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68" yWindow="72" windowWidth="10440" windowHeight="5244" tabRatio="656"/>
  </bookViews>
  <sheets>
    <sheet name="T-18.5  " sheetId="29" r:id="rId1"/>
    <sheet name="T-18.5" sheetId="25" r:id="rId2"/>
    <sheet name="T-18.1   " sheetId="34" r:id="rId3"/>
    <sheet name="T-18.1" sheetId="33" r:id="rId4"/>
    <sheet name="T-18.2    " sheetId="32" r:id="rId5"/>
    <sheet name="T-18.2" sheetId="24" r:id="rId6"/>
    <sheet name="T-18.3    " sheetId="31" r:id="rId7"/>
    <sheet name="T-18.3" sheetId="21" r:id="rId8"/>
    <sheet name="T-18.4   " sheetId="30" r:id="rId9"/>
    <sheet name="T-18.4" sheetId="22" r:id="rId10"/>
    <sheet name="T-18.6   " sheetId="28" r:id="rId11"/>
    <sheet name="T-18.6     " sheetId="27" r:id="rId12"/>
    <sheet name="รายงานเงินฝาก " sheetId="26" r:id="rId13"/>
  </sheets>
  <definedNames>
    <definedName name="_xlnm.Print_Titles" localSheetId="12">'รายงานเงินฝาก '!$1:$8</definedName>
  </definedNames>
  <calcPr calcId="125725"/>
</workbook>
</file>

<file path=xl/calcChain.xml><?xml version="1.0" encoding="utf-8"?>
<calcChain xmlns="http://schemas.openxmlformats.org/spreadsheetml/2006/main">
  <c r="K52" i="31"/>
  <c r="J52"/>
  <c r="I52"/>
  <c r="H52"/>
  <c r="G52"/>
  <c r="F52"/>
  <c r="K47"/>
  <c r="J47"/>
  <c r="I47"/>
  <c r="H47"/>
  <c r="G47"/>
  <c r="F47"/>
  <c r="K45"/>
  <c r="J45"/>
  <c r="I45"/>
  <c r="H45"/>
  <c r="G45"/>
  <c r="F45"/>
  <c r="K44"/>
  <c r="J44"/>
  <c r="I44"/>
  <c r="H44"/>
  <c r="G44"/>
  <c r="F44"/>
  <c r="K43"/>
  <c r="J43"/>
  <c r="I43"/>
  <c r="H43"/>
  <c r="G43"/>
  <c r="F43"/>
  <c r="K42"/>
  <c r="J42"/>
  <c r="I42"/>
  <c r="H42"/>
  <c r="G42"/>
  <c r="F42"/>
  <c r="K40"/>
  <c r="J40"/>
  <c r="I40"/>
  <c r="H40"/>
  <c r="G40"/>
  <c r="F40"/>
  <c r="K39"/>
  <c r="J39"/>
  <c r="I39"/>
  <c r="H39"/>
  <c r="G39"/>
  <c r="F39"/>
  <c r="K27"/>
  <c r="J27"/>
  <c r="I27"/>
  <c r="H27"/>
  <c r="G27"/>
  <c r="F27"/>
  <c r="K26"/>
  <c r="J26"/>
  <c r="I26"/>
  <c r="H26"/>
  <c r="G26"/>
  <c r="F26"/>
  <c r="K25"/>
  <c r="J25"/>
  <c r="I25"/>
  <c r="H25"/>
  <c r="G25"/>
  <c r="F25"/>
  <c r="K24"/>
  <c r="J24"/>
  <c r="I24"/>
  <c r="H24"/>
  <c r="G24"/>
  <c r="F24"/>
  <c r="K23"/>
  <c r="J23"/>
  <c r="I23"/>
  <c r="H23"/>
  <c r="G23"/>
  <c r="F23"/>
  <c r="K21"/>
  <c r="J21"/>
  <c r="I21"/>
  <c r="H21"/>
  <c r="G21"/>
  <c r="F21"/>
  <c r="K20"/>
  <c r="J20"/>
  <c r="I20"/>
  <c r="H20"/>
  <c r="G20"/>
  <c r="F20"/>
  <c r="K19"/>
  <c r="J19"/>
  <c r="I19"/>
  <c r="H19"/>
  <c r="G19"/>
  <c r="F19"/>
  <c r="K18"/>
  <c r="J18"/>
  <c r="I18"/>
  <c r="H18"/>
  <c r="G18"/>
  <c r="F18"/>
  <c r="K17"/>
  <c r="J17"/>
  <c r="I17"/>
  <c r="H17"/>
  <c r="G17"/>
  <c r="F17"/>
  <c r="K15"/>
  <c r="J15"/>
  <c r="I15"/>
  <c r="H15"/>
  <c r="G15"/>
  <c r="F15"/>
  <c r="K14"/>
  <c r="J14"/>
  <c r="I14"/>
  <c r="H14"/>
  <c r="G14"/>
  <c r="F14"/>
  <c r="K13"/>
  <c r="J13"/>
  <c r="I13"/>
  <c r="H13"/>
  <c r="G13"/>
  <c r="F13"/>
  <c r="K12"/>
  <c r="J12"/>
  <c r="I12"/>
  <c r="H12"/>
  <c r="G12"/>
  <c r="F12"/>
  <c r="C9" i="26" l="1"/>
  <c r="K52" i="21"/>
  <c r="J52"/>
  <c r="I52"/>
  <c r="H52"/>
  <c r="G52"/>
  <c r="F52"/>
  <c r="K47"/>
  <c r="J47"/>
  <c r="I47"/>
  <c r="H47"/>
  <c r="G47"/>
  <c r="F47"/>
  <c r="K45"/>
  <c r="J45"/>
  <c r="I45"/>
  <c r="H45"/>
  <c r="G45"/>
  <c r="F45"/>
  <c r="K44"/>
  <c r="J44"/>
  <c r="I44"/>
  <c r="H44"/>
  <c r="G44"/>
  <c r="F44"/>
  <c r="K43"/>
  <c r="J43"/>
  <c r="I43"/>
  <c r="H43"/>
  <c r="G43"/>
  <c r="F43"/>
  <c r="K42"/>
  <c r="J42"/>
  <c r="I42"/>
  <c r="H42"/>
  <c r="G42"/>
  <c r="F42"/>
  <c r="K40"/>
  <c r="J40"/>
  <c r="I40"/>
  <c r="H40"/>
  <c r="G40"/>
  <c r="F40"/>
  <c r="K39"/>
  <c r="J39"/>
  <c r="I39"/>
  <c r="H39"/>
  <c r="G39"/>
  <c r="F39"/>
  <c r="K27"/>
  <c r="J27"/>
  <c r="I27"/>
  <c r="H27"/>
  <c r="G27"/>
  <c r="F27"/>
  <c r="K26"/>
  <c r="J26"/>
  <c r="I26"/>
  <c r="H26"/>
  <c r="G26"/>
  <c r="F26"/>
  <c r="K25"/>
  <c r="J25"/>
  <c r="I25"/>
  <c r="H25"/>
  <c r="G25"/>
  <c r="F25"/>
  <c r="K24"/>
  <c r="J24"/>
  <c r="I24"/>
  <c r="H24"/>
  <c r="G24"/>
  <c r="F24"/>
  <c r="K23"/>
  <c r="J23"/>
  <c r="I23"/>
  <c r="H23"/>
  <c r="G23"/>
  <c r="F23"/>
  <c r="K21"/>
  <c r="J21"/>
  <c r="I21"/>
  <c r="H21"/>
  <c r="G21"/>
  <c r="F21"/>
  <c r="K20"/>
  <c r="J20"/>
  <c r="I20"/>
  <c r="H20"/>
  <c r="G20"/>
  <c r="F20"/>
  <c r="K19"/>
  <c r="J19"/>
  <c r="I19"/>
  <c r="H19"/>
  <c r="G19"/>
  <c r="F19"/>
  <c r="K18"/>
  <c r="J18"/>
  <c r="I18"/>
  <c r="H18"/>
  <c r="G18"/>
  <c r="F18"/>
  <c r="K17"/>
  <c r="J17"/>
  <c r="I17"/>
  <c r="H17"/>
  <c r="G17"/>
  <c r="F17"/>
  <c r="K15"/>
  <c r="J15"/>
  <c r="I15"/>
  <c r="H15"/>
  <c r="G15"/>
  <c r="F15"/>
  <c r="K14"/>
  <c r="J14"/>
  <c r="I14"/>
  <c r="H14"/>
  <c r="G14"/>
  <c r="F14"/>
  <c r="K13"/>
  <c r="J13"/>
  <c r="I13"/>
  <c r="H13"/>
  <c r="G13"/>
  <c r="F13"/>
  <c r="K12"/>
  <c r="J12"/>
  <c r="I12"/>
  <c r="H12"/>
  <c r="G12"/>
  <c r="F12"/>
  <c r="B9" i="26" l="1"/>
  <c r="C10"/>
  <c r="D10"/>
  <c r="D9" s="1"/>
  <c r="E10"/>
  <c r="E9" s="1"/>
  <c r="F10"/>
  <c r="F9" s="1"/>
  <c r="G10"/>
  <c r="G9" s="1"/>
  <c r="H10"/>
  <c r="H9" s="1"/>
  <c r="C11"/>
  <c r="D11"/>
  <c r="E11"/>
  <c r="F11"/>
  <c r="G11"/>
  <c r="H11"/>
  <c r="C12"/>
  <c r="D12"/>
  <c r="E12"/>
  <c r="F12"/>
  <c r="G12"/>
  <c r="H12"/>
  <c r="C13"/>
  <c r="D13"/>
  <c r="E13"/>
  <c r="F13"/>
  <c r="G13"/>
  <c r="H13"/>
  <c r="C15"/>
  <c r="D15"/>
  <c r="E15"/>
  <c r="F15"/>
  <c r="G15"/>
  <c r="H15"/>
  <c r="C16"/>
  <c r="D16"/>
  <c r="E16"/>
  <c r="F16"/>
  <c r="G16"/>
  <c r="H16"/>
  <c r="C17"/>
  <c r="D17"/>
  <c r="E17"/>
  <c r="F17"/>
  <c r="G17"/>
  <c r="H17"/>
  <c r="C18"/>
  <c r="D18"/>
  <c r="E18"/>
  <c r="F18"/>
  <c r="G18"/>
  <c r="H18"/>
  <c r="C19"/>
  <c r="D19"/>
  <c r="E19"/>
  <c r="F19"/>
  <c r="G19"/>
  <c r="H19"/>
  <c r="C21"/>
  <c r="D21"/>
  <c r="E21"/>
  <c r="F21"/>
  <c r="G21"/>
  <c r="H21"/>
  <c r="C22"/>
  <c r="D22"/>
  <c r="E22"/>
  <c r="F22"/>
  <c r="G22"/>
  <c r="H22"/>
  <c r="C23"/>
  <c r="D23"/>
  <c r="E23"/>
  <c r="F23"/>
  <c r="G23"/>
  <c r="H23"/>
  <c r="C24"/>
  <c r="D24"/>
  <c r="E24"/>
  <c r="F24"/>
  <c r="G24"/>
  <c r="H24"/>
  <c r="C25"/>
  <c r="D25"/>
  <c r="E25"/>
  <c r="F25"/>
  <c r="G25"/>
  <c r="H25"/>
  <c r="C26"/>
  <c r="D26"/>
  <c r="E26"/>
  <c r="F26"/>
  <c r="G26"/>
  <c r="H26"/>
  <c r="C27"/>
  <c r="D27"/>
  <c r="E27"/>
  <c r="F27"/>
  <c r="G27"/>
  <c r="H27"/>
  <c r="C29"/>
  <c r="D29"/>
  <c r="E29"/>
  <c r="F29"/>
  <c r="G29"/>
  <c r="H29"/>
  <c r="C30"/>
  <c r="D30"/>
  <c r="E30"/>
  <c r="F30"/>
  <c r="G30"/>
  <c r="H30"/>
  <c r="C31"/>
  <c r="D31"/>
  <c r="E31"/>
  <c r="F31"/>
  <c r="G31"/>
  <c r="H31"/>
  <c r="C32"/>
  <c r="D32"/>
  <c r="E32"/>
  <c r="F32"/>
  <c r="G32"/>
  <c r="H32"/>
  <c r="C34"/>
  <c r="D34"/>
  <c r="E34"/>
  <c r="F34"/>
  <c r="G34"/>
  <c r="H34"/>
  <c r="C39"/>
  <c r="D39"/>
  <c r="E39"/>
  <c r="F39"/>
  <c r="G39"/>
  <c r="H39"/>
</calcChain>
</file>

<file path=xl/sharedStrings.xml><?xml version="1.0" encoding="utf-8"?>
<sst xmlns="http://schemas.openxmlformats.org/spreadsheetml/2006/main" count="1861" uniqueCount="322">
  <si>
    <t>รวม</t>
  </si>
  <si>
    <t>Total</t>
  </si>
  <si>
    <t>จำนวน</t>
  </si>
  <si>
    <t>สำนักงาน</t>
  </si>
  <si>
    <t xml:space="preserve">Number of </t>
  </si>
  <si>
    <t>ปี</t>
  </si>
  <si>
    <t>เงินฝาก</t>
  </si>
  <si>
    <t>ออมทรัพย์</t>
  </si>
  <si>
    <t>อื่น ๆ</t>
  </si>
  <si>
    <t>เงินเบิกเกินบัญชี</t>
  </si>
  <si>
    <t>เงินให้กู้ยืม</t>
  </si>
  <si>
    <t>ตั๋วเงิน</t>
  </si>
  <si>
    <t>Bills</t>
  </si>
  <si>
    <t>Time</t>
  </si>
  <si>
    <t>Saving</t>
  </si>
  <si>
    <t>สาขา</t>
  </si>
  <si>
    <t>เงินถอน</t>
  </si>
  <si>
    <t>เมื่อสิ้นปี</t>
  </si>
  <si>
    <t>เงินฝากคงเหลือ</t>
  </si>
  <si>
    <t>Deposit outstandings</t>
  </si>
  <si>
    <t>at the end of the year</t>
  </si>
  <si>
    <t>การเกษตร</t>
  </si>
  <si>
    <t>ประมง</t>
  </si>
  <si>
    <t>นิคม</t>
  </si>
  <si>
    <t>ร้านค้า</t>
  </si>
  <si>
    <t>บริการ</t>
  </si>
  <si>
    <t>Agricultural</t>
  </si>
  <si>
    <t>Land settlement</t>
  </si>
  <si>
    <t>Consumer</t>
  </si>
  <si>
    <t>Thrift and credit</t>
  </si>
  <si>
    <t>เงินฝาก  Deposits</t>
  </si>
  <si>
    <t xml:space="preserve">     ที่มา:  สำนักงานสหกรณ์จังหวัด _ _ _ _ _ _ _ _</t>
  </si>
  <si>
    <t>จังหวัด</t>
  </si>
  <si>
    <t>Provincial</t>
  </si>
  <si>
    <t>(</t>
  </si>
  <si>
    <t xml:space="preserve">  </t>
  </si>
  <si>
    <t xml:space="preserve">     ที่มา:  ธนาคารแห่งประเทศไทย</t>
  </si>
  <si>
    <t xml:space="preserve"> Source:  Bank of Thailand</t>
  </si>
  <si>
    <t>Year</t>
  </si>
  <si>
    <t xml:space="preserve">     ที่มา:   ธนาคารแห่งประเทศไทย</t>
  </si>
  <si>
    <t xml:space="preserve"> Source:   Bank of Thailand</t>
  </si>
  <si>
    <t xml:space="preserve"> </t>
  </si>
  <si>
    <t>รวมยอด</t>
  </si>
  <si>
    <t>Sum Insured</t>
  </si>
  <si>
    <t>Premiums</t>
  </si>
  <si>
    <t>Benefit Payment</t>
  </si>
  <si>
    <t>จำนวนกรมธรรม์</t>
  </si>
  <si>
    <t>เงินเอาประกันภัย</t>
  </si>
  <si>
    <t>เบี้ยประกันภัย</t>
  </si>
  <si>
    <t>รับทั้งสิ้น</t>
  </si>
  <si>
    <t>เงินที่จ่าย</t>
  </si>
  <si>
    <t>ตามกรมธรรม์</t>
  </si>
  <si>
    <t>ที่มีผลบังคับ</t>
  </si>
  <si>
    <t xml:space="preserve"> (ราย)</t>
  </si>
  <si>
    <t>(พันบาท)</t>
  </si>
  <si>
    <t>Policies in force</t>
  </si>
  <si>
    <t xml:space="preserve"> (Policies)</t>
  </si>
  <si>
    <t>(Thousand Baht)</t>
  </si>
  <si>
    <t>Source:  Office of Insurance Commission</t>
  </si>
  <si>
    <t xml:space="preserve">    ที่มา:  สำนักงานคณะกรรมการกำกับและส่งเสริมการประกอบธุรกิจประกันภัย</t>
  </si>
  <si>
    <t>สินเชื่อ Credits</t>
  </si>
  <si>
    <t>อื่นๆ</t>
  </si>
  <si>
    <t>สหกรณ์เครดิต</t>
  </si>
  <si>
    <t>ยูเนียน</t>
  </si>
  <si>
    <t>Credit Union</t>
  </si>
  <si>
    <t>(พันบาท  Thousand Baht)</t>
  </si>
  <si>
    <t>อำเภอ</t>
  </si>
  <si>
    <t>District</t>
  </si>
  <si>
    <t>จ่ายคืนเมื่อ</t>
  </si>
  <si>
    <t>สหกรณ์ภาคการเกษตร</t>
  </si>
  <si>
    <t>สหกรณ์นอกภาคการเกษตร</t>
  </si>
  <si>
    <t>Fisheries</t>
  </si>
  <si>
    <t>Service</t>
  </si>
  <si>
    <t>Others</t>
  </si>
  <si>
    <t>ประเภทเผื่อเรียก Savings deposits</t>
  </si>
  <si>
    <t>ประเภทประจำ Fixed deposits</t>
  </si>
  <si>
    <t>Agricultural  co-operatives group</t>
  </si>
  <si>
    <t>Non agricultural  co-operatives group</t>
  </si>
  <si>
    <t>เงินฝากอื่น ๆ</t>
  </si>
  <si>
    <t xml:space="preserve"> Source:  _ _ _ _ _ _ _ _ Provincial Cooperative Office</t>
  </si>
  <si>
    <t>ทวงถาม</t>
  </si>
  <si>
    <t>ประจำ</t>
  </si>
  <si>
    <t>Demand deposit</t>
  </si>
  <si>
    <t xml:space="preserve"> deposit</t>
  </si>
  <si>
    <t>Deposit</t>
  </si>
  <si>
    <t>(ชื่ออำเภอ)</t>
  </si>
  <si>
    <t>Overdraft</t>
  </si>
  <si>
    <t>Loan</t>
  </si>
  <si>
    <t>Withdrawal</t>
  </si>
  <si>
    <t>branch</t>
  </si>
  <si>
    <t>Source : Government Saving Bank, Region Office No. 13, Nakhon Ratchasima Province</t>
  </si>
  <si>
    <t>ที่มา : ธนาคารออมสินภาค 13 จังหวัดนครราชสีมา</t>
  </si>
  <si>
    <t>Chaloem Phra Kiat District</t>
  </si>
  <si>
    <t>อำเภอเฉลิมพระเกียรติ</t>
  </si>
  <si>
    <t>Sida Minor District</t>
  </si>
  <si>
    <t>อำเภอสีดา</t>
  </si>
  <si>
    <t>Bua Lai Minor District</t>
  </si>
  <si>
    <t>อำเภอบัวลาย</t>
  </si>
  <si>
    <t>Lam Thamenchai Minor District</t>
  </si>
  <si>
    <t>อำเภอลำทะเมนชัย</t>
  </si>
  <si>
    <t>Phra Thong Kham Minor District</t>
  </si>
  <si>
    <t>อำเภอพระทองคำ</t>
  </si>
  <si>
    <t>Mueang Yang Minor District</t>
  </si>
  <si>
    <t>อำเภอเมืองยาง</t>
  </si>
  <si>
    <t>Thepharak Minor District</t>
  </si>
  <si>
    <t>อำเภอเทพารักษ์</t>
  </si>
  <si>
    <t>Wang Nam Khiao District</t>
  </si>
  <si>
    <t>อำเภอวังน้ำเขียว</t>
  </si>
  <si>
    <t>Non Daeng District</t>
  </si>
  <si>
    <t>อำเภอโนนแดง</t>
  </si>
  <si>
    <t>Kaeng Sanam Nang District</t>
  </si>
  <si>
    <t>อำเภอแก้งสนามนาง</t>
  </si>
  <si>
    <t>Nong Bunnak District</t>
  </si>
  <si>
    <t>อำเภอหนองบุญมาก</t>
  </si>
  <si>
    <t>Pak Chong District</t>
  </si>
  <si>
    <t>อำเภอปากช่อง</t>
  </si>
  <si>
    <t>Sikhio District</t>
  </si>
  <si>
    <t>อำเภอสีคิ้ว</t>
  </si>
  <si>
    <t>Kham Thale So District</t>
  </si>
  <si>
    <t>อำเภอขามทะเลสอ</t>
  </si>
  <si>
    <t>Sung Noen District</t>
  </si>
  <si>
    <t>อำเภอสูงเนิน</t>
  </si>
  <si>
    <t>Chum Phuang District</t>
  </si>
  <si>
    <t>อำเภอชุมพวง</t>
  </si>
  <si>
    <t>Huai  Thalaeng District</t>
  </si>
  <si>
    <t>อำเภอห้วยแถลง</t>
  </si>
  <si>
    <t>Phimai District</t>
  </si>
  <si>
    <t>อำเภอพิมาย</t>
  </si>
  <si>
    <t>Pak Thong Chai District</t>
  </si>
  <si>
    <t>อำเภอปักธงชัย</t>
  </si>
  <si>
    <t>Prathai District</t>
  </si>
  <si>
    <t>อำเภอประทาย</t>
  </si>
  <si>
    <t>Bua Yai District</t>
  </si>
  <si>
    <t>อำเภอบัวใหญ่</t>
  </si>
  <si>
    <t>Kham Sakaesaeng District</t>
  </si>
  <si>
    <t>อำเภอขามสะแกแสง</t>
  </si>
  <si>
    <t>Non Sung District</t>
  </si>
  <si>
    <t>อำเภอโนนสูง</t>
  </si>
  <si>
    <t>Non Thai District</t>
  </si>
  <si>
    <t>อำเภอโนนไทย</t>
  </si>
  <si>
    <t>Dan Khun Thot District</t>
  </si>
  <si>
    <t>อำเภอด่านขุนทด</t>
  </si>
  <si>
    <t>Chok Chai District</t>
  </si>
  <si>
    <t>อำเภอโชคชัย</t>
  </si>
  <si>
    <t>Chakkarat District</t>
  </si>
  <si>
    <t>อำเภอจักราช</t>
  </si>
  <si>
    <t>Ban Lueam District</t>
  </si>
  <si>
    <t>อำเภอบ้านเหลือม</t>
  </si>
  <si>
    <t>Khong District</t>
  </si>
  <si>
    <t>อำเภอคง</t>
  </si>
  <si>
    <t>Soeng Sang District</t>
  </si>
  <si>
    <t>อำเภอเสิงสาง</t>
  </si>
  <si>
    <t>Khon Buri District</t>
  </si>
  <si>
    <t>อำเภอครบุรี</t>
  </si>
  <si>
    <t>Mueang Nakhon Ratchasima District</t>
  </si>
  <si>
    <t>อำเภอเมืองนครราชสีมา</t>
  </si>
  <si>
    <t>Deposit outstanding</t>
  </si>
  <si>
    <t>branches</t>
  </si>
  <si>
    <t>Withdrawals</t>
  </si>
  <si>
    <t>Deposits</t>
  </si>
  <si>
    <t>Number of</t>
  </si>
  <si>
    <t>ประเภทประจำ Time deposits</t>
  </si>
  <si>
    <t>ประเภทเผื่อเรียก Demand deposits</t>
  </si>
  <si>
    <t>(พันบาท : Thousand Baht)</t>
  </si>
  <si>
    <t>TABLE  18.3  BRANCHES, DEPOSIT, WITHDRAWALS AND DEPOSIT OUTSTANDINGS OF THE GOVERNMENT SAVING BANK BY TYPE AND DISTRICT : 2017</t>
  </si>
  <si>
    <t>ตาราง 18.3   สาขา เงินฝาก เงินถอน และเงินฝากคงเหลือของธนาคารออมสิน จำแนกตามประเภทบัญชี เป็นรายอำเภอ พ.ศ.2560</t>
  </si>
  <si>
    <t xml:space="preserve"> Mueang Nakhon Ratchasima District</t>
  </si>
  <si>
    <t xml:space="preserve"> Khon Buri District</t>
  </si>
  <si>
    <t xml:space="preserve"> Soeng Sang District</t>
  </si>
  <si>
    <t xml:space="preserve"> Khong District</t>
  </si>
  <si>
    <t>อำเภอบ้านเหลื่อม</t>
  </si>
  <si>
    <t xml:space="preserve"> Ban Lueam District</t>
  </si>
  <si>
    <t xml:space="preserve"> Chakkarat District</t>
  </si>
  <si>
    <t xml:space="preserve"> Chok Chai District</t>
  </si>
  <si>
    <t xml:space="preserve"> Dan Khun Thot District</t>
  </si>
  <si>
    <t xml:space="preserve"> Non Thai District</t>
  </si>
  <si>
    <t xml:space="preserve"> Non Sung District</t>
  </si>
  <si>
    <t xml:space="preserve"> Kham Sakaesaeng District</t>
  </si>
  <si>
    <t xml:space="preserve"> Bua Yai District</t>
  </si>
  <si>
    <t xml:space="preserve"> Prathai District</t>
  </si>
  <si>
    <t xml:space="preserve"> Pak Thong Chai District</t>
  </si>
  <si>
    <t xml:space="preserve"> Phimai District</t>
  </si>
  <si>
    <t xml:space="preserve"> Huai Thalaeng District</t>
  </si>
  <si>
    <t xml:space="preserve">ตาราง 18.3   </t>
  </si>
  <si>
    <t>Table 18.3</t>
  </si>
  <si>
    <t xml:space="preserve"> Chum Phuang District</t>
  </si>
  <si>
    <t xml:space="preserve"> Sung Noen District</t>
  </si>
  <si>
    <t xml:space="preserve"> Kham Thale So District</t>
  </si>
  <si>
    <t xml:space="preserve"> Sikhio District</t>
  </si>
  <si>
    <t xml:space="preserve"> Pak Chong District</t>
  </si>
  <si>
    <t xml:space="preserve"> Nong Bunnak District</t>
  </si>
  <si>
    <t xml:space="preserve"> Kaeng Sanam Nang District</t>
  </si>
  <si>
    <t xml:space="preserve"> Non Daeng District</t>
  </si>
  <si>
    <t xml:space="preserve"> Wang Nam Khiao District</t>
  </si>
  <si>
    <t xml:space="preserve"> Thepharak Minor District</t>
  </si>
  <si>
    <t xml:space="preserve"> Mueang Yang Minor District</t>
  </si>
  <si>
    <t xml:space="preserve"> Phra Thong Kham Minor District</t>
  </si>
  <si>
    <t xml:space="preserve"> Lam Thamenchai Minor District</t>
  </si>
  <si>
    <t xml:space="preserve"> Bua Lai Minor District</t>
  </si>
  <si>
    <t xml:space="preserve"> Sida Minor District</t>
  </si>
  <si>
    <t xml:space="preserve"> Chaloem Phra Kiat District</t>
  </si>
  <si>
    <t xml:space="preserve">     ที่มา:  ธนาคารออมสิน ภาค 10  จังหวัดนครราชสีมา</t>
  </si>
  <si>
    <t xml:space="preserve"> Source:  Government Saving Bank, Regional Office No. 10 , Nakhon Ratchasima Province </t>
  </si>
  <si>
    <t xml:space="preserve">ตาราง 18.3  </t>
  </si>
  <si>
    <t>สาขา เงินฝาก เงินถอน และเงินฝากคงเหลือของธนาคารออมสิน จำแนกตามประเภทบัญชี เป็นรายอำเภอ พ.ศ. 2560 (ต่อ)</t>
  </si>
  <si>
    <t>Branches, Deposit, Withdrawals and Deposit Outstandings of The Government Saving Bank by Type and District: 2017 (Cont.)</t>
  </si>
  <si>
    <t xml:space="preserve">สาขา เงินฝาก เงินถอน และเงินฝากคงเหลือของธนาคารออมสิน จำแนกตามประเภทบัญชี เป็นรายอำเภอ พ.ศ. 2560 </t>
  </si>
  <si>
    <t>Branches, Deposit, Withdrawals and Deposit Outstandings of The Government Saving Bank by Type and District: 2017</t>
  </si>
  <si>
    <t>-</t>
  </si>
  <si>
    <t>ตาราง 18.1</t>
  </si>
  <si>
    <t>Table  18.1</t>
  </si>
  <si>
    <t>ภาคตะวันออกเฉียงเหนือ</t>
  </si>
  <si>
    <t>Northeastern  Region</t>
  </si>
  <si>
    <t>นครราชสีมา</t>
  </si>
  <si>
    <t>Nakhon Ratchasima</t>
  </si>
  <si>
    <t>บุรีรัมย์</t>
  </si>
  <si>
    <t>Buri Ram</t>
  </si>
  <si>
    <t>สุรินทร์</t>
  </si>
  <si>
    <t>Surin</t>
  </si>
  <si>
    <t>ศรีสะเกษ</t>
  </si>
  <si>
    <t>Si Sa Ket</t>
  </si>
  <si>
    <t>อุบลราชธานี</t>
  </si>
  <si>
    <t>Ubon Ratchathani</t>
  </si>
  <si>
    <t>ยโสธร</t>
  </si>
  <si>
    <t>Yasothon</t>
  </si>
  <si>
    <t>ชัยภูมิ</t>
  </si>
  <si>
    <t>Chaiyaphum</t>
  </si>
  <si>
    <t>อำนาจเจริญ</t>
  </si>
  <si>
    <t>Amnat Charoen</t>
  </si>
  <si>
    <t>หนองบัวลำภู</t>
  </si>
  <si>
    <t>Nong Bua Lam Phu</t>
  </si>
  <si>
    <t>ขอนแก่น</t>
  </si>
  <si>
    <t>Khon Kaen</t>
  </si>
  <si>
    <t>อุดรธานี</t>
  </si>
  <si>
    <t>Udon Thani</t>
  </si>
  <si>
    <t>เลย</t>
  </si>
  <si>
    <t>Loei</t>
  </si>
  <si>
    <t>หนองคาย</t>
  </si>
  <si>
    <t>Nong Khai</t>
  </si>
  <si>
    <t>มหาสารคาม</t>
  </si>
  <si>
    <t>Maha Sarakham</t>
  </si>
  <si>
    <t>ร้อยเอ็ด</t>
  </si>
  <si>
    <t>Roi Et</t>
  </si>
  <si>
    <t>กาฬสินธุ์</t>
  </si>
  <si>
    <t>Kalasin</t>
  </si>
  <si>
    <t>สกลนคร</t>
  </si>
  <si>
    <t>Sakon Nakhon</t>
  </si>
  <si>
    <t>นครพนม</t>
  </si>
  <si>
    <t>Nakhon Phanom</t>
  </si>
  <si>
    <t>มุกดาหาร</t>
  </si>
  <si>
    <t>Mukdahan</t>
  </si>
  <si>
    <t>บึงกาฬ</t>
  </si>
  <si>
    <t>Bungkarn</t>
  </si>
  <si>
    <t>เงินรับฝาก และเงินให้สินเชื่อของธนาคารพาณิชย์ เป็นรายจังหวัด ภาคตะวันออกเฉียงเหนือ พ.ศ. 2560</t>
  </si>
  <si>
    <t>Deposits and Credits of Commercial Bank by Province of Northeastern  Region: 2017</t>
  </si>
  <si>
    <t>(ล้านบาท  Million Baht)</t>
  </si>
  <si>
    <t>(ล้านบาท : Million Baht)</t>
  </si>
  <si>
    <t>2550 (2007)</t>
  </si>
  <si>
    <t>2551 (2008)</t>
  </si>
  <si>
    <t>2552 (2009)</t>
  </si>
  <si>
    <t>2553 (2010)</t>
  </si>
  <si>
    <t>2554 (2011)</t>
  </si>
  <si>
    <t>2555 (2012)</t>
  </si>
  <si>
    <t>2556 (2013)</t>
  </si>
  <si>
    <t>2557 (2014)</t>
  </si>
  <si>
    <t>2558 (2015)</t>
  </si>
  <si>
    <t>2559 (2016)</t>
  </si>
  <si>
    <t xml:space="preserve">ตาราง 18.2  </t>
  </si>
  <si>
    <t>Table 18.2</t>
  </si>
  <si>
    <t>เงินรับฝาก และเงินให้สินเชื่อของธนาคารพาณิชย์ พ.ศ. 2550 - 2560</t>
  </si>
  <si>
    <t>2560 (2017)</t>
  </si>
  <si>
    <t>Table 18.4</t>
  </si>
  <si>
    <t xml:space="preserve">     ที่มา:  สำนักงานสหกรณ์จังหวัดนครราชสีมา</t>
  </si>
  <si>
    <t xml:space="preserve"> Source:  Nakhon Ratchasima  Provincial Cooperative Office</t>
  </si>
  <si>
    <t xml:space="preserve">ตาราง 18.4  </t>
  </si>
  <si>
    <t>Table  18.4</t>
  </si>
  <si>
    <t>สหกรณ์ จำแนกตามประเภทสหกรณ์ เป็นรายอำเภอ พ.ศ. 2560</t>
  </si>
  <si>
    <t>Cooperatives by Type of Cooperatives and District: 2017</t>
  </si>
  <si>
    <t>สหกรณ์ จำแนกตามประเภทสหกรณ์ เป็นรายอำเภอ พ.ศ. 2560 (ต่อ)</t>
  </si>
  <si>
    <t>Cooperatives by Type of Cooperatives and District: 2017 (Cont.)</t>
  </si>
  <si>
    <t>Deposits and Credits of Commercial Bank: 2007 - 2017</t>
  </si>
  <si>
    <t>สถิติการรับประกันชีวิต พ.ศ. 2550-2559</t>
  </si>
  <si>
    <t>Statistics of Life Insurance Business: 2007-2016</t>
  </si>
  <si>
    <t xml:space="preserve">ตาราง 18.5   </t>
  </si>
  <si>
    <t>Table 18.5</t>
  </si>
  <si>
    <t xml:space="preserve"> Source:  Bank of Agriculture and Agricultural Cooperatives, Nakhon Ratchasima Province </t>
  </si>
  <si>
    <t xml:space="preserve">     ที่มา:  ธนาคารเพื่อการเกษตรและสหกรณ์การเกษตรจังหวัดนครราชสีมา </t>
  </si>
  <si>
    <t>Outstanding</t>
  </si>
  <si>
    <t>disbursed</t>
  </si>
  <si>
    <t>outstanding</t>
  </si>
  <si>
    <t>เป็นลูกหนี้</t>
  </si>
  <si>
    <t>Repayment</t>
  </si>
  <si>
    <t>Loans</t>
  </si>
  <si>
    <t>ที่ลูกค้า</t>
  </si>
  <si>
    <t>รับชำระคืน</t>
  </si>
  <si>
    <t>จ่ายเงินกู้</t>
  </si>
  <si>
    <t>ต้นเงิน</t>
  </si>
  <si>
    <t xml:space="preserve"> ที่เกษตรกร</t>
  </si>
  <si>
    <t>Investment cost</t>
  </si>
  <si>
    <t>Payment of external debt</t>
  </si>
  <si>
    <t>Waiting for the purchasing of product</t>
  </si>
  <si>
    <t>and knowledge</t>
  </si>
  <si>
    <t>For work</t>
  </si>
  <si>
    <t>ทุกประเภท</t>
  </si>
  <si>
    <t>ผู้ประกอบการ</t>
  </si>
  <si>
    <t>ชำระหนี้สินภายนอก</t>
  </si>
  <si>
    <t>รอการขายผลผลิต</t>
  </si>
  <si>
    <t>Development of quality</t>
  </si>
  <si>
    <t>เพื่อประกอบอาชีพ</t>
  </si>
  <si>
    <t>รวมต้นเงินทุน</t>
  </si>
  <si>
    <t>ค่าลงทุนในการดำเนินกิจการร่วมกับ</t>
  </si>
  <si>
    <t>เพื่อพัฒนาความรู้หรือเพื่อพัฒนาคุณภาพชีวิต</t>
  </si>
  <si>
    <t xml:space="preserve">   (ล้านบาท  Million Baht)</t>
  </si>
  <si>
    <t>Table  18.6  Loans Operation for Farmer of The Bank for Agriculture and Agricultural Co-Operatives by Type and District: 2016  (Cont.)</t>
  </si>
  <si>
    <t>ตาราง 18.6  เงินกู้ของเกษตรกรลูกค้าธนาคารเพื่อการเกษตรและสหกรณ์การเกษตร จำแนกตามประเภทเงินกู้ เป็นรายอำเภอ พ.ศ. 2559  (ต่อ)</t>
  </si>
  <si>
    <t xml:space="preserve">  Chum Phuang district</t>
  </si>
  <si>
    <t>i</t>
  </si>
  <si>
    <t xml:space="preserve">            (ล้านบาท  Million Baht)</t>
  </si>
  <si>
    <t>Loans Operation for Farmer of The Bank for Agriculture and Agricultural Co-Operatives by Type and District:2016</t>
  </si>
  <si>
    <t>Table  18.6  Loans Operation for Farmer of The Bank for Agriculture and Agricultural Co-Operatives by Type and District: 2016</t>
  </si>
  <si>
    <t>เงินกู้ของเกษตรกรลูกค้าธนาคารเพื่อการเกษตรและสหกรณ์การเกษตร จำแนกตามประเภทเงินกู้ เป็นรายอำเภอ พ.ศ.2559</t>
  </si>
  <si>
    <t>ตาราง 18.6  เงินกู้ของเกษตรกรลูกค้าธนาคารเพื่อการเกษตรและสหกรณ์การเกษตร จำแนกตามประเภทเงินกู้ เป็นรายอำเภอ พ.ศ.2559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</si>
</sst>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-* #,##0.0_-;\-* #,##0.0_-;_-* &quot;-&quot;??_-;_-@_-"/>
    <numFmt numFmtId="190" formatCode="_-* #,##0.00_-;\-* #,##0.00_-;_-* &quot;-&quot;_-;_-@_-"/>
    <numFmt numFmtId="191" formatCode="_(* #,##0.00_);_(* \(#,##0.00\);_(* &quot;-&quot;??_);_(@_)"/>
  </numFmts>
  <fonts count="25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6"/>
      <color theme="1"/>
      <name val="Angsana New"/>
      <family val="1"/>
    </font>
    <font>
      <sz val="15"/>
      <color theme="1"/>
      <name val="TH SarabunPSK"/>
      <family val="2"/>
    </font>
    <font>
      <sz val="15"/>
      <color theme="1"/>
      <name val="Angsana New"/>
      <family val="1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5"/>
      <color theme="1"/>
      <name val="TH SarabunPSK"/>
      <family val="2"/>
    </font>
    <font>
      <sz val="14"/>
      <name val="Cordia New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11"/>
      <name val="TH SarabunPSK"/>
      <family val="2"/>
    </font>
    <font>
      <sz val="8"/>
      <name val="TH SarabunPSK"/>
      <family val="2"/>
    </font>
    <font>
      <sz val="14"/>
      <name val="AngsanaUPC"/>
      <family val="1"/>
    </font>
    <font>
      <b/>
      <i/>
      <sz val="10"/>
      <name val="Arial "/>
    </font>
    <font>
      <sz val="10"/>
      <name val="Arial 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20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91" fontId="21" fillId="0" borderId="0" applyFont="0" applyFill="0" applyBorder="0" applyAlignment="0" applyProtection="0"/>
    <xf numFmtId="191" fontId="21" fillId="0" borderId="0" applyFont="0" applyFill="0" applyBorder="0" applyAlignment="0" applyProtection="0"/>
    <xf numFmtId="0" fontId="16" fillId="0" borderId="0"/>
    <xf numFmtId="0" fontId="21" fillId="0" borderId="0"/>
    <xf numFmtId="187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16" fillId="0" borderId="0"/>
    <xf numFmtId="0" fontId="1" fillId="0" borderId="0"/>
    <xf numFmtId="0" fontId="24" fillId="0" borderId="0"/>
    <xf numFmtId="0" fontId="24" fillId="0" borderId="0"/>
    <xf numFmtId="0" fontId="16" fillId="0" borderId="0"/>
    <xf numFmtId="43" fontId="1" fillId="0" borderId="0" applyFont="0" applyFill="0" applyBorder="0" applyAlignment="0" applyProtection="0"/>
  </cellStyleXfs>
  <cellXfs count="39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187" fontId="4" fillId="0" borderId="0" xfId="0" applyNumberFormat="1" applyFont="1" applyAlignment="1">
      <alignment horizontal="center"/>
    </xf>
    <xf numFmtId="0" fontId="4" fillId="0" borderId="0" xfId="0" applyFont="1" applyBorder="1"/>
    <xf numFmtId="0" fontId="5" fillId="0" borderId="0" xfId="0" applyFont="1" applyBorder="1"/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7" fillId="0" borderId="1" xfId="0" applyFont="1" applyBorder="1"/>
    <xf numFmtId="0" fontId="7" fillId="0" borderId="0" xfId="0" applyFont="1"/>
    <xf numFmtId="0" fontId="8" fillId="0" borderId="0" xfId="0" applyFont="1"/>
    <xf numFmtId="0" fontId="7" fillId="0" borderId="0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6" fillId="0" borderId="0" xfId="0" applyFont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6" fillId="0" borderId="1" xfId="0" applyFont="1" applyBorder="1"/>
    <xf numFmtId="0" fontId="6" fillId="0" borderId="6" xfId="0" applyFont="1" applyBorder="1" applyAlignment="1">
      <alignment horizontal="center"/>
    </xf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5" xfId="0" applyFont="1" applyBorder="1"/>
    <xf numFmtId="0" fontId="6" fillId="0" borderId="9" xfId="0" applyFont="1" applyBorder="1"/>
    <xf numFmtId="0" fontId="8" fillId="0" borderId="0" xfId="0" applyFont="1" applyBorder="1"/>
    <xf numFmtId="0" fontId="7" fillId="0" borderId="1" xfId="0" applyFont="1" applyBorder="1" applyAlignment="1"/>
    <xf numFmtId="0" fontId="7" fillId="0" borderId="0" xfId="0" applyFont="1" applyAlignment="1"/>
    <xf numFmtId="0" fontId="7" fillId="0" borderId="0" xfId="0" applyFont="1" applyBorder="1"/>
    <xf numFmtId="0" fontId="8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/>
    <xf numFmtId="0" fontId="8" fillId="0" borderId="4" xfId="0" applyFont="1" applyBorder="1"/>
    <xf numFmtId="0" fontId="8" fillId="0" borderId="5" xfId="0" applyFont="1" applyBorder="1"/>
    <xf numFmtId="0" fontId="8" fillId="0" borderId="1" xfId="0" applyFont="1" applyBorder="1"/>
    <xf numFmtId="0" fontId="8" fillId="0" borderId="6" xfId="0" applyFont="1" applyBorder="1"/>
    <xf numFmtId="0" fontId="8" fillId="0" borderId="7" xfId="0" applyFont="1" applyBorder="1"/>
    <xf numFmtId="0" fontId="7" fillId="0" borderId="1" xfId="0" applyFont="1" applyBorder="1" applyAlignment="1">
      <alignment horizontal="right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3" xfId="0" applyFont="1" applyBorder="1"/>
    <xf numFmtId="0" fontId="6" fillId="0" borderId="11" xfId="0" applyFont="1" applyBorder="1"/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/>
    <xf numFmtId="0" fontId="5" fillId="0" borderId="0" xfId="0" applyFont="1"/>
    <xf numFmtId="0" fontId="9" fillId="0" borderId="0" xfId="0" applyFont="1"/>
    <xf numFmtId="0" fontId="8" fillId="0" borderId="9" xfId="0" applyFont="1" applyBorder="1"/>
    <xf numFmtId="0" fontId="8" fillId="0" borderId="8" xfId="0" applyFont="1" applyBorder="1"/>
    <xf numFmtId="0" fontId="8" fillId="0" borderId="0" xfId="0" applyFont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5" xfId="0" applyFont="1" applyBorder="1" applyAlignment="1">
      <alignment vertical="center" shrinkToFit="1"/>
    </xf>
    <xf numFmtId="0" fontId="5" fillId="0" borderId="5" xfId="0" applyFont="1" applyBorder="1" applyAlignment="1">
      <alignment horizontal="center"/>
    </xf>
    <xf numFmtId="0" fontId="5" fillId="0" borderId="5" xfId="0" applyFont="1" applyBorder="1"/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/>
    <xf numFmtId="0" fontId="7" fillId="0" borderId="2" xfId="0" applyFont="1" applyBorder="1"/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vertical="center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1" xfId="0" applyFont="1" applyBorder="1" applyAlignment="1">
      <alignment horizontal="right"/>
    </xf>
    <xf numFmtId="0" fontId="10" fillId="0" borderId="0" xfId="1" applyFont="1"/>
    <xf numFmtId="0" fontId="11" fillId="0" borderId="0" xfId="1" applyFont="1"/>
    <xf numFmtId="0" fontId="10" fillId="0" borderId="7" xfId="1" applyFont="1" applyBorder="1" applyAlignment="1">
      <alignment horizontal="left" indent="2"/>
    </xf>
    <xf numFmtId="4" fontId="12" fillId="0" borderId="8" xfId="1" applyNumberFormat="1" applyFont="1" applyBorder="1"/>
    <xf numFmtId="4" fontId="12" fillId="0" borderId="6" xfId="1" applyNumberFormat="1" applyFont="1" applyBorder="1"/>
    <xf numFmtId="4" fontId="12" fillId="0" borderId="1" xfId="1" applyNumberFormat="1" applyFont="1" applyBorder="1"/>
    <xf numFmtId="0" fontId="10" fillId="0" borderId="1" xfId="1" applyFont="1" applyBorder="1"/>
    <xf numFmtId="0" fontId="13" fillId="2" borderId="16" xfId="1" applyFont="1" applyFill="1" applyBorder="1" applyAlignment="1">
      <alignment horizontal="left" indent="2"/>
    </xf>
    <xf numFmtId="4" fontId="11" fillId="2" borderId="17" xfId="1" applyNumberFormat="1" applyFont="1" applyFill="1" applyBorder="1" applyAlignment="1">
      <alignment horizontal="center"/>
    </xf>
    <xf numFmtId="4" fontId="11" fillId="2" borderId="18" xfId="1" applyNumberFormat="1" applyFont="1" applyFill="1" applyBorder="1" applyAlignment="1">
      <alignment horizontal="center"/>
    </xf>
    <xf numFmtId="4" fontId="11" fillId="2" borderId="16" xfId="1" applyNumberFormat="1" applyFont="1" applyFill="1" applyBorder="1" applyAlignment="1">
      <alignment horizontal="center"/>
    </xf>
    <xf numFmtId="3" fontId="11" fillId="2" borderId="18" xfId="1" applyNumberFormat="1" applyFont="1" applyFill="1" applyBorder="1" applyAlignment="1">
      <alignment horizontal="center"/>
    </xf>
    <xf numFmtId="0" fontId="13" fillId="2" borderId="17" xfId="1" applyFont="1" applyFill="1" applyBorder="1"/>
    <xf numFmtId="0" fontId="13" fillId="0" borderId="16" xfId="1" applyFont="1" applyBorder="1" applyAlignment="1">
      <alignment horizontal="left" indent="2"/>
    </xf>
    <xf numFmtId="4" fontId="11" fillId="0" borderId="17" xfId="1" applyNumberFormat="1" applyFont="1" applyBorder="1" applyAlignment="1">
      <alignment horizontal="center"/>
    </xf>
    <xf numFmtId="4" fontId="11" fillId="0" borderId="18" xfId="1" applyNumberFormat="1" applyFont="1" applyBorder="1" applyAlignment="1">
      <alignment horizontal="center"/>
    </xf>
    <xf numFmtId="4" fontId="11" fillId="0" borderId="16" xfId="1" applyNumberFormat="1" applyFont="1" applyBorder="1" applyAlignment="1">
      <alignment horizontal="center"/>
    </xf>
    <xf numFmtId="3" fontId="11" fillId="0" borderId="18" xfId="1" applyNumberFormat="1" applyFont="1" applyBorder="1" applyAlignment="1">
      <alignment horizontal="center"/>
    </xf>
    <xf numFmtId="0" fontId="13" fillId="0" borderId="17" xfId="1" applyFont="1" applyBorder="1"/>
    <xf numFmtId="0" fontId="14" fillId="0" borderId="19" xfId="1" applyFont="1" applyBorder="1" applyAlignment="1">
      <alignment horizontal="center"/>
    </xf>
    <xf numFmtId="4" fontId="15" fillId="0" borderId="20" xfId="1" applyNumberFormat="1" applyFont="1" applyBorder="1" applyAlignment="1">
      <alignment horizontal="center"/>
    </xf>
    <xf numFmtId="43" fontId="15" fillId="0" borderId="20" xfId="2" applyFont="1" applyBorder="1" applyAlignment="1">
      <alignment horizontal="center"/>
    </xf>
    <xf numFmtId="0" fontId="15" fillId="0" borderId="20" xfId="1" applyFont="1" applyBorder="1" applyAlignment="1">
      <alignment horizontal="center"/>
    </xf>
    <xf numFmtId="0" fontId="14" fillId="0" borderId="21" xfId="1" applyFont="1" applyBorder="1" applyAlignment="1">
      <alignment horizontal="center"/>
    </xf>
    <xf numFmtId="0" fontId="10" fillId="0" borderId="0" xfId="1" applyFont="1" applyAlignment="1">
      <alignment vertical="center"/>
    </xf>
    <xf numFmtId="0" fontId="14" fillId="0" borderId="8" xfId="1" applyFont="1" applyBorder="1" applyAlignment="1">
      <alignment horizontal="center" vertical="center"/>
    </xf>
    <xf numFmtId="0" fontId="14" fillId="0" borderId="6" xfId="1" applyFont="1" applyBorder="1" applyAlignment="1">
      <alignment vertical="center"/>
    </xf>
    <xf numFmtId="0" fontId="14" fillId="0" borderId="1" xfId="1" applyFont="1" applyBorder="1" applyAlignment="1">
      <alignment horizontal="center" vertical="center"/>
    </xf>
    <xf numFmtId="0" fontId="14" fillId="0" borderId="1" xfId="1" applyFont="1" applyBorder="1" applyAlignment="1">
      <alignment vertical="center"/>
    </xf>
    <xf numFmtId="0" fontId="14" fillId="0" borderId="9" xfId="1" applyFont="1" applyBorder="1" applyAlignment="1">
      <alignment horizontal="center" vertical="center"/>
    </xf>
    <xf numFmtId="0" fontId="14" fillId="0" borderId="4" xfId="1" applyFont="1" applyBorder="1" applyAlignment="1">
      <alignment vertical="center"/>
    </xf>
    <xf numFmtId="0" fontId="14" fillId="0" borderId="0" xfId="1" applyFont="1" applyBorder="1" applyAlignment="1">
      <alignment horizontal="center" vertical="center"/>
    </xf>
    <xf numFmtId="0" fontId="14" fillId="0" borderId="0" xfId="1" applyFont="1" applyBorder="1" applyAlignment="1">
      <alignment vertical="center"/>
    </xf>
    <xf numFmtId="0" fontId="14" fillId="0" borderId="4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3" fillId="0" borderId="0" xfId="1" applyFont="1" applyAlignment="1">
      <alignment horizontal="right"/>
    </xf>
    <xf numFmtId="0" fontId="13" fillId="0" borderId="0" xfId="1" applyFont="1"/>
    <xf numFmtId="0" fontId="14" fillId="0" borderId="0" xfId="1" applyFont="1"/>
    <xf numFmtId="188" fontId="9" fillId="3" borderId="22" xfId="2" applyNumberFormat="1" applyFont="1" applyFill="1" applyBorder="1" applyAlignment="1" applyProtection="1">
      <alignment horizontal="right"/>
    </xf>
    <xf numFmtId="189" fontId="9" fillId="3" borderId="22" xfId="2" applyNumberFormat="1" applyFont="1" applyFill="1" applyBorder="1" applyAlignment="1" applyProtection="1">
      <alignment horizontal="right"/>
    </xf>
    <xf numFmtId="188" fontId="7" fillId="3" borderId="22" xfId="2" applyNumberFormat="1" applyFont="1" applyFill="1" applyBorder="1" applyAlignment="1" applyProtection="1">
      <alignment horizontal="right"/>
    </xf>
    <xf numFmtId="189" fontId="7" fillId="3" borderId="22" xfId="2" applyNumberFormat="1" applyFont="1" applyFill="1" applyBorder="1" applyAlignment="1" applyProtection="1">
      <alignment horizontal="right"/>
    </xf>
    <xf numFmtId="188" fontId="7" fillId="3" borderId="0" xfId="2" applyNumberFormat="1" applyFont="1" applyFill="1" applyBorder="1" applyAlignment="1">
      <alignment horizontal="right" vertical="center"/>
    </xf>
    <xf numFmtId="189" fontId="7" fillId="3" borderId="0" xfId="2" applyNumberFormat="1" applyFont="1" applyFill="1" applyBorder="1" applyAlignment="1">
      <alignment horizontal="right" vertical="center"/>
    </xf>
    <xf numFmtId="0" fontId="6" fillId="0" borderId="0" xfId="0" applyFont="1" applyBorder="1" applyAlignment="1"/>
    <xf numFmtId="0" fontId="9" fillId="0" borderId="0" xfId="0" applyFont="1" applyBorder="1" applyAlignment="1"/>
    <xf numFmtId="0" fontId="8" fillId="0" borderId="0" xfId="0" applyFont="1" applyBorder="1" applyAlignment="1"/>
    <xf numFmtId="0" fontId="6" fillId="0" borderId="0" xfId="0" applyFont="1" applyAlignment="1">
      <alignment vertical="top"/>
    </xf>
    <xf numFmtId="0" fontId="5" fillId="0" borderId="9" xfId="0" applyFont="1" applyBorder="1" applyAlignment="1"/>
    <xf numFmtId="0" fontId="8" fillId="0" borderId="0" xfId="0" applyFont="1" applyBorder="1" applyAlignment="1">
      <alignment horizontal="right"/>
    </xf>
    <xf numFmtId="0" fontId="8" fillId="0" borderId="0" xfId="0" applyFont="1" applyAlignment="1"/>
    <xf numFmtId="0" fontId="8" fillId="0" borderId="4" xfId="0" applyFont="1" applyBorder="1" applyAlignment="1">
      <alignment horizontal="right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1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vertical="center" shrinkToFit="1"/>
    </xf>
    <xf numFmtId="0" fontId="6" fillId="0" borderId="1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6" fillId="0" borderId="0" xfId="3" applyFont="1"/>
    <xf numFmtId="0" fontId="5" fillId="0" borderId="0" xfId="3" applyFont="1" applyBorder="1"/>
    <xf numFmtId="0" fontId="6" fillId="0" borderId="0" xfId="3" applyFont="1" applyBorder="1"/>
    <xf numFmtId="0" fontId="8" fillId="0" borderId="0" xfId="0" applyFont="1" applyAlignment="1">
      <alignment horizontal="left"/>
    </xf>
    <xf numFmtId="188" fontId="8" fillId="0" borderId="4" xfId="2" applyNumberFormat="1" applyFont="1" applyBorder="1"/>
    <xf numFmtId="188" fontId="8" fillId="0" borderId="4" xfId="2" applyNumberFormat="1" applyFont="1" applyBorder="1" applyAlignment="1">
      <alignment horizontal="right"/>
    </xf>
    <xf numFmtId="188" fontId="8" fillId="0" borderId="0" xfId="2" applyNumberFormat="1" applyFont="1"/>
    <xf numFmtId="188" fontId="8" fillId="0" borderId="5" xfId="2" applyNumberFormat="1" applyFont="1" applyBorder="1"/>
    <xf numFmtId="188" fontId="8" fillId="0" borderId="9" xfId="2" applyNumberFormat="1" applyFont="1" applyBorder="1"/>
    <xf numFmtId="188" fontId="8" fillId="0" borderId="0" xfId="2" applyNumberFormat="1" applyFont="1" applyBorder="1"/>
    <xf numFmtId="188" fontId="8" fillId="0" borderId="5" xfId="2" applyNumberFormat="1" applyFont="1" applyBorder="1" applyAlignment="1">
      <alignment horizontal="right"/>
    </xf>
    <xf numFmtId="188" fontId="8" fillId="0" borderId="6" xfId="2" applyNumberFormat="1" applyFont="1" applyBorder="1"/>
    <xf numFmtId="188" fontId="8" fillId="0" borderId="8" xfId="2" applyNumberFormat="1" applyFont="1" applyBorder="1"/>
    <xf numFmtId="0" fontId="4" fillId="0" borderId="4" xfId="0" applyFont="1" applyBorder="1" applyAlignment="1">
      <alignment horizontal="right"/>
    </xf>
    <xf numFmtId="0" fontId="7" fillId="0" borderId="0" xfId="0" applyFont="1" applyBorder="1" applyAlignment="1"/>
    <xf numFmtId="0" fontId="6" fillId="0" borderId="4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7" fillId="0" borderId="1" xfId="0" applyFont="1" applyBorder="1" applyAlignment="1">
      <alignment horizontal="left"/>
    </xf>
    <xf numFmtId="0" fontId="6" fillId="0" borderId="6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/>
    <xf numFmtId="0" fontId="8" fillId="0" borderId="9" xfId="0" applyFont="1" applyBorder="1" applyAlignment="1">
      <alignment horizontal="right"/>
    </xf>
    <xf numFmtId="0" fontId="7" fillId="0" borderId="3" xfId="0" applyFont="1" applyBorder="1"/>
    <xf numFmtId="188" fontId="8" fillId="0" borderId="0" xfId="4" applyNumberFormat="1" applyFont="1" applyBorder="1"/>
    <xf numFmtId="188" fontId="8" fillId="0" borderId="4" xfId="4" applyNumberFormat="1" applyFont="1" applyBorder="1"/>
    <xf numFmtId="188" fontId="8" fillId="0" borderId="5" xfId="4" applyNumberFormat="1" applyFont="1" applyBorder="1"/>
    <xf numFmtId="188" fontId="8" fillId="0" borderId="7" xfId="4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8" fillId="0" borderId="0" xfId="3" applyFont="1"/>
    <xf numFmtId="0" fontId="7" fillId="0" borderId="0" xfId="3" applyFont="1"/>
    <xf numFmtId="0" fontId="7" fillId="0" borderId="0" xfId="3" applyFont="1" applyBorder="1"/>
    <xf numFmtId="0" fontId="8" fillId="0" borderId="0" xfId="3" applyFont="1" applyBorder="1"/>
    <xf numFmtId="0" fontId="8" fillId="0" borderId="1" xfId="3" applyFont="1" applyBorder="1"/>
    <xf numFmtId="0" fontId="8" fillId="0" borderId="6" xfId="3" applyFont="1" applyBorder="1"/>
    <xf numFmtId="0" fontId="8" fillId="0" borderId="7" xfId="3" applyFont="1" applyBorder="1"/>
    <xf numFmtId="0" fontId="8" fillId="0" borderId="0" xfId="3" applyFont="1" applyAlignment="1"/>
    <xf numFmtId="0" fontId="17" fillId="0" borderId="0" xfId="3" applyFont="1" applyAlignment="1"/>
    <xf numFmtId="0" fontId="17" fillId="0" borderId="0" xfId="3" applyFont="1" applyBorder="1" applyAlignment="1"/>
    <xf numFmtId="190" fontId="17" fillId="0" borderId="4" xfId="4" applyNumberFormat="1" applyFont="1" applyBorder="1" applyAlignment="1">
      <alignment horizontal="right"/>
    </xf>
    <xf numFmtId="190" fontId="17" fillId="0" borderId="5" xfId="4" applyNumberFormat="1" applyFont="1" applyBorder="1" applyAlignment="1">
      <alignment horizontal="right"/>
    </xf>
    <xf numFmtId="190" fontId="17" fillId="0" borderId="4" xfId="4" applyNumberFormat="1" applyFont="1" applyBorder="1" applyAlignment="1"/>
    <xf numFmtId="190" fontId="17" fillId="0" borderId="5" xfId="4" applyNumberFormat="1" applyFont="1" applyBorder="1" applyAlignment="1"/>
    <xf numFmtId="190" fontId="17" fillId="0" borderId="0" xfId="4" applyNumberFormat="1" applyFont="1" applyAlignment="1"/>
    <xf numFmtId="0" fontId="7" fillId="0" borderId="0" xfId="3" applyFont="1" applyBorder="1" applyAlignment="1">
      <alignment horizontal="left"/>
    </xf>
    <xf numFmtId="0" fontId="8" fillId="0" borderId="0" xfId="3" applyFont="1" applyBorder="1" applyAlignment="1"/>
    <xf numFmtId="0" fontId="18" fillId="0" borderId="0" xfId="3" applyFont="1" applyAlignment="1"/>
    <xf numFmtId="0" fontId="9" fillId="0" borderId="0" xfId="3" applyFont="1" applyAlignment="1"/>
    <xf numFmtId="0" fontId="9" fillId="0" borderId="0" xfId="3" applyFont="1" applyBorder="1" applyAlignment="1">
      <alignment horizontal="center"/>
    </xf>
    <xf numFmtId="0" fontId="7" fillId="0" borderId="0" xfId="3" applyFont="1" applyBorder="1" applyAlignment="1">
      <alignment horizontal="center"/>
    </xf>
    <xf numFmtId="0" fontId="18" fillId="0" borderId="4" xfId="3" applyFont="1" applyBorder="1"/>
    <xf numFmtId="0" fontId="18" fillId="0" borderId="0" xfId="3" applyFont="1" applyBorder="1"/>
    <xf numFmtId="0" fontId="18" fillId="0" borderId="5" xfId="3" applyFont="1" applyBorder="1"/>
    <xf numFmtId="0" fontId="18" fillId="0" borderId="0" xfId="3" applyFont="1"/>
    <xf numFmtId="0" fontId="6" fillId="0" borderId="9" xfId="3" applyFont="1" applyBorder="1"/>
    <xf numFmtId="0" fontId="17" fillId="0" borderId="0" xfId="3" applyFont="1" applyBorder="1"/>
    <xf numFmtId="0" fontId="17" fillId="0" borderId="1" xfId="3" applyFont="1" applyBorder="1"/>
    <xf numFmtId="0" fontId="17" fillId="0" borderId="7" xfId="3" applyFont="1" applyBorder="1"/>
    <xf numFmtId="0" fontId="17" fillId="0" borderId="8" xfId="3" applyFont="1" applyBorder="1" applyAlignment="1">
      <alignment horizontal="center"/>
    </xf>
    <xf numFmtId="0" fontId="17" fillId="0" borderId="6" xfId="3" applyFont="1" applyBorder="1" applyAlignment="1">
      <alignment horizontal="center"/>
    </xf>
    <xf numFmtId="0" fontId="17" fillId="0" borderId="7" xfId="3" applyFont="1" applyBorder="1" applyAlignment="1">
      <alignment horizontal="center"/>
    </xf>
    <xf numFmtId="0" fontId="17" fillId="0" borderId="5" xfId="3" applyFont="1" applyBorder="1"/>
    <xf numFmtId="0" fontId="17" fillId="0" borderId="9" xfId="3" applyFont="1" applyBorder="1" applyAlignment="1">
      <alignment horizontal="center"/>
    </xf>
    <xf numFmtId="0" fontId="17" fillId="0" borderId="4" xfId="3" applyFont="1" applyBorder="1" applyAlignment="1">
      <alignment horizontal="center"/>
    </xf>
    <xf numFmtId="0" fontId="17" fillId="0" borderId="5" xfId="3" applyFont="1" applyBorder="1" applyAlignment="1">
      <alignment horizontal="center"/>
    </xf>
    <xf numFmtId="0" fontId="17" fillId="0" borderId="11" xfId="3" applyFont="1" applyBorder="1" applyAlignment="1">
      <alignment horizontal="center"/>
    </xf>
    <xf numFmtId="0" fontId="17" fillId="0" borderId="2" xfId="3" applyFont="1" applyBorder="1" applyAlignment="1">
      <alignment horizontal="center"/>
    </xf>
    <xf numFmtId="0" fontId="17" fillId="0" borderId="10" xfId="3" applyFont="1" applyBorder="1" applyAlignment="1">
      <alignment horizontal="center"/>
    </xf>
    <xf numFmtId="0" fontId="17" fillId="0" borderId="8" xfId="3" applyFont="1" applyBorder="1" applyAlignment="1">
      <alignment horizontal="center" vertical="center"/>
    </xf>
    <xf numFmtId="0" fontId="17" fillId="0" borderId="1" xfId="3" applyFont="1" applyBorder="1" applyAlignment="1">
      <alignment horizontal="center" vertical="center"/>
    </xf>
    <xf numFmtId="0" fontId="17" fillId="0" borderId="7" xfId="3" applyFont="1" applyBorder="1" applyAlignment="1">
      <alignment horizontal="center" vertical="center"/>
    </xf>
    <xf numFmtId="0" fontId="17" fillId="0" borderId="4" xfId="3" applyFont="1" applyBorder="1" applyAlignment="1">
      <alignment horizontal="center" vertical="center"/>
    </xf>
    <xf numFmtId="0" fontId="17" fillId="0" borderId="3" xfId="3" applyFont="1" applyBorder="1"/>
    <xf numFmtId="0" fontId="17" fillId="0" borderId="10" xfId="3" applyFont="1" applyBorder="1"/>
    <xf numFmtId="0" fontId="17" fillId="0" borderId="11" xfId="3" applyFont="1" applyBorder="1"/>
    <xf numFmtId="0" fontId="19" fillId="0" borderId="0" xfId="3" applyFont="1"/>
    <xf numFmtId="0" fontId="19" fillId="0" borderId="0" xfId="3" applyFont="1" applyAlignment="1">
      <alignment horizontal="left" vertical="center"/>
    </xf>
    <xf numFmtId="0" fontId="19" fillId="0" borderId="0" xfId="3" applyFont="1" applyBorder="1" applyAlignment="1">
      <alignment horizontal="right"/>
    </xf>
    <xf numFmtId="0" fontId="19" fillId="0" borderId="1" xfId="3" applyFont="1" applyBorder="1"/>
    <xf numFmtId="0" fontId="19" fillId="0" borderId="0" xfId="3" applyFont="1" applyBorder="1"/>
    <xf numFmtId="0" fontId="4" fillId="0" borderId="0" xfId="3" applyFont="1" applyBorder="1" applyAlignment="1">
      <alignment horizontal="left"/>
    </xf>
    <xf numFmtId="187" fontId="4" fillId="0" borderId="0" xfId="3" quotePrefix="1" applyNumberFormat="1" applyFont="1" applyAlignment="1">
      <alignment horizontal="center"/>
    </xf>
    <xf numFmtId="0" fontId="4" fillId="0" borderId="0" xfId="3" applyFont="1"/>
    <xf numFmtId="0" fontId="4" fillId="0" borderId="0" xfId="3" applyFont="1" applyAlignment="1">
      <alignment horizontal="left"/>
    </xf>
    <xf numFmtId="0" fontId="9" fillId="0" borderId="0" xfId="3" applyFont="1"/>
    <xf numFmtId="0" fontId="17" fillId="0" borderId="0" xfId="3" applyFont="1" applyBorder="1" applyAlignment="1">
      <alignment vertical="center"/>
    </xf>
    <xf numFmtId="0" fontId="20" fillId="0" borderId="0" xfId="3" applyFont="1" applyAlignment="1">
      <alignment vertical="center"/>
    </xf>
    <xf numFmtId="0" fontId="20" fillId="0" borderId="0" xfId="3" applyFont="1" applyAlignment="1"/>
    <xf numFmtId="0" fontId="17" fillId="0" borderId="5" xfId="3" applyFont="1" applyBorder="1" applyAlignment="1"/>
    <xf numFmtId="190" fontId="17" fillId="0" borderId="0" xfId="3" applyNumberFormat="1" applyFont="1" applyBorder="1" applyAlignment="1"/>
    <xf numFmtId="190" fontId="17" fillId="0" borderId="4" xfId="3" applyNumberFormat="1" applyFont="1" applyBorder="1" applyAlignment="1"/>
    <xf numFmtId="190" fontId="17" fillId="0" borderId="5" xfId="3" applyNumberFormat="1" applyFont="1" applyBorder="1" applyAlignment="1">
      <alignment horizontal="right"/>
    </xf>
    <xf numFmtId="190" fontId="17" fillId="0" borderId="0" xfId="3" applyNumberFormat="1" applyFont="1" applyAlignment="1"/>
    <xf numFmtId="190" fontId="17" fillId="0" borderId="5" xfId="3" applyNumberFormat="1" applyFont="1" applyBorder="1" applyAlignment="1"/>
    <xf numFmtId="0" fontId="9" fillId="0" borderId="9" xfId="3" applyFont="1" applyBorder="1" applyAlignment="1">
      <alignment horizontal="center"/>
    </xf>
    <xf numFmtId="0" fontId="20" fillId="0" borderId="0" xfId="3" applyFont="1" applyBorder="1" applyAlignment="1"/>
    <xf numFmtId="190" fontId="17" fillId="0" borderId="4" xfId="4" applyNumberFormat="1" applyFont="1" applyBorder="1" applyAlignment="1">
      <alignment horizontal="center"/>
    </xf>
    <xf numFmtId="190" fontId="17" fillId="0" borderId="5" xfId="4" applyNumberFormat="1" applyFont="1" applyBorder="1" applyAlignment="1">
      <alignment horizontal="center"/>
    </xf>
    <xf numFmtId="190" fontId="17" fillId="0" borderId="0" xfId="4" applyNumberFormat="1" applyFont="1" applyBorder="1" applyAlignment="1">
      <alignment horizontal="center"/>
    </xf>
    <xf numFmtId="190" fontId="17" fillId="0" borderId="0" xfId="4" applyNumberFormat="1" applyFont="1" applyAlignment="1">
      <alignment horizontal="center"/>
    </xf>
    <xf numFmtId="190" fontId="17" fillId="0" borderId="2" xfId="4" applyNumberFormat="1" applyFont="1" applyBorder="1" applyAlignment="1">
      <alignment horizontal="right"/>
    </xf>
    <xf numFmtId="190" fontId="18" fillId="0" borderId="4" xfId="4" applyNumberFormat="1" applyFont="1" applyBorder="1" applyAlignment="1">
      <alignment horizontal="center"/>
    </xf>
    <xf numFmtId="190" fontId="18" fillId="0" borderId="9" xfId="3" applyNumberFormat="1" applyFont="1" applyBorder="1" applyAlignment="1">
      <alignment horizontal="center"/>
    </xf>
    <xf numFmtId="0" fontId="19" fillId="0" borderId="0" xfId="3" applyFont="1" applyAlignment="1">
      <alignment horizontal="right" vertical="center"/>
    </xf>
    <xf numFmtId="0" fontId="8" fillId="0" borderId="0" xfId="14" applyFont="1"/>
    <xf numFmtId="0" fontId="8" fillId="0" borderId="0" xfId="14" applyFont="1" applyBorder="1"/>
    <xf numFmtId="0" fontId="6" fillId="0" borderId="0" xfId="14" applyFont="1"/>
    <xf numFmtId="0" fontId="6" fillId="0" borderId="0" xfId="14" applyFont="1" applyBorder="1"/>
    <xf numFmtId="0" fontId="6" fillId="0" borderId="1" xfId="14" applyFont="1" applyBorder="1"/>
    <xf numFmtId="0" fontId="6" fillId="0" borderId="7" xfId="14" applyFont="1" applyBorder="1"/>
    <xf numFmtId="0" fontId="6" fillId="0" borderId="8" xfId="14" applyFont="1" applyBorder="1"/>
    <xf numFmtId="0" fontId="6" fillId="0" borderId="6" xfId="14" applyFont="1" applyBorder="1"/>
    <xf numFmtId="0" fontId="6" fillId="0" borderId="5" xfId="14" applyFont="1" applyBorder="1"/>
    <xf numFmtId="0" fontId="6" fillId="0" borderId="9" xfId="14" applyFont="1" applyBorder="1"/>
    <xf numFmtId="0" fontId="6" fillId="0" borderId="4" xfId="14" applyFont="1" applyBorder="1"/>
    <xf numFmtId="0" fontId="6" fillId="0" borderId="0" xfId="18" applyFont="1"/>
    <xf numFmtId="0" fontId="6" fillId="0" borderId="0" xfId="18" applyFont="1" applyAlignment="1">
      <alignment vertical="center"/>
    </xf>
    <xf numFmtId="0" fontId="6" fillId="0" borderId="0" xfId="18" applyFont="1" applyBorder="1"/>
    <xf numFmtId="0" fontId="6" fillId="0" borderId="5" xfId="18" applyFont="1" applyBorder="1"/>
    <xf numFmtId="41" fontId="6" fillId="0" borderId="5" xfId="19" applyNumberFormat="1" applyFont="1" applyBorder="1" applyAlignment="1"/>
    <xf numFmtId="41" fontId="6" fillId="0" borderId="0" xfId="19" applyNumberFormat="1" applyFont="1" applyAlignment="1"/>
    <xf numFmtId="41" fontId="6" fillId="0" borderId="9" xfId="19" applyNumberFormat="1" applyFont="1" applyBorder="1" applyAlignment="1"/>
    <xf numFmtId="41" fontId="6" fillId="0" borderId="4" xfId="19" applyNumberFormat="1" applyFont="1" applyBorder="1" applyAlignment="1"/>
    <xf numFmtId="0" fontId="6" fillId="0" borderId="0" xfId="18" applyFont="1" applyBorder="1" applyAlignment="1">
      <alignment vertical="center"/>
    </xf>
    <xf numFmtId="0" fontId="5" fillId="0" borderId="0" xfId="18" applyFont="1"/>
    <xf numFmtId="0" fontId="5" fillId="0" borderId="0" xfId="18" applyFont="1" applyBorder="1"/>
    <xf numFmtId="188" fontId="5" fillId="0" borderId="5" xfId="19" applyNumberFormat="1" applyFont="1" applyBorder="1"/>
    <xf numFmtId="188" fontId="5" fillId="0" borderId="0" xfId="19" applyNumberFormat="1" applyFont="1"/>
    <xf numFmtId="188" fontId="5" fillId="0" borderId="9" xfId="19" applyNumberFormat="1" applyFont="1" applyBorder="1"/>
    <xf numFmtId="188" fontId="5" fillId="0" borderId="4" xfId="19" applyNumberFormat="1" applyFont="1" applyBorder="1"/>
    <xf numFmtId="0" fontId="5" fillId="0" borderId="0" xfId="14" applyFont="1" applyBorder="1"/>
    <xf numFmtId="0" fontId="5" fillId="0" borderId="0" xfId="14" applyFont="1"/>
    <xf numFmtId="0" fontId="6" fillId="0" borderId="0" xfId="14" applyFont="1" applyBorder="1" applyAlignment="1">
      <alignment horizontal="center"/>
    </xf>
    <xf numFmtId="0" fontId="6" fillId="0" borderId="7" xfId="14" applyFont="1" applyBorder="1" applyAlignment="1">
      <alignment horizontal="center"/>
    </xf>
    <xf numFmtId="0" fontId="6" fillId="0" borderId="1" xfId="14" applyFont="1" applyBorder="1" applyAlignment="1">
      <alignment horizontal="center"/>
    </xf>
    <xf numFmtId="0" fontId="6" fillId="0" borderId="6" xfId="14" applyFont="1" applyBorder="1" applyAlignment="1">
      <alignment horizontal="center"/>
    </xf>
    <xf numFmtId="0" fontId="6" fillId="0" borderId="5" xfId="14" applyFont="1" applyBorder="1" applyAlignment="1">
      <alignment horizontal="center"/>
    </xf>
    <xf numFmtId="0" fontId="6" fillId="0" borderId="4" xfId="14" applyFont="1" applyBorder="1" applyAlignment="1">
      <alignment horizontal="center"/>
    </xf>
    <xf numFmtId="0" fontId="6" fillId="0" borderId="2" xfId="14" applyFont="1" applyBorder="1"/>
    <xf numFmtId="0" fontId="6" fillId="0" borderId="0" xfId="14" applyFont="1" applyAlignment="1">
      <alignment horizontal="center"/>
    </xf>
    <xf numFmtId="0" fontId="6" fillId="0" borderId="2" xfId="14" applyFont="1" applyBorder="1" applyAlignment="1">
      <alignment horizontal="center"/>
    </xf>
    <xf numFmtId="0" fontId="7" fillId="0" borderId="0" xfId="14" applyFont="1"/>
    <xf numFmtId="0" fontId="7" fillId="0" borderId="0" xfId="14" applyFont="1" applyAlignment="1">
      <alignment horizontal="right"/>
    </xf>
    <xf numFmtId="0" fontId="6" fillId="0" borderId="0" xfId="14" applyFont="1" applyAlignment="1">
      <alignment horizontal="right"/>
    </xf>
    <xf numFmtId="0" fontId="7" fillId="0" borderId="0" xfId="14" applyFont="1" applyBorder="1" applyAlignment="1">
      <alignment horizontal="right"/>
    </xf>
    <xf numFmtId="0" fontId="8" fillId="0" borderId="0" xfId="14" applyFont="1" applyAlignment="1">
      <alignment horizontal="right"/>
    </xf>
    <xf numFmtId="0" fontId="7" fillId="0" borderId="1" xfId="14" applyFont="1" applyBorder="1"/>
    <xf numFmtId="0" fontId="5" fillId="0" borderId="0" xfId="14" applyFont="1" applyBorder="1" applyAlignment="1">
      <alignment horizontal="left"/>
    </xf>
    <xf numFmtId="187" fontId="4" fillId="0" borderId="0" xfId="14" applyNumberFormat="1" applyFont="1" applyAlignment="1">
      <alignment horizontal="center"/>
    </xf>
    <xf numFmtId="0" fontId="4" fillId="0" borderId="0" xfId="14" applyFont="1" applyBorder="1" applyAlignment="1">
      <alignment horizontal="left"/>
    </xf>
    <xf numFmtId="0" fontId="4" fillId="0" borderId="0" xfId="14" applyFont="1"/>
    <xf numFmtId="0" fontId="4" fillId="0" borderId="0" xfId="14" applyFont="1" applyBorder="1"/>
    <xf numFmtId="0" fontId="4" fillId="0" borderId="0" xfId="14" applyFont="1" applyAlignment="1">
      <alignment horizontal="left"/>
    </xf>
    <xf numFmtId="0" fontId="7" fillId="0" borderId="0" xfId="0" applyFont="1" applyBorder="1" applyAlignment="1">
      <alignment horizontal="right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3" xfId="14" applyFont="1" applyBorder="1" applyAlignment="1">
      <alignment horizontal="center" vertical="center" wrapText="1"/>
    </xf>
    <xf numFmtId="0" fontId="6" fillId="0" borderId="11" xfId="14" applyFont="1" applyBorder="1" applyAlignment="1">
      <alignment horizontal="center" vertical="center" wrapText="1"/>
    </xf>
    <xf numFmtId="0" fontId="16" fillId="0" borderId="0" xfId="14" applyAlignment="1">
      <alignment horizontal="center" vertical="center" wrapText="1"/>
    </xf>
    <xf numFmtId="0" fontId="16" fillId="0" borderId="9" xfId="14" applyBorder="1" applyAlignment="1">
      <alignment horizontal="center" vertical="center" wrapText="1"/>
    </xf>
    <xf numFmtId="0" fontId="16" fillId="0" borderId="1" xfId="14" applyBorder="1" applyAlignment="1">
      <alignment horizontal="center" vertical="center" wrapText="1"/>
    </xf>
    <xf numFmtId="0" fontId="16" fillId="0" borderId="8" xfId="14" applyBorder="1" applyAlignment="1">
      <alignment horizontal="center" vertical="center" wrapText="1"/>
    </xf>
    <xf numFmtId="0" fontId="6" fillId="0" borderId="12" xfId="14" applyFont="1" applyBorder="1" applyAlignment="1">
      <alignment horizontal="center"/>
    </xf>
    <xf numFmtId="0" fontId="6" fillId="0" borderId="13" xfId="14" applyFont="1" applyBorder="1" applyAlignment="1">
      <alignment horizontal="center"/>
    </xf>
    <xf numFmtId="0" fontId="6" fillId="0" borderId="14" xfId="14" applyFont="1" applyBorder="1" applyAlignment="1">
      <alignment horizontal="center"/>
    </xf>
    <xf numFmtId="0" fontId="6" fillId="0" borderId="10" xfId="14" applyFont="1" applyBorder="1" applyAlignment="1">
      <alignment horizontal="center" vertical="center"/>
    </xf>
    <xf numFmtId="0" fontId="6" fillId="0" borderId="3" xfId="14" applyFont="1" applyBorder="1" applyAlignment="1">
      <alignment horizontal="center" vertical="center"/>
    </xf>
    <xf numFmtId="0" fontId="6" fillId="0" borderId="5" xfId="14" applyFont="1" applyBorder="1" applyAlignment="1">
      <alignment vertical="center"/>
    </xf>
    <xf numFmtId="0" fontId="6" fillId="0" borderId="0" xfId="14" applyFont="1" applyBorder="1" applyAlignment="1">
      <alignment vertical="center"/>
    </xf>
    <xf numFmtId="0" fontId="6" fillId="0" borderId="7" xfId="14" applyFont="1" applyBorder="1" applyAlignment="1">
      <alignment vertical="center"/>
    </xf>
    <xf numFmtId="0" fontId="6" fillId="0" borderId="1" xfId="14" applyFont="1" applyBorder="1" applyAlignment="1">
      <alignment vertical="center"/>
    </xf>
    <xf numFmtId="0" fontId="6" fillId="0" borderId="5" xfId="14" applyFont="1" applyBorder="1" applyAlignment="1">
      <alignment horizontal="center"/>
    </xf>
    <xf numFmtId="0" fontId="6" fillId="0" borderId="9" xfId="14" applyFont="1" applyBorder="1" applyAlignment="1">
      <alignment horizontal="center"/>
    </xf>
    <xf numFmtId="0" fontId="6" fillId="0" borderId="7" xfId="14" applyFont="1" applyBorder="1" applyAlignment="1">
      <alignment horizontal="center"/>
    </xf>
    <xf numFmtId="0" fontId="6" fillId="0" borderId="8" xfId="14" applyFont="1" applyBorder="1" applyAlignment="1">
      <alignment horizontal="center"/>
    </xf>
    <xf numFmtId="0" fontId="8" fillId="0" borderId="0" xfId="3" applyFont="1" applyBorder="1" applyAlignment="1">
      <alignment horizontal="center"/>
    </xf>
    <xf numFmtId="0" fontId="8" fillId="0" borderId="9" xfId="3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8" fillId="0" borderId="0" xfId="3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 shrinkToFit="1"/>
    </xf>
    <xf numFmtId="0" fontId="6" fillId="0" borderId="5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 shrinkToFit="1"/>
    </xf>
    <xf numFmtId="0" fontId="6" fillId="0" borderId="0" xfId="3" applyFont="1" applyAlignment="1">
      <alignment horizontal="center" vertical="center" shrinkToFit="1"/>
    </xf>
    <xf numFmtId="0" fontId="17" fillId="0" borderId="10" xfId="3" applyFont="1" applyBorder="1" applyAlignment="1">
      <alignment horizontal="center" vertical="center"/>
    </xf>
    <xf numFmtId="0" fontId="17" fillId="0" borderId="3" xfId="3" applyFont="1" applyBorder="1" applyAlignment="1">
      <alignment horizontal="center" vertical="center"/>
    </xf>
    <xf numFmtId="0" fontId="17" fillId="0" borderId="11" xfId="3" applyFont="1" applyBorder="1" applyAlignment="1">
      <alignment horizontal="center" vertical="center"/>
    </xf>
    <xf numFmtId="0" fontId="17" fillId="0" borderId="0" xfId="3" applyFont="1" applyBorder="1" applyAlignment="1">
      <alignment horizontal="center" vertical="center"/>
    </xf>
    <xf numFmtId="0" fontId="17" fillId="0" borderId="5" xfId="3" applyFont="1" applyBorder="1" applyAlignment="1">
      <alignment horizontal="center" vertical="center"/>
    </xf>
    <xf numFmtId="0" fontId="17" fillId="0" borderId="9" xfId="3" applyFont="1" applyBorder="1" applyAlignment="1">
      <alignment horizontal="center" vertical="center"/>
    </xf>
    <xf numFmtId="0" fontId="6" fillId="0" borderId="0" xfId="3" applyFont="1" applyBorder="1" applyAlignment="1">
      <alignment horizontal="center" vertical="center" shrinkToFit="1"/>
    </xf>
    <xf numFmtId="0" fontId="6" fillId="0" borderId="9" xfId="3" applyFont="1" applyBorder="1" applyAlignment="1">
      <alignment horizontal="center" vertical="center" shrinkToFit="1"/>
    </xf>
    <xf numFmtId="0" fontId="17" fillId="0" borderId="7" xfId="3" applyFont="1" applyBorder="1" applyAlignment="1">
      <alignment horizontal="center" vertical="center"/>
    </xf>
    <xf numFmtId="0" fontId="17" fillId="0" borderId="1" xfId="3" applyFont="1" applyBorder="1" applyAlignment="1">
      <alignment horizontal="center" vertical="center"/>
    </xf>
    <xf numFmtId="0" fontId="17" fillId="0" borderId="8" xfId="3" applyFont="1" applyBorder="1" applyAlignment="1">
      <alignment horizontal="center" vertical="center"/>
    </xf>
    <xf numFmtId="0" fontId="5" fillId="0" borderId="0" xfId="3" applyFont="1" applyBorder="1" applyAlignment="1">
      <alignment horizontal="center"/>
    </xf>
    <xf numFmtId="0" fontId="5" fillId="0" borderId="9" xfId="3" applyFont="1" applyBorder="1" applyAlignment="1">
      <alignment horizontal="center"/>
    </xf>
    <xf numFmtId="0" fontId="5" fillId="0" borderId="5" xfId="3" applyFont="1" applyBorder="1" applyAlignment="1">
      <alignment horizontal="center"/>
    </xf>
    <xf numFmtId="0" fontId="14" fillId="0" borderId="11" xfId="1" applyFont="1" applyBorder="1" applyAlignment="1">
      <alignment horizontal="center" vertical="center"/>
    </xf>
    <xf numFmtId="0" fontId="14" fillId="0" borderId="9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4" fillId="0" borderId="14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14" fillId="0" borderId="0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</cellXfs>
  <cellStyles count="20">
    <cellStyle name="Comma 10" xfId="5"/>
    <cellStyle name="Comma 2" xfId="6"/>
    <cellStyle name="Comma 3" xfId="7"/>
    <cellStyle name="Normal 2" xfId="8"/>
    <cellStyle name="Normal 3" xfId="9"/>
    <cellStyle name="เครื่องหมายจุลภาค 2" xfId="2"/>
    <cellStyle name="เครื่องหมายจุลภาค 2 2" xfId="4"/>
    <cellStyle name="เครื่องหมายจุลภาค 2 3" xfId="19"/>
    <cellStyle name="เครื่องหมายจุลภาค 3" xfId="10"/>
    <cellStyle name="เครื่องหมายจุลภาค 4" xfId="11"/>
    <cellStyle name="เครื่องหมายจุลภาค 5" xfId="12"/>
    <cellStyle name="ปกติ" xfId="0" builtinId="0"/>
    <cellStyle name="ปกติ 2" xfId="1"/>
    <cellStyle name="ปกติ 3" xfId="3"/>
    <cellStyle name="ปกติ 3 2" xfId="18"/>
    <cellStyle name="ปกติ 4" xfId="13"/>
    <cellStyle name="ปกติ 4 2" xfId="14"/>
    <cellStyle name="ปกติ 4 3" xfId="15"/>
    <cellStyle name="ปกติ 6" xfId="16"/>
    <cellStyle name="ปกติ 8" xfId="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137160</xdr:colOff>
      <xdr:row>13</xdr:row>
      <xdr:rowOff>7620</xdr:rowOff>
    </xdr:from>
    <xdr:to>
      <xdr:col>9</xdr:col>
      <xdr:colOff>807720</xdr:colOff>
      <xdr:row>22</xdr:row>
      <xdr:rowOff>68580</xdr:rowOff>
    </xdr:to>
    <xdr:pic>
      <xdr:nvPicPr>
        <xdr:cNvPr id="61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70520" y="3147060"/>
          <a:ext cx="670560" cy="29260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1485886</xdr:colOff>
      <xdr:row>7</xdr:row>
      <xdr:rowOff>137160</xdr:rowOff>
    </xdr:from>
    <xdr:to>
      <xdr:col>14</xdr:col>
      <xdr:colOff>184780</xdr:colOff>
      <xdr:row>27</xdr:row>
      <xdr:rowOff>83821</xdr:rowOff>
    </xdr:to>
    <xdr:grpSp>
      <xdr:nvGrpSpPr>
        <xdr:cNvPr id="18" name="Group 10"/>
        <xdr:cNvGrpSpPr/>
      </xdr:nvGrpSpPr>
      <xdr:grpSpPr>
        <a:xfrm>
          <a:off x="8610586" y="1638300"/>
          <a:ext cx="474354" cy="4503421"/>
          <a:chOff x="9467850" y="2238375"/>
          <a:chExt cx="396765" cy="4144245"/>
        </a:xfrm>
      </xdr:grpSpPr>
      <xdr:grpSp>
        <xdr:nvGrpSpPr>
          <xdr:cNvPr id="19" name="Group 7"/>
          <xdr:cNvGrpSpPr/>
        </xdr:nvGrpSpPr>
        <xdr:grpSpPr>
          <a:xfrm>
            <a:off x="9563499" y="5915026"/>
            <a:ext cx="301116" cy="467594"/>
            <a:chOff x="9592074" y="6219830"/>
            <a:chExt cx="301116" cy="467594"/>
          </a:xfrm>
        </xdr:grpSpPr>
        <xdr:sp macro="" textlink="">
          <xdr:nvSpPr>
            <xdr:cNvPr id="21" name="Flowchart: Delay 8"/>
            <xdr:cNvSpPr/>
          </xdr:nvSpPr>
          <xdr:spPr bwMode="auto">
            <a:xfrm rot="5400000">
              <a:off x="9578967" y="6251982"/>
              <a:ext cx="327329" cy="30111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2" name="TextBox 21"/>
            <xdr:cNvSpPr txBox="1"/>
          </xdr:nvSpPr>
          <xdr:spPr>
            <a:xfrm rot="5400000">
              <a:off x="9504612" y="6325942"/>
              <a:ext cx="467594" cy="25536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191</a:t>
              </a:r>
              <a:endParaRPr lang="th-TH" sz="1100"/>
            </a:p>
          </xdr:txBody>
        </xdr:sp>
      </xdr:grpSp>
      <xdr:sp macro="" textlink="">
        <xdr:nvSpPr>
          <xdr:cNvPr id="20" name="Text Box 6"/>
          <xdr:cNvSpPr txBox="1">
            <a:spLocks noChangeArrowheads="1"/>
          </xdr:cNvSpPr>
        </xdr:nvSpPr>
        <xdr:spPr bwMode="auto">
          <a:xfrm>
            <a:off x="9467850" y="2238375"/>
            <a:ext cx="371475" cy="3657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..</a:t>
            </a:r>
          </a:p>
        </xdr:txBody>
      </xdr:sp>
    </xdr:grpSp>
    <xdr:clientData/>
  </xdr:twoCellAnchor>
  <xdr:twoCellAnchor>
    <xdr:from>
      <xdr:col>13</xdr:col>
      <xdr:colOff>38101</xdr:colOff>
      <xdr:row>27</xdr:row>
      <xdr:rowOff>163512</xdr:rowOff>
    </xdr:from>
    <xdr:to>
      <xdr:col>14</xdr:col>
      <xdr:colOff>270512</xdr:colOff>
      <xdr:row>44</xdr:row>
      <xdr:rowOff>198120</xdr:rowOff>
    </xdr:to>
    <xdr:grpSp>
      <xdr:nvGrpSpPr>
        <xdr:cNvPr id="23" name="Group 11"/>
        <xdr:cNvGrpSpPr/>
      </xdr:nvGrpSpPr>
      <xdr:grpSpPr>
        <a:xfrm>
          <a:off x="8663941" y="6221412"/>
          <a:ext cx="506731" cy="4073208"/>
          <a:chOff x="9639299" y="104780"/>
          <a:chExt cx="447676" cy="4143370"/>
        </a:xfrm>
      </xdr:grpSpPr>
      <xdr:grpSp>
        <xdr:nvGrpSpPr>
          <xdr:cNvPr id="24" name="Group 7"/>
          <xdr:cNvGrpSpPr/>
        </xdr:nvGrpSpPr>
        <xdr:grpSpPr>
          <a:xfrm>
            <a:off x="9639299" y="104780"/>
            <a:ext cx="318045" cy="485774"/>
            <a:chOff x="10001249" y="257180"/>
            <a:chExt cx="318045" cy="485774"/>
          </a:xfrm>
        </xdr:grpSpPr>
        <xdr:sp macro="" textlink="">
          <xdr:nvSpPr>
            <xdr:cNvPr id="26" name="Flowchart: Delay 8"/>
            <xdr:cNvSpPr/>
          </xdr:nvSpPr>
          <xdr:spPr bwMode="auto">
            <a:xfrm rot="16200000">
              <a:off x="9978738" y="307143"/>
              <a:ext cx="363068" cy="31804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7" name="TextBox 26"/>
            <xdr:cNvSpPr txBox="1"/>
          </xdr:nvSpPr>
          <xdr:spPr>
            <a:xfrm rot="5400000">
              <a:off x="9908059" y="364335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192</a:t>
              </a:r>
              <a:endParaRPr lang="th-TH" sz="1100"/>
            </a:p>
          </xdr:txBody>
        </xdr:sp>
      </xdr:grpSp>
      <xdr:sp macro="" textlink="">
        <xdr:nvSpPr>
          <xdr:cNvPr id="25" name="Text Box 6"/>
          <xdr:cNvSpPr txBox="1">
            <a:spLocks noChangeArrowheads="1"/>
          </xdr:cNvSpPr>
        </xdr:nvSpPr>
        <xdr:spPr bwMode="auto">
          <a:xfrm>
            <a:off x="9705975" y="533400"/>
            <a:ext cx="381000" cy="37147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สถิติการเงิน การธนาคาร และการประกันภัย </a:t>
            </a: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22860</xdr:colOff>
      <xdr:row>0</xdr:row>
      <xdr:rowOff>7620</xdr:rowOff>
    </xdr:from>
    <xdr:to>
      <xdr:col>23</xdr:col>
      <xdr:colOff>160020</xdr:colOff>
      <xdr:row>10</xdr:row>
      <xdr:rowOff>228600</xdr:rowOff>
    </xdr:to>
    <xdr:pic>
      <xdr:nvPicPr>
        <xdr:cNvPr id="51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40340" y="7620"/>
          <a:ext cx="441960" cy="2476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22</xdr:col>
      <xdr:colOff>91440</xdr:colOff>
      <xdr:row>47</xdr:row>
      <xdr:rowOff>175260</xdr:rowOff>
    </xdr:from>
    <xdr:to>
      <xdr:col>23</xdr:col>
      <xdr:colOff>182880</xdr:colOff>
      <xdr:row>62</xdr:row>
      <xdr:rowOff>0</xdr:rowOff>
    </xdr:to>
    <xdr:pic>
      <xdr:nvPicPr>
        <xdr:cNvPr id="51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408920" y="11178540"/>
          <a:ext cx="396240" cy="2819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1158240</xdr:colOff>
      <xdr:row>42</xdr:row>
      <xdr:rowOff>160020</xdr:rowOff>
    </xdr:from>
    <xdr:to>
      <xdr:col>23</xdr:col>
      <xdr:colOff>24765</xdr:colOff>
      <xdr:row>62</xdr:row>
      <xdr:rowOff>185654</xdr:rowOff>
    </xdr:to>
    <xdr:grpSp>
      <xdr:nvGrpSpPr>
        <xdr:cNvPr id="10" name="Group 10"/>
        <xdr:cNvGrpSpPr/>
      </xdr:nvGrpSpPr>
      <xdr:grpSpPr>
        <a:xfrm>
          <a:off x="10241280" y="10020300"/>
          <a:ext cx="405765" cy="4163294"/>
          <a:chOff x="9467850" y="2238375"/>
          <a:chExt cx="428625" cy="4144244"/>
        </a:xfrm>
      </xdr:grpSpPr>
      <xdr:grpSp>
        <xdr:nvGrpSpPr>
          <xdr:cNvPr id="11" name="Group 7"/>
          <xdr:cNvGrpSpPr/>
        </xdr:nvGrpSpPr>
        <xdr:grpSpPr>
          <a:xfrm>
            <a:off x="9563100" y="5915025"/>
            <a:ext cx="333375" cy="467594"/>
            <a:chOff x="9591675" y="6219829"/>
            <a:chExt cx="333375" cy="467594"/>
          </a:xfrm>
        </xdr:grpSpPr>
        <xdr:sp macro="" textlink="">
          <xdr:nvSpPr>
            <xdr:cNvPr id="13" name="Flowchart: Delay 8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195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67850" y="2238375"/>
            <a:ext cx="371475" cy="3657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..</a:t>
            </a:r>
          </a:p>
        </xdr:txBody>
      </xdr:sp>
    </xdr:grpSp>
    <xdr:clientData/>
  </xdr:twoCellAnchor>
  <xdr:twoCellAnchor>
    <xdr:from>
      <xdr:col>22</xdr:col>
      <xdr:colOff>60960</xdr:colOff>
      <xdr:row>0</xdr:row>
      <xdr:rowOff>15240</xdr:rowOff>
    </xdr:from>
    <xdr:to>
      <xdr:col>24</xdr:col>
      <xdr:colOff>11431</xdr:colOff>
      <xdr:row>17</xdr:row>
      <xdr:rowOff>19368</xdr:rowOff>
    </xdr:to>
    <xdr:grpSp>
      <xdr:nvGrpSpPr>
        <xdr:cNvPr id="15" name="Group 11"/>
        <xdr:cNvGrpSpPr/>
      </xdr:nvGrpSpPr>
      <xdr:grpSpPr>
        <a:xfrm>
          <a:off x="10378440" y="15240"/>
          <a:ext cx="506731" cy="4073208"/>
          <a:chOff x="9639299" y="104780"/>
          <a:chExt cx="447676" cy="4143370"/>
        </a:xfrm>
      </xdr:grpSpPr>
      <xdr:grpSp>
        <xdr:nvGrpSpPr>
          <xdr:cNvPr id="16" name="Group 7"/>
          <xdr:cNvGrpSpPr/>
        </xdr:nvGrpSpPr>
        <xdr:grpSpPr>
          <a:xfrm>
            <a:off x="9639299" y="104780"/>
            <a:ext cx="318045" cy="485774"/>
            <a:chOff x="10001249" y="257180"/>
            <a:chExt cx="318045" cy="485774"/>
          </a:xfrm>
        </xdr:grpSpPr>
        <xdr:sp macro="" textlink="">
          <xdr:nvSpPr>
            <xdr:cNvPr id="18" name="Flowchart: Delay 8"/>
            <xdr:cNvSpPr/>
          </xdr:nvSpPr>
          <xdr:spPr bwMode="auto">
            <a:xfrm rot="16200000">
              <a:off x="9978738" y="307143"/>
              <a:ext cx="363068" cy="31804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908059" y="364335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194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705975" y="533400"/>
            <a:ext cx="381000" cy="37147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สถิติการเงิน การธนาคาร และการประกันภัย 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51418</xdr:colOff>
      <xdr:row>0</xdr:row>
      <xdr:rowOff>2</xdr:rowOff>
    </xdr:from>
    <xdr:to>
      <xdr:col>9</xdr:col>
      <xdr:colOff>777242</xdr:colOff>
      <xdr:row>22</xdr:row>
      <xdr:rowOff>76201</xdr:rowOff>
    </xdr:to>
    <xdr:grpSp>
      <xdr:nvGrpSpPr>
        <xdr:cNvPr id="9" name="Group 8"/>
        <xdr:cNvGrpSpPr/>
      </xdr:nvGrpSpPr>
      <xdr:grpSpPr>
        <a:xfrm>
          <a:off x="7884778" y="2"/>
          <a:ext cx="725824" cy="6080759"/>
          <a:chOff x="9501573" y="2390776"/>
          <a:chExt cx="313833" cy="3167531"/>
        </a:xfrm>
      </xdr:grpSpPr>
      <xdr:grpSp>
        <xdr:nvGrpSpPr>
          <xdr:cNvPr id="6" name="Group 5"/>
          <xdr:cNvGrpSpPr/>
        </xdr:nvGrpSpPr>
        <xdr:grpSpPr>
          <a:xfrm>
            <a:off x="9526185" y="5219794"/>
            <a:ext cx="289221" cy="338513"/>
            <a:chOff x="9488085" y="5372198"/>
            <a:chExt cx="289221" cy="338513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27547" y="5412595"/>
              <a:ext cx="290156" cy="209362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474438" y="5434203"/>
              <a:ext cx="290155" cy="26286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193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501573" y="2390776"/>
            <a:ext cx="294060" cy="282901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..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238125</xdr:colOff>
      <xdr:row>34</xdr:row>
      <xdr:rowOff>142875</xdr:rowOff>
    </xdr:from>
    <xdr:to>
      <xdr:col>17</xdr:col>
      <xdr:colOff>819150</xdr:colOff>
      <xdr:row>36</xdr:row>
      <xdr:rowOff>85725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772525" y="7458075"/>
          <a:ext cx="5810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1127760</xdr:colOff>
      <xdr:row>20</xdr:row>
      <xdr:rowOff>22860</xdr:rowOff>
    </xdr:from>
    <xdr:to>
      <xdr:col>19</xdr:col>
      <xdr:colOff>403860</xdr:colOff>
      <xdr:row>34</xdr:row>
      <xdr:rowOff>121920</xdr:rowOff>
    </xdr:to>
    <xdr:pic>
      <xdr:nvPicPr>
        <xdr:cNvPr id="102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662160" y="4564380"/>
          <a:ext cx="563880" cy="28727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238125</xdr:colOff>
      <xdr:row>34</xdr:row>
      <xdr:rowOff>142875</xdr:rowOff>
    </xdr:from>
    <xdr:to>
      <xdr:col>17</xdr:col>
      <xdr:colOff>819150</xdr:colOff>
      <xdr:row>36</xdr:row>
      <xdr:rowOff>85725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694545" y="9210675"/>
          <a:ext cx="3143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1034413</xdr:colOff>
      <xdr:row>8</xdr:row>
      <xdr:rowOff>83820</xdr:rowOff>
    </xdr:from>
    <xdr:to>
      <xdr:col>19</xdr:col>
      <xdr:colOff>152396</xdr:colOff>
      <xdr:row>35</xdr:row>
      <xdr:rowOff>92309</xdr:rowOff>
    </xdr:to>
    <xdr:grpSp>
      <xdr:nvGrpSpPr>
        <xdr:cNvPr id="3" name="Group 10"/>
        <xdr:cNvGrpSpPr/>
      </xdr:nvGrpSpPr>
      <xdr:grpSpPr>
        <a:xfrm>
          <a:off x="9568813" y="2004060"/>
          <a:ext cx="405763" cy="5632049"/>
          <a:chOff x="9467850" y="2238375"/>
          <a:chExt cx="428623" cy="4144244"/>
        </a:xfrm>
      </xdr:grpSpPr>
      <xdr:grpSp>
        <xdr:nvGrpSpPr>
          <xdr:cNvPr id="4" name="Group 7"/>
          <xdr:cNvGrpSpPr/>
        </xdr:nvGrpSpPr>
        <xdr:grpSpPr>
          <a:xfrm>
            <a:off x="9525801" y="5915025"/>
            <a:ext cx="370672" cy="467594"/>
            <a:chOff x="9554376" y="6219829"/>
            <a:chExt cx="370672" cy="467594"/>
          </a:xfrm>
        </xdr:grpSpPr>
        <xdr:sp macro="" textlink="">
          <xdr:nvSpPr>
            <xdr:cNvPr id="6" name="Flowchart: Delay 8"/>
            <xdr:cNvSpPr/>
          </xdr:nvSpPr>
          <xdr:spPr bwMode="auto">
            <a:xfrm rot="5400000">
              <a:off x="9625597" y="6204952"/>
              <a:ext cx="265528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6"/>
            <xdr:cNvSpPr txBox="1"/>
          </xdr:nvSpPr>
          <xdr:spPr>
            <a:xfrm rot="5400000">
              <a:off x="9489817" y="6284388"/>
              <a:ext cx="467594" cy="33847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 baseline="0">
                  <a:latin typeface="Calibri" pitchFamily="34" charset="0"/>
                  <a:cs typeface="Calibri" pitchFamily="34" charset="0"/>
                </a:rPr>
                <a:t>187</a:t>
              </a: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67850" y="2238375"/>
            <a:ext cx="371475" cy="3657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..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121920</xdr:colOff>
      <xdr:row>0</xdr:row>
      <xdr:rowOff>38100</xdr:rowOff>
    </xdr:from>
    <xdr:to>
      <xdr:col>19</xdr:col>
      <xdr:colOff>441960</xdr:colOff>
      <xdr:row>10</xdr:row>
      <xdr:rowOff>213360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39200" y="38100"/>
          <a:ext cx="457200" cy="24536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110498</xdr:colOff>
      <xdr:row>0</xdr:row>
      <xdr:rowOff>188639</xdr:rowOff>
    </xdr:from>
    <xdr:to>
      <xdr:col>19</xdr:col>
      <xdr:colOff>373412</xdr:colOff>
      <xdr:row>23</xdr:row>
      <xdr:rowOff>123826</xdr:rowOff>
    </xdr:to>
    <xdr:grpSp>
      <xdr:nvGrpSpPr>
        <xdr:cNvPr id="12" name="Group 11"/>
        <xdr:cNvGrpSpPr/>
      </xdr:nvGrpSpPr>
      <xdr:grpSpPr>
        <a:xfrm>
          <a:off x="8827778" y="188639"/>
          <a:ext cx="400074" cy="5421587"/>
          <a:chOff x="9553989" y="-37439"/>
          <a:chExt cx="490335" cy="4036851"/>
        </a:xfrm>
      </xdr:grpSpPr>
      <xdr:grpSp>
        <xdr:nvGrpSpPr>
          <xdr:cNvPr id="8" name="Group 7"/>
          <xdr:cNvGrpSpPr/>
        </xdr:nvGrpSpPr>
        <xdr:grpSpPr>
          <a:xfrm>
            <a:off x="9553989" y="-37439"/>
            <a:ext cx="443141" cy="376679"/>
            <a:chOff x="9915939" y="114961"/>
            <a:chExt cx="443141" cy="376679"/>
          </a:xfrm>
        </xdr:grpSpPr>
        <xdr:sp macro="" textlink="">
          <xdr:nvSpPr>
            <xdr:cNvPr id="9" name="Flowchart: Delay 8"/>
            <xdr:cNvSpPr/>
          </xdr:nvSpPr>
          <xdr:spPr bwMode="auto">
            <a:xfrm rot="16200000">
              <a:off x="9968092" y="62808"/>
              <a:ext cx="338835" cy="443141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973306" y="169556"/>
              <a:ext cx="363528" cy="28063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188</a:t>
              </a:r>
              <a:endParaRPr lang="th-TH" sz="1100"/>
            </a:p>
          </xdr:txBody>
        </xdr:sp>
      </xdr:grpSp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663325" y="284662"/>
            <a:ext cx="380999" cy="37147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สถิติการเงิน การธนาคาร และการประกันภัย 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1348740</xdr:colOff>
      <xdr:row>15</xdr:row>
      <xdr:rowOff>7620</xdr:rowOff>
    </xdr:from>
    <xdr:to>
      <xdr:col>14</xdr:col>
      <xdr:colOff>274320</xdr:colOff>
      <xdr:row>27</xdr:row>
      <xdr:rowOff>121920</xdr:rowOff>
    </xdr:to>
    <xdr:pic>
      <xdr:nvPicPr>
        <xdr:cNvPr id="81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10600" y="3383280"/>
          <a:ext cx="487680" cy="2857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38100</xdr:colOff>
      <xdr:row>29</xdr:row>
      <xdr:rowOff>22860</xdr:rowOff>
    </xdr:from>
    <xdr:to>
      <xdr:col>14</xdr:col>
      <xdr:colOff>320040</xdr:colOff>
      <xdr:row>40</xdr:row>
      <xdr:rowOff>30480</xdr:rowOff>
    </xdr:to>
    <xdr:pic>
      <xdr:nvPicPr>
        <xdr:cNvPr id="81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724900" y="6530340"/>
          <a:ext cx="419100" cy="23926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106680</xdr:colOff>
      <xdr:row>28</xdr:row>
      <xdr:rowOff>68580</xdr:rowOff>
    </xdr:from>
    <xdr:to>
      <xdr:col>15</xdr:col>
      <xdr:colOff>41910</xdr:colOff>
      <xdr:row>46</xdr:row>
      <xdr:rowOff>53340</xdr:rowOff>
    </xdr:to>
    <xdr:grpSp>
      <xdr:nvGrpSpPr>
        <xdr:cNvPr id="21" name="Group 11"/>
        <xdr:cNvGrpSpPr/>
      </xdr:nvGrpSpPr>
      <xdr:grpSpPr>
        <a:xfrm>
          <a:off x="8793480" y="6416040"/>
          <a:ext cx="400050" cy="3901440"/>
          <a:chOff x="9639300" y="85725"/>
          <a:chExt cx="447675" cy="4162425"/>
        </a:xfrm>
      </xdr:grpSpPr>
      <xdr:grpSp>
        <xdr:nvGrpSpPr>
          <xdr:cNvPr id="22" name="Group 7"/>
          <xdr:cNvGrpSpPr/>
        </xdr:nvGrpSpPr>
        <xdr:grpSpPr>
          <a:xfrm>
            <a:off x="9639300" y="85725"/>
            <a:ext cx="333375" cy="504828"/>
            <a:chOff x="10001250" y="238125"/>
            <a:chExt cx="333375" cy="504828"/>
          </a:xfrm>
        </xdr:grpSpPr>
        <xdr:sp macro="" textlink="">
          <xdr:nvSpPr>
            <xdr:cNvPr id="24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5" name="TextBox 24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190</a:t>
              </a:r>
              <a:endParaRPr lang="th-TH" sz="1100"/>
            </a:p>
          </xdr:txBody>
        </xdr:sp>
      </xdr:grpSp>
      <xdr:sp macro="" textlink="">
        <xdr:nvSpPr>
          <xdr:cNvPr id="23" name="Text Box 6"/>
          <xdr:cNvSpPr txBox="1">
            <a:spLocks noChangeArrowheads="1"/>
          </xdr:cNvSpPr>
        </xdr:nvSpPr>
        <xdr:spPr bwMode="auto">
          <a:xfrm>
            <a:off x="9705975" y="533400"/>
            <a:ext cx="381000" cy="37147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สถิติการเงิน การธนาคาร และการประกันภัย </a:t>
            </a:r>
          </a:p>
        </xdr:txBody>
      </xdr:sp>
    </xdr:grpSp>
    <xdr:clientData/>
  </xdr:twoCellAnchor>
  <xdr:twoCellAnchor>
    <xdr:from>
      <xdr:col>13</xdr:col>
      <xdr:colOff>45720</xdr:colOff>
      <xdr:row>8</xdr:row>
      <xdr:rowOff>30480</xdr:rowOff>
    </xdr:from>
    <xdr:to>
      <xdr:col>14</xdr:col>
      <xdr:colOff>314325</xdr:colOff>
      <xdr:row>26</xdr:row>
      <xdr:rowOff>178034</xdr:rowOff>
    </xdr:to>
    <xdr:grpSp>
      <xdr:nvGrpSpPr>
        <xdr:cNvPr id="26" name="Group 10"/>
        <xdr:cNvGrpSpPr/>
      </xdr:nvGrpSpPr>
      <xdr:grpSpPr>
        <a:xfrm>
          <a:off x="8732520" y="1905000"/>
          <a:ext cx="405765" cy="4163294"/>
          <a:chOff x="9467850" y="2238375"/>
          <a:chExt cx="428625" cy="4144244"/>
        </a:xfrm>
      </xdr:grpSpPr>
      <xdr:grpSp>
        <xdr:nvGrpSpPr>
          <xdr:cNvPr id="27" name="Group 7"/>
          <xdr:cNvGrpSpPr/>
        </xdr:nvGrpSpPr>
        <xdr:grpSpPr>
          <a:xfrm>
            <a:off x="9563100" y="5915025"/>
            <a:ext cx="333375" cy="467594"/>
            <a:chOff x="9591675" y="6219829"/>
            <a:chExt cx="333375" cy="467594"/>
          </a:xfrm>
        </xdr:grpSpPr>
        <xdr:sp macro="" textlink="">
          <xdr:nvSpPr>
            <xdr:cNvPr id="29" name="Flowchart: Delay 8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30" name="TextBox 29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189</a:t>
              </a:r>
              <a:endParaRPr lang="th-TH" sz="1100"/>
            </a:p>
          </xdr:txBody>
        </xdr:sp>
      </xdr:grpSp>
      <xdr:sp macro="" textlink="">
        <xdr:nvSpPr>
          <xdr:cNvPr id="28" name="Text Box 6"/>
          <xdr:cNvSpPr txBox="1">
            <a:spLocks noChangeArrowheads="1"/>
          </xdr:cNvSpPr>
        </xdr:nvSpPr>
        <xdr:spPr bwMode="auto">
          <a:xfrm>
            <a:off x="9467850" y="2238375"/>
            <a:ext cx="371475" cy="3657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..</a:t>
            </a: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1417320</xdr:colOff>
      <xdr:row>14</xdr:row>
      <xdr:rowOff>45720</xdr:rowOff>
    </xdr:from>
    <xdr:to>
      <xdr:col>14</xdr:col>
      <xdr:colOff>68580</xdr:colOff>
      <xdr:row>26</xdr:row>
      <xdr:rowOff>83820</xdr:rowOff>
    </xdr:to>
    <xdr:pic>
      <xdr:nvPicPr>
        <xdr:cNvPr id="71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42020" y="3025140"/>
          <a:ext cx="426720" cy="27813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1440180</xdr:colOff>
      <xdr:row>27</xdr:row>
      <xdr:rowOff>152400</xdr:rowOff>
    </xdr:from>
    <xdr:to>
      <xdr:col>14</xdr:col>
      <xdr:colOff>152400</xdr:colOff>
      <xdr:row>37</xdr:row>
      <xdr:rowOff>121920</xdr:rowOff>
    </xdr:to>
    <xdr:pic>
      <xdr:nvPicPr>
        <xdr:cNvPr id="71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564880" y="6210300"/>
          <a:ext cx="487680" cy="24079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8"/>
  <sheetViews>
    <sheetView showGridLines="0" tabSelected="1" workbookViewId="0">
      <selection activeCell="A12" sqref="A12:D12"/>
    </sheetView>
  </sheetViews>
  <sheetFormatPr defaultColWidth="9.125" defaultRowHeight="18"/>
  <cols>
    <col min="1" max="1" width="1.75" style="10" customWidth="1"/>
    <col min="2" max="2" width="6.125" style="10" customWidth="1"/>
    <col min="3" max="3" width="6.5" style="10" customWidth="1"/>
    <col min="4" max="4" width="11.125" style="10" customWidth="1"/>
    <col min="5" max="5" width="28.875" style="10" customWidth="1"/>
    <col min="6" max="6" width="25.125" style="10" customWidth="1"/>
    <col min="7" max="7" width="24.125" style="10" customWidth="1"/>
    <col min="8" max="8" width="22.625" style="10" customWidth="1"/>
    <col min="9" max="9" width="2.25" style="10" customWidth="1"/>
    <col min="10" max="10" width="19.125" style="10" customWidth="1"/>
    <col min="11" max="16384" width="9.125" style="10"/>
  </cols>
  <sheetData>
    <row r="1" spans="1:16" s="1" customFormat="1">
      <c r="B1" s="2" t="s">
        <v>283</v>
      </c>
      <c r="C1" s="3"/>
      <c r="D1" s="2" t="s">
        <v>281</v>
      </c>
    </row>
    <row r="2" spans="1:16" s="5" customFormat="1">
      <c r="B2" s="1" t="s">
        <v>284</v>
      </c>
      <c r="C2" s="3"/>
      <c r="D2" s="6" t="s">
        <v>282</v>
      </c>
    </row>
    <row r="3" spans="1:16" s="31" customFormat="1" ht="6" customHeight="1">
      <c r="A3" s="30"/>
      <c r="B3" s="30"/>
      <c r="C3" s="30"/>
      <c r="D3" s="30"/>
      <c r="E3" s="30"/>
      <c r="F3" s="30"/>
      <c r="G3" s="30"/>
      <c r="H3" s="30"/>
    </row>
    <row r="4" spans="1:16" s="32" customFormat="1" ht="25.5" customHeight="1">
      <c r="A4" s="29"/>
      <c r="B4" s="157"/>
      <c r="C4" s="157"/>
      <c r="D4" s="158"/>
      <c r="E4" s="156" t="s">
        <v>46</v>
      </c>
      <c r="F4" s="36" t="s">
        <v>2</v>
      </c>
      <c r="G4" s="156" t="s">
        <v>48</v>
      </c>
      <c r="H4" s="37" t="s">
        <v>50</v>
      </c>
    </row>
    <row r="5" spans="1:16" s="32" customFormat="1" ht="21" customHeight="1">
      <c r="A5" s="365" t="s">
        <v>5</v>
      </c>
      <c r="B5" s="365"/>
      <c r="C5" s="365"/>
      <c r="D5" s="366"/>
      <c r="E5" s="156" t="s">
        <v>52</v>
      </c>
      <c r="F5" s="36" t="s">
        <v>47</v>
      </c>
      <c r="G5" s="156" t="s">
        <v>49</v>
      </c>
      <c r="H5" s="38" t="s">
        <v>51</v>
      </c>
    </row>
    <row r="6" spans="1:16" s="32" customFormat="1" ht="21" customHeight="1">
      <c r="A6" s="365" t="s">
        <v>38</v>
      </c>
      <c r="B6" s="365"/>
      <c r="C6" s="365"/>
      <c r="D6" s="366"/>
      <c r="E6" s="156" t="s">
        <v>53</v>
      </c>
      <c r="F6" s="36" t="s">
        <v>54</v>
      </c>
      <c r="G6" s="36" t="s">
        <v>54</v>
      </c>
      <c r="H6" s="38" t="s">
        <v>54</v>
      </c>
    </row>
    <row r="7" spans="1:16" s="32" customFormat="1" ht="21" customHeight="1">
      <c r="A7" s="157"/>
      <c r="B7" s="157"/>
      <c r="C7" s="157"/>
      <c r="D7" s="39"/>
      <c r="E7" s="36" t="s">
        <v>55</v>
      </c>
      <c r="F7" s="36" t="s">
        <v>43</v>
      </c>
      <c r="G7" s="36" t="s">
        <v>44</v>
      </c>
      <c r="H7" s="38" t="s">
        <v>45</v>
      </c>
    </row>
    <row r="8" spans="1:16" s="32" customFormat="1">
      <c r="A8" s="40"/>
      <c r="B8" s="40"/>
      <c r="C8" s="40"/>
      <c r="D8" s="41"/>
      <c r="E8" s="156" t="s">
        <v>56</v>
      </c>
      <c r="F8" s="73" t="s">
        <v>57</v>
      </c>
      <c r="G8" s="73" t="s">
        <v>57</v>
      </c>
      <c r="H8" s="74" t="s">
        <v>57</v>
      </c>
    </row>
    <row r="9" spans="1:16" s="32" customFormat="1" ht="3" customHeight="1">
      <c r="A9" s="42"/>
      <c r="B9" s="42"/>
      <c r="C9" s="42"/>
      <c r="D9" s="42"/>
      <c r="E9" s="75"/>
      <c r="F9" s="75"/>
      <c r="G9" s="75"/>
      <c r="H9" s="37"/>
    </row>
    <row r="10" spans="1:16" s="4" customFormat="1" ht="24" customHeight="1">
      <c r="A10" s="364" t="s">
        <v>257</v>
      </c>
      <c r="B10" s="364"/>
      <c r="C10" s="364"/>
      <c r="D10" s="367"/>
      <c r="E10" s="183">
        <v>472042.93923222402</v>
      </c>
      <c r="F10" s="184">
        <v>90224600.025522903</v>
      </c>
      <c r="G10" s="183">
        <v>3821549.4297905802</v>
      </c>
      <c r="H10" s="185">
        <v>1366577.2505407501</v>
      </c>
      <c r="N10" s="32"/>
      <c r="O10" s="32"/>
      <c r="P10" s="32"/>
    </row>
    <row r="11" spans="1:16" s="4" customFormat="1" ht="24" customHeight="1">
      <c r="A11" s="364" t="s">
        <v>258</v>
      </c>
      <c r="B11" s="364"/>
      <c r="C11" s="364"/>
      <c r="D11" s="367"/>
      <c r="E11" s="183">
        <v>499464</v>
      </c>
      <c r="F11" s="184">
        <v>108193468</v>
      </c>
      <c r="G11" s="183">
        <v>4191634</v>
      </c>
      <c r="H11" s="185">
        <v>1649374</v>
      </c>
      <c r="N11" s="32"/>
      <c r="O11" s="32"/>
      <c r="P11" s="32"/>
    </row>
    <row r="12" spans="1:16" s="4" customFormat="1" ht="24" customHeight="1">
      <c r="A12" s="364" t="s">
        <v>259</v>
      </c>
      <c r="B12" s="364"/>
      <c r="C12" s="364"/>
      <c r="D12" s="364"/>
      <c r="E12" s="185">
        <v>530537</v>
      </c>
      <c r="F12" s="184">
        <v>122101514</v>
      </c>
      <c r="G12" s="183">
        <v>5756628</v>
      </c>
      <c r="H12" s="185">
        <v>2013743</v>
      </c>
      <c r="I12" s="10"/>
      <c r="J12" s="10"/>
      <c r="N12" s="32"/>
      <c r="O12" s="32"/>
      <c r="P12" s="32"/>
    </row>
    <row r="13" spans="1:16" s="4" customFormat="1" ht="24" customHeight="1">
      <c r="A13" s="364" t="s">
        <v>260</v>
      </c>
      <c r="B13" s="364"/>
      <c r="C13" s="364"/>
      <c r="D13" s="364"/>
      <c r="E13" s="185">
        <v>553238</v>
      </c>
      <c r="F13" s="184">
        <v>151573977</v>
      </c>
      <c r="G13" s="183">
        <v>5059332</v>
      </c>
      <c r="H13" s="185">
        <v>2331387</v>
      </c>
      <c r="I13" s="1"/>
      <c r="J13" s="1"/>
      <c r="N13" s="32"/>
      <c r="O13" s="32"/>
      <c r="P13" s="32"/>
    </row>
    <row r="14" spans="1:16" s="4" customFormat="1" ht="24" customHeight="1">
      <c r="A14" s="364" t="s">
        <v>261</v>
      </c>
      <c r="B14" s="364"/>
      <c r="C14" s="364"/>
      <c r="D14" s="364"/>
      <c r="E14" s="185">
        <v>584171</v>
      </c>
      <c r="F14" s="184">
        <v>145419358</v>
      </c>
      <c r="G14" s="183">
        <v>5599536</v>
      </c>
      <c r="H14" s="185">
        <v>2510782</v>
      </c>
      <c r="I14" s="5"/>
      <c r="J14" s="5"/>
      <c r="N14" s="32"/>
      <c r="O14" s="32"/>
      <c r="P14" s="32"/>
    </row>
    <row r="15" spans="1:16" s="4" customFormat="1" ht="24" customHeight="1">
      <c r="A15" s="364" t="s">
        <v>262</v>
      </c>
      <c r="B15" s="364"/>
      <c r="C15" s="364"/>
      <c r="D15" s="364"/>
      <c r="E15" s="185">
        <v>584074</v>
      </c>
      <c r="F15" s="185">
        <v>151378725</v>
      </c>
      <c r="G15" s="185">
        <v>6482244</v>
      </c>
      <c r="H15" s="185">
        <v>2877351</v>
      </c>
      <c r="I15" s="31"/>
      <c r="J15" s="31"/>
      <c r="N15" s="32"/>
      <c r="O15" s="32"/>
      <c r="P15" s="32"/>
    </row>
    <row r="16" spans="1:16" s="4" customFormat="1" ht="24" customHeight="1">
      <c r="A16" s="364" t="s">
        <v>263</v>
      </c>
      <c r="B16" s="364"/>
      <c r="C16" s="364"/>
      <c r="D16" s="364"/>
      <c r="E16" s="185">
        <v>655680</v>
      </c>
      <c r="F16" s="185">
        <v>199935841</v>
      </c>
      <c r="G16" s="185">
        <v>7900731</v>
      </c>
      <c r="H16" s="185">
        <v>3042702</v>
      </c>
      <c r="I16" s="32"/>
      <c r="J16" s="32"/>
      <c r="N16" s="32"/>
      <c r="O16" s="32"/>
      <c r="P16" s="32"/>
    </row>
    <row r="17" spans="1:16" s="4" customFormat="1" ht="24" customHeight="1">
      <c r="A17" s="364" t="s">
        <v>264</v>
      </c>
      <c r="B17" s="364"/>
      <c r="C17" s="364"/>
      <c r="D17" s="364"/>
      <c r="E17" s="185">
        <v>677201</v>
      </c>
      <c r="F17" s="185">
        <v>186008438</v>
      </c>
      <c r="G17" s="185">
        <v>8705008</v>
      </c>
      <c r="H17" s="185">
        <v>3718004</v>
      </c>
      <c r="I17" s="32"/>
      <c r="J17" s="32"/>
      <c r="N17" s="32"/>
      <c r="O17" s="32"/>
      <c r="P17" s="32"/>
    </row>
    <row r="18" spans="1:16" s="4" customFormat="1" ht="24" customHeight="1">
      <c r="A18" s="364" t="s">
        <v>265</v>
      </c>
      <c r="B18" s="364"/>
      <c r="C18" s="364"/>
      <c r="D18" s="364"/>
      <c r="E18" s="185">
        <v>678548</v>
      </c>
      <c r="F18" s="185">
        <v>179218869</v>
      </c>
      <c r="G18" s="185">
        <v>8960859</v>
      </c>
      <c r="H18" s="185">
        <v>3754716</v>
      </c>
      <c r="I18" s="32"/>
      <c r="J18" s="32"/>
      <c r="N18" s="32"/>
      <c r="O18" s="32"/>
      <c r="P18" s="32"/>
    </row>
    <row r="19" spans="1:16" s="4" customFormat="1" ht="24" customHeight="1">
      <c r="A19" s="364" t="s">
        <v>266</v>
      </c>
      <c r="B19" s="364"/>
      <c r="C19" s="364"/>
      <c r="D19" s="364"/>
      <c r="E19" s="185">
        <v>681445</v>
      </c>
      <c r="F19" s="185">
        <v>223492267</v>
      </c>
      <c r="G19" s="185">
        <v>4808440</v>
      </c>
      <c r="H19" s="185">
        <v>1802487</v>
      </c>
      <c r="I19" s="32"/>
      <c r="J19" s="32"/>
      <c r="N19" s="32"/>
      <c r="O19" s="32"/>
      <c r="P19" s="32"/>
    </row>
    <row r="20" spans="1:16" s="187" customFormat="1" ht="33.6" customHeight="1">
      <c r="A20" s="368"/>
      <c r="B20" s="368"/>
      <c r="C20" s="368"/>
      <c r="D20" s="368"/>
      <c r="E20" s="186"/>
      <c r="F20" s="186"/>
      <c r="G20" s="186"/>
      <c r="H20" s="186"/>
      <c r="I20" s="51"/>
      <c r="J20" s="51"/>
      <c r="N20" s="32"/>
      <c r="O20" s="32"/>
      <c r="P20" s="32"/>
    </row>
    <row r="21" spans="1:16" s="4" customFormat="1" ht="24" customHeight="1">
      <c r="A21" s="29"/>
      <c r="B21" s="29"/>
      <c r="C21" s="29"/>
      <c r="D21" s="29"/>
      <c r="E21" s="29"/>
      <c r="F21" s="29"/>
      <c r="G21" s="29"/>
      <c r="H21" s="29"/>
      <c r="I21" s="32"/>
      <c r="J21" s="32"/>
      <c r="N21" s="32"/>
      <c r="O21" s="32"/>
      <c r="P21" s="32"/>
    </row>
    <row r="22" spans="1:16" s="4" customFormat="1" ht="24" customHeight="1">
      <c r="A22" s="9"/>
      <c r="B22" s="13" t="s">
        <v>59</v>
      </c>
      <c r="C22" s="9"/>
      <c r="D22" s="9"/>
      <c r="E22" s="9"/>
      <c r="F22" s="9"/>
      <c r="G22" s="9"/>
      <c r="H22" s="9"/>
      <c r="N22" s="32"/>
      <c r="O22" s="32"/>
      <c r="P22" s="32"/>
    </row>
    <row r="23" spans="1:16" s="4" customFormat="1" ht="24" customHeight="1">
      <c r="A23" s="9"/>
      <c r="B23" s="13" t="s">
        <v>58</v>
      </c>
      <c r="C23" s="9"/>
      <c r="D23" s="9"/>
      <c r="E23" s="9"/>
      <c r="F23" s="9"/>
      <c r="G23" s="9"/>
      <c r="H23" s="9"/>
      <c r="N23" s="32"/>
      <c r="O23" s="32"/>
      <c r="P23" s="32"/>
    </row>
    <row r="24" spans="1:16" s="4" customFormat="1" ht="24" customHeight="1">
      <c r="A24" s="29"/>
      <c r="B24" s="29"/>
      <c r="C24" s="29"/>
      <c r="D24" s="29"/>
      <c r="E24" s="29"/>
      <c r="F24" s="29"/>
      <c r="G24" s="29"/>
      <c r="H24" s="29"/>
    </row>
    <row r="25" spans="1:16" s="4" customFormat="1" ht="24" customHeight="1">
      <c r="A25" s="9"/>
      <c r="B25" s="13"/>
      <c r="C25" s="9"/>
      <c r="D25" s="9"/>
      <c r="E25" s="9"/>
      <c r="F25" s="9"/>
      <c r="G25" s="9"/>
      <c r="H25" s="9"/>
    </row>
    <row r="26" spans="1:16" s="4" customFormat="1" ht="24" customHeight="1">
      <c r="A26" s="9"/>
      <c r="B26" s="13"/>
      <c r="C26" s="9"/>
      <c r="D26" s="9"/>
      <c r="E26" s="9"/>
      <c r="F26" s="9"/>
      <c r="G26" s="9"/>
      <c r="H26" s="9"/>
    </row>
    <row r="27" spans="1:16" s="4" customFormat="1" ht="24" customHeight="1">
      <c r="A27" s="10"/>
      <c r="B27" s="10"/>
      <c r="C27" s="10"/>
      <c r="D27" s="10"/>
      <c r="E27" s="10"/>
      <c r="F27" s="10"/>
      <c r="G27" s="10"/>
      <c r="H27" s="10"/>
    </row>
    <row r="28" spans="1:16" s="44" customFormat="1" ht="24" customHeight="1">
      <c r="A28" s="10"/>
      <c r="B28" s="10"/>
      <c r="C28" s="10"/>
      <c r="D28" s="10"/>
      <c r="E28" s="10"/>
      <c r="F28" s="10"/>
      <c r="G28" s="10"/>
      <c r="H28" s="10"/>
    </row>
    <row r="29" spans="1:16" s="44" customFormat="1" ht="24" customHeight="1">
      <c r="A29" s="10"/>
      <c r="B29" s="10"/>
      <c r="C29" s="10"/>
      <c r="D29" s="10"/>
      <c r="E29" s="10"/>
      <c r="F29" s="10"/>
      <c r="G29" s="10"/>
      <c r="H29" s="10"/>
    </row>
    <row r="30" spans="1:16" s="44" customFormat="1" ht="24" customHeight="1">
      <c r="A30" s="10"/>
      <c r="B30" s="10"/>
      <c r="C30" s="10"/>
      <c r="D30" s="10"/>
      <c r="E30" s="10"/>
      <c r="F30" s="10"/>
      <c r="G30" s="10"/>
      <c r="H30" s="10"/>
    </row>
    <row r="31" spans="1:16" s="44" customFormat="1" ht="24" customHeight="1">
      <c r="A31" s="10"/>
      <c r="B31" s="10"/>
      <c r="C31" s="10"/>
      <c r="D31" s="10"/>
      <c r="E31" s="10"/>
      <c r="F31" s="10"/>
      <c r="G31" s="10"/>
      <c r="H31" s="10"/>
    </row>
    <row r="32" spans="1:16" s="44" customFormat="1" ht="24" customHeight="1">
      <c r="A32" s="10"/>
      <c r="B32" s="10"/>
      <c r="C32" s="10"/>
      <c r="D32" s="10"/>
      <c r="E32" s="10"/>
      <c r="F32" s="10"/>
      <c r="G32" s="10"/>
      <c r="H32" s="10"/>
    </row>
    <row r="33" spans="1:8" s="44" customFormat="1" ht="24" customHeight="1">
      <c r="A33" s="10"/>
      <c r="B33" s="10"/>
      <c r="C33" s="10"/>
      <c r="D33" s="10"/>
      <c r="E33" s="10"/>
      <c r="F33" s="10"/>
      <c r="G33" s="10"/>
      <c r="H33" s="10"/>
    </row>
    <row r="34" spans="1:8" ht="24" customHeight="1"/>
    <row r="35" spans="1:8" ht="3" customHeight="1"/>
    <row r="36" spans="1:8" ht="3" customHeight="1"/>
    <row r="37" spans="1:8" s="9" customFormat="1">
      <c r="A37" s="10"/>
      <c r="B37" s="10"/>
      <c r="C37" s="10"/>
      <c r="D37" s="10"/>
      <c r="E37" s="10"/>
      <c r="F37" s="10"/>
      <c r="G37" s="10"/>
      <c r="H37" s="10"/>
    </row>
    <row r="38" spans="1:8" s="9" customFormat="1">
      <c r="A38" s="10"/>
      <c r="B38" s="10"/>
      <c r="C38" s="10"/>
      <c r="D38" s="10"/>
      <c r="E38" s="10"/>
      <c r="F38" s="10"/>
      <c r="G38" s="10"/>
      <c r="H38" s="10"/>
    </row>
  </sheetData>
  <mergeCells count="13">
    <mergeCell ref="A20:D20"/>
    <mergeCell ref="A14:D14"/>
    <mergeCell ref="A15:D15"/>
    <mergeCell ref="A16:D16"/>
    <mergeCell ref="A17:D17"/>
    <mergeCell ref="A18:D18"/>
    <mergeCell ref="A19:D19"/>
    <mergeCell ref="A13:D13"/>
    <mergeCell ref="A5:D5"/>
    <mergeCell ref="A6:D6"/>
    <mergeCell ref="A10:D10"/>
    <mergeCell ref="A11:D11"/>
    <mergeCell ref="A12:D12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0"/>
  </sheetPr>
  <dimension ref="A1:R191"/>
  <sheetViews>
    <sheetView showGridLines="0" workbookViewId="0">
      <selection activeCell="I12" sqref="I12"/>
    </sheetView>
  </sheetViews>
  <sheetFormatPr defaultColWidth="9.125" defaultRowHeight="18"/>
  <cols>
    <col min="1" max="1" width="1.75" style="10" customWidth="1"/>
    <col min="2" max="2" width="6" style="10" customWidth="1"/>
    <col min="3" max="3" width="4.625" style="10" customWidth="1"/>
    <col min="4" max="4" width="8.25" style="10" customWidth="1"/>
    <col min="5" max="5" width="8.75" style="10" customWidth="1"/>
    <col min="6" max="7" width="11.875" style="10" customWidth="1"/>
    <col min="8" max="8" width="15" style="10" customWidth="1"/>
    <col min="9" max="9" width="13.125" style="10" customWidth="1"/>
    <col min="10" max="12" width="11.875" style="10" customWidth="1"/>
    <col min="13" max="13" width="24.625" style="29" customWidth="1"/>
    <col min="14" max="14" width="4.5" style="10" customWidth="1"/>
    <col min="15" max="15" width="5.375" style="10" customWidth="1"/>
    <col min="16" max="16" width="3.375" style="10" customWidth="1"/>
    <col min="17" max="16384" width="9.125" style="10"/>
  </cols>
  <sheetData>
    <row r="1" spans="1:18" s="1" customFormat="1">
      <c r="B1" s="2" t="s">
        <v>274</v>
      </c>
      <c r="C1" s="3"/>
      <c r="D1" s="2" t="s">
        <v>276</v>
      </c>
      <c r="M1" s="4"/>
    </row>
    <row r="2" spans="1:18" s="5" customFormat="1">
      <c r="B2" s="1" t="s">
        <v>275</v>
      </c>
      <c r="C2" s="3"/>
      <c r="D2" s="6" t="s">
        <v>277</v>
      </c>
    </row>
    <row r="3" spans="1:18" s="31" customFormat="1" ht="6" customHeight="1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50" t="s">
        <v>41</v>
      </c>
    </row>
    <row r="4" spans="1:18" s="32" customFormat="1" ht="21" customHeight="1">
      <c r="A4" s="349" t="s">
        <v>66</v>
      </c>
      <c r="B4" s="350"/>
      <c r="C4" s="350"/>
      <c r="D4" s="351"/>
      <c r="E4" s="14"/>
      <c r="F4" s="356" t="s">
        <v>69</v>
      </c>
      <c r="G4" s="357"/>
      <c r="H4" s="358"/>
      <c r="I4" s="356" t="s">
        <v>70</v>
      </c>
      <c r="J4" s="357"/>
      <c r="K4" s="357"/>
      <c r="L4" s="358"/>
      <c r="M4" s="359" t="s">
        <v>67</v>
      </c>
      <c r="N4" s="182"/>
    </row>
    <row r="5" spans="1:18" s="32" customFormat="1" ht="17.399999999999999">
      <c r="A5" s="352"/>
      <c r="B5" s="352"/>
      <c r="C5" s="352"/>
      <c r="D5" s="353"/>
      <c r="E5" s="18"/>
      <c r="F5" s="346" t="s">
        <v>76</v>
      </c>
      <c r="G5" s="362"/>
      <c r="H5" s="347"/>
      <c r="I5" s="346" t="s">
        <v>77</v>
      </c>
      <c r="J5" s="362"/>
      <c r="K5" s="362"/>
      <c r="L5" s="347"/>
      <c r="M5" s="360"/>
    </row>
    <row r="6" spans="1:18" s="32" customFormat="1" ht="21" customHeight="1">
      <c r="A6" s="352"/>
      <c r="B6" s="352"/>
      <c r="C6" s="352"/>
      <c r="D6" s="353"/>
      <c r="E6" s="18"/>
      <c r="G6" s="79"/>
      <c r="H6" s="79"/>
      <c r="J6" s="18" t="s">
        <v>62</v>
      </c>
      <c r="L6" s="79"/>
      <c r="M6" s="360"/>
    </row>
    <row r="7" spans="1:18" s="32" customFormat="1" ht="17.25" customHeight="1">
      <c r="A7" s="352"/>
      <c r="B7" s="352"/>
      <c r="C7" s="352"/>
      <c r="D7" s="353"/>
      <c r="E7" s="18" t="s">
        <v>0</v>
      </c>
      <c r="F7" s="16" t="s">
        <v>21</v>
      </c>
      <c r="G7" s="18" t="s">
        <v>22</v>
      </c>
      <c r="H7" s="16" t="s">
        <v>23</v>
      </c>
      <c r="I7" s="18" t="s">
        <v>7</v>
      </c>
      <c r="J7" s="18" t="s">
        <v>63</v>
      </c>
      <c r="K7" s="18" t="s">
        <v>24</v>
      </c>
      <c r="L7" s="16" t="s">
        <v>25</v>
      </c>
      <c r="M7" s="360"/>
    </row>
    <row r="8" spans="1:18" s="32" customFormat="1" ht="17.25" customHeight="1">
      <c r="A8" s="354"/>
      <c r="B8" s="354"/>
      <c r="C8" s="354"/>
      <c r="D8" s="355"/>
      <c r="E8" s="18" t="s">
        <v>1</v>
      </c>
      <c r="F8" s="20" t="s">
        <v>26</v>
      </c>
      <c r="G8" s="18" t="s">
        <v>71</v>
      </c>
      <c r="H8" s="16" t="s">
        <v>27</v>
      </c>
      <c r="I8" s="18" t="s">
        <v>29</v>
      </c>
      <c r="J8" s="23" t="s">
        <v>64</v>
      </c>
      <c r="K8" s="18" t="s">
        <v>28</v>
      </c>
      <c r="L8" s="69" t="s">
        <v>72</v>
      </c>
      <c r="M8" s="361"/>
      <c r="N8" s="8"/>
    </row>
    <row r="9" spans="1:18" s="32" customFormat="1" ht="3" customHeight="1">
      <c r="A9" s="53"/>
      <c r="B9" s="53"/>
      <c r="C9" s="53"/>
      <c r="D9" s="53"/>
      <c r="E9" s="14"/>
      <c r="F9" s="14"/>
      <c r="G9" s="14"/>
      <c r="H9" s="14"/>
      <c r="I9" s="14"/>
      <c r="J9" s="14"/>
      <c r="K9" s="14"/>
      <c r="L9" s="14"/>
      <c r="M9" s="70"/>
    </row>
    <row r="10" spans="1:18" s="44" customFormat="1" ht="24.75" customHeight="1">
      <c r="A10" s="319" t="s">
        <v>42</v>
      </c>
      <c r="B10" s="319"/>
      <c r="C10" s="319"/>
      <c r="D10" s="319"/>
      <c r="E10" s="172">
        <v>159</v>
      </c>
      <c r="F10" s="172">
        <v>101</v>
      </c>
      <c r="G10" s="172">
        <v>3</v>
      </c>
      <c r="H10" s="172">
        <v>1</v>
      </c>
      <c r="I10" s="172">
        <v>21</v>
      </c>
      <c r="J10" s="172">
        <v>6</v>
      </c>
      <c r="K10" s="172">
        <v>6</v>
      </c>
      <c r="L10" s="172">
        <v>21</v>
      </c>
      <c r="M10" s="71" t="s">
        <v>1</v>
      </c>
    </row>
    <row r="11" spans="1:18" s="44" customFormat="1" ht="18" customHeight="1">
      <c r="A11" s="16"/>
      <c r="B11" s="82" t="s">
        <v>155</v>
      </c>
      <c r="C11" s="173"/>
      <c r="D11" s="16"/>
      <c r="E11" s="140">
        <v>45</v>
      </c>
      <c r="F11" s="138">
        <v>6</v>
      </c>
      <c r="G11" s="140">
        <v>2</v>
      </c>
      <c r="H11" s="138" t="s">
        <v>208</v>
      </c>
      <c r="I11" s="140">
        <v>16</v>
      </c>
      <c r="J11" s="140">
        <v>5</v>
      </c>
      <c r="K11" s="138">
        <v>4</v>
      </c>
      <c r="L11" s="140">
        <v>12</v>
      </c>
      <c r="M11" s="133" t="s">
        <v>166</v>
      </c>
    </row>
    <row r="12" spans="1:18" s="44" customFormat="1" ht="18" customHeight="1">
      <c r="A12" s="16"/>
      <c r="B12" s="82" t="s">
        <v>153</v>
      </c>
      <c r="C12" s="173"/>
      <c r="D12" s="16"/>
      <c r="E12" s="140">
        <v>8</v>
      </c>
      <c r="F12" s="138">
        <v>7</v>
      </c>
      <c r="G12" s="140" t="s">
        <v>208</v>
      </c>
      <c r="H12" s="138" t="s">
        <v>208</v>
      </c>
      <c r="I12" s="140">
        <v>1</v>
      </c>
      <c r="J12" s="140" t="s">
        <v>208</v>
      </c>
      <c r="K12" s="140" t="s">
        <v>208</v>
      </c>
      <c r="L12" s="140" t="s">
        <v>208</v>
      </c>
      <c r="M12" s="133" t="s">
        <v>167</v>
      </c>
    </row>
    <row r="13" spans="1:18" s="44" customFormat="1" ht="18" customHeight="1">
      <c r="A13" s="16"/>
      <c r="B13" s="82" t="s">
        <v>151</v>
      </c>
      <c r="C13" s="173"/>
      <c r="D13" s="16"/>
      <c r="E13" s="140">
        <v>5</v>
      </c>
      <c r="F13" s="138">
        <v>4</v>
      </c>
      <c r="G13" s="140" t="s">
        <v>208</v>
      </c>
      <c r="H13" s="138" t="s">
        <v>208</v>
      </c>
      <c r="I13" s="140" t="s">
        <v>208</v>
      </c>
      <c r="J13" s="140" t="s">
        <v>208</v>
      </c>
      <c r="K13" s="140" t="s">
        <v>208</v>
      </c>
      <c r="L13" s="140">
        <v>1</v>
      </c>
      <c r="M13" s="133" t="s">
        <v>168</v>
      </c>
      <c r="N13" s="1"/>
      <c r="O13" s="1"/>
      <c r="P13" s="1"/>
      <c r="Q13" s="1"/>
      <c r="R13" s="1"/>
    </row>
    <row r="14" spans="1:18" s="44" customFormat="1" ht="18" customHeight="1">
      <c r="A14" s="16"/>
      <c r="B14" s="82" t="s">
        <v>149</v>
      </c>
      <c r="C14" s="173"/>
      <c r="D14" s="16"/>
      <c r="E14" s="140">
        <v>2</v>
      </c>
      <c r="F14" s="138">
        <v>2</v>
      </c>
      <c r="G14" s="140" t="s">
        <v>208</v>
      </c>
      <c r="H14" s="138" t="s">
        <v>208</v>
      </c>
      <c r="I14" s="140" t="s">
        <v>208</v>
      </c>
      <c r="J14" s="140" t="s">
        <v>208</v>
      </c>
      <c r="K14" s="140" t="s">
        <v>208</v>
      </c>
      <c r="L14" s="140" t="s">
        <v>208</v>
      </c>
      <c r="M14" s="133" t="s">
        <v>169</v>
      </c>
      <c r="N14" s="5"/>
      <c r="O14" s="5"/>
      <c r="P14" s="5"/>
      <c r="Q14" s="5"/>
      <c r="R14" s="5"/>
    </row>
    <row r="15" spans="1:18" s="44" customFormat="1" ht="18" customHeight="1">
      <c r="A15" s="16"/>
      <c r="B15" s="82" t="s">
        <v>170</v>
      </c>
      <c r="C15" s="173"/>
      <c r="D15" s="16"/>
      <c r="E15" s="140">
        <v>2</v>
      </c>
      <c r="F15" s="138">
        <v>2</v>
      </c>
      <c r="G15" s="140" t="s">
        <v>208</v>
      </c>
      <c r="H15" s="138" t="s">
        <v>208</v>
      </c>
      <c r="I15" s="140" t="s">
        <v>208</v>
      </c>
      <c r="J15" s="140" t="s">
        <v>208</v>
      </c>
      <c r="K15" s="140" t="s">
        <v>208</v>
      </c>
      <c r="L15" s="140" t="s">
        <v>208</v>
      </c>
      <c r="M15" s="133" t="s">
        <v>171</v>
      </c>
      <c r="N15" s="31"/>
      <c r="O15" s="31"/>
      <c r="P15" s="31"/>
      <c r="Q15" s="31"/>
      <c r="R15" s="31"/>
    </row>
    <row r="16" spans="1:18" s="44" customFormat="1" ht="18" customHeight="1">
      <c r="A16" s="16"/>
      <c r="B16" s="82" t="s">
        <v>145</v>
      </c>
      <c r="C16" s="173"/>
      <c r="D16" s="16"/>
      <c r="E16" s="140">
        <v>2</v>
      </c>
      <c r="F16" s="138">
        <v>2</v>
      </c>
      <c r="G16" s="140" t="s">
        <v>208</v>
      </c>
      <c r="H16" s="138" t="s">
        <v>208</v>
      </c>
      <c r="I16" s="140" t="s">
        <v>208</v>
      </c>
      <c r="J16" s="140" t="s">
        <v>208</v>
      </c>
      <c r="K16" s="140" t="s">
        <v>208</v>
      </c>
      <c r="L16" s="140" t="s">
        <v>208</v>
      </c>
      <c r="M16" s="133" t="s">
        <v>172</v>
      </c>
      <c r="N16" s="32"/>
      <c r="O16" s="32"/>
      <c r="P16" s="32"/>
      <c r="Q16" s="32"/>
      <c r="R16" s="32"/>
    </row>
    <row r="17" spans="1:18" s="44" customFormat="1" ht="18" customHeight="1">
      <c r="A17" s="16"/>
      <c r="B17" s="82" t="s">
        <v>143</v>
      </c>
      <c r="C17" s="173"/>
      <c r="D17" s="16"/>
      <c r="E17" s="140">
        <v>3</v>
      </c>
      <c r="F17" s="138">
        <v>2</v>
      </c>
      <c r="G17" s="140" t="s">
        <v>208</v>
      </c>
      <c r="H17" s="138" t="s">
        <v>208</v>
      </c>
      <c r="I17" s="140">
        <v>1</v>
      </c>
      <c r="J17" s="140" t="s">
        <v>208</v>
      </c>
      <c r="K17" s="140" t="s">
        <v>208</v>
      </c>
      <c r="L17" s="140" t="s">
        <v>208</v>
      </c>
      <c r="M17" s="133" t="s">
        <v>173</v>
      </c>
      <c r="N17" s="32"/>
      <c r="O17" s="32"/>
      <c r="P17" s="32"/>
      <c r="Q17" s="32"/>
      <c r="R17" s="32"/>
    </row>
    <row r="18" spans="1:18" s="44" customFormat="1" ht="18" customHeight="1">
      <c r="A18" s="16"/>
      <c r="B18" s="82" t="s">
        <v>141</v>
      </c>
      <c r="C18" s="173"/>
      <c r="D18" s="16"/>
      <c r="E18" s="140">
        <v>3</v>
      </c>
      <c r="F18" s="138">
        <v>3</v>
      </c>
      <c r="G18" s="140" t="s">
        <v>208</v>
      </c>
      <c r="H18" s="138" t="s">
        <v>208</v>
      </c>
      <c r="I18" s="140" t="s">
        <v>208</v>
      </c>
      <c r="J18" s="140" t="s">
        <v>208</v>
      </c>
      <c r="K18" s="140" t="s">
        <v>208</v>
      </c>
      <c r="L18" s="140" t="s">
        <v>208</v>
      </c>
      <c r="M18" s="133" t="s">
        <v>174</v>
      </c>
      <c r="N18" s="32"/>
      <c r="O18" s="32"/>
      <c r="P18" s="32"/>
      <c r="Q18" s="32"/>
      <c r="R18" s="32"/>
    </row>
    <row r="19" spans="1:18" s="44" customFormat="1" ht="18" customHeight="1">
      <c r="A19" s="16"/>
      <c r="B19" s="82" t="s">
        <v>139</v>
      </c>
      <c r="C19" s="173"/>
      <c r="D19" s="16"/>
      <c r="E19" s="140">
        <v>2</v>
      </c>
      <c r="F19" s="138">
        <v>2</v>
      </c>
      <c r="G19" s="140" t="s">
        <v>208</v>
      </c>
      <c r="H19" s="138" t="s">
        <v>208</v>
      </c>
      <c r="I19" s="140" t="s">
        <v>208</v>
      </c>
      <c r="J19" s="140" t="s">
        <v>208</v>
      </c>
      <c r="K19" s="140" t="s">
        <v>208</v>
      </c>
      <c r="L19" s="140" t="s">
        <v>208</v>
      </c>
      <c r="M19" s="133" t="s">
        <v>175</v>
      </c>
      <c r="N19" s="32"/>
      <c r="O19" s="32"/>
      <c r="P19" s="32"/>
      <c r="Q19" s="32"/>
      <c r="R19" s="32"/>
    </row>
    <row r="20" spans="1:18" s="44" customFormat="1" ht="18" customHeight="1">
      <c r="A20" s="16"/>
      <c r="B20" s="82" t="s">
        <v>137</v>
      </c>
      <c r="C20" s="173"/>
      <c r="D20" s="16"/>
      <c r="E20" s="140">
        <v>8</v>
      </c>
      <c r="F20" s="138">
        <v>8</v>
      </c>
      <c r="G20" s="140" t="s">
        <v>208</v>
      </c>
      <c r="H20" s="138" t="s">
        <v>208</v>
      </c>
      <c r="I20" s="140" t="s">
        <v>208</v>
      </c>
      <c r="J20" s="140" t="s">
        <v>208</v>
      </c>
      <c r="K20" s="140" t="s">
        <v>208</v>
      </c>
      <c r="L20" s="140" t="s">
        <v>208</v>
      </c>
      <c r="M20" s="133" t="s">
        <v>176</v>
      </c>
      <c r="N20" s="32"/>
      <c r="O20" s="32"/>
      <c r="P20" s="32"/>
      <c r="Q20" s="32"/>
      <c r="R20" s="32"/>
    </row>
    <row r="21" spans="1:18" s="44" customFormat="1" ht="18" customHeight="1">
      <c r="A21" s="16"/>
      <c r="B21" s="82" t="s">
        <v>135</v>
      </c>
      <c r="C21" s="173"/>
      <c r="D21" s="16"/>
      <c r="E21" s="140">
        <v>1</v>
      </c>
      <c r="F21" s="138">
        <v>1</v>
      </c>
      <c r="G21" s="140" t="s">
        <v>208</v>
      </c>
      <c r="H21" s="138" t="s">
        <v>208</v>
      </c>
      <c r="I21" s="140" t="s">
        <v>208</v>
      </c>
      <c r="J21" s="140" t="s">
        <v>208</v>
      </c>
      <c r="K21" s="140" t="s">
        <v>208</v>
      </c>
      <c r="L21" s="140" t="s">
        <v>208</v>
      </c>
      <c r="M21" s="133" t="s">
        <v>177</v>
      </c>
      <c r="N21" s="32"/>
      <c r="O21" s="32"/>
      <c r="P21" s="32"/>
      <c r="Q21" s="32"/>
      <c r="R21" s="32"/>
    </row>
    <row r="22" spans="1:18" s="44" customFormat="1" ht="18" customHeight="1">
      <c r="A22" s="16"/>
      <c r="B22" s="82" t="s">
        <v>133</v>
      </c>
      <c r="C22" s="173"/>
      <c r="D22" s="16"/>
      <c r="E22" s="140">
        <v>5</v>
      </c>
      <c r="F22" s="138">
        <v>1</v>
      </c>
      <c r="G22" s="140" t="s">
        <v>208</v>
      </c>
      <c r="H22" s="138" t="s">
        <v>208</v>
      </c>
      <c r="I22" s="140" t="s">
        <v>208</v>
      </c>
      <c r="J22" s="140" t="s">
        <v>208</v>
      </c>
      <c r="K22" s="138">
        <v>1</v>
      </c>
      <c r="L22" s="140">
        <v>3</v>
      </c>
      <c r="M22" s="133" t="s">
        <v>178</v>
      </c>
      <c r="N22" s="134"/>
      <c r="O22" s="134"/>
      <c r="P22" s="134"/>
      <c r="Q22" s="134"/>
      <c r="R22" s="134"/>
    </row>
    <row r="23" spans="1:18" s="44" customFormat="1" ht="18" customHeight="1">
      <c r="A23" s="16"/>
      <c r="B23" s="82" t="s">
        <v>131</v>
      </c>
      <c r="C23" s="173"/>
      <c r="D23" s="16"/>
      <c r="E23" s="140">
        <v>3</v>
      </c>
      <c r="F23" s="138">
        <v>3</v>
      </c>
      <c r="G23" s="140" t="s">
        <v>208</v>
      </c>
      <c r="H23" s="138" t="s">
        <v>208</v>
      </c>
      <c r="I23" s="140" t="s">
        <v>208</v>
      </c>
      <c r="J23" s="140" t="s">
        <v>208</v>
      </c>
      <c r="K23" s="140" t="s">
        <v>208</v>
      </c>
      <c r="L23" s="140" t="s">
        <v>208</v>
      </c>
      <c r="M23" s="133" t="s">
        <v>179</v>
      </c>
      <c r="N23" s="134"/>
      <c r="O23" s="134"/>
      <c r="P23" s="134"/>
      <c r="Q23" s="134"/>
      <c r="R23" s="134"/>
    </row>
    <row r="24" spans="1:18" s="44" customFormat="1" ht="18" customHeight="1">
      <c r="A24" s="16"/>
      <c r="B24" s="82" t="s">
        <v>129</v>
      </c>
      <c r="C24" s="173"/>
      <c r="D24" s="16"/>
      <c r="E24" s="140">
        <v>7</v>
      </c>
      <c r="F24" s="138">
        <v>6</v>
      </c>
      <c r="G24" s="140" t="s">
        <v>208</v>
      </c>
      <c r="H24" s="140" t="s">
        <v>208</v>
      </c>
      <c r="I24" s="181">
        <v>1</v>
      </c>
      <c r="J24" s="140" t="s">
        <v>208</v>
      </c>
      <c r="K24" s="140" t="s">
        <v>208</v>
      </c>
      <c r="L24" s="140" t="s">
        <v>208</v>
      </c>
      <c r="M24" s="133" t="s">
        <v>180</v>
      </c>
      <c r="N24" s="134"/>
      <c r="O24" s="134"/>
      <c r="P24" s="134"/>
      <c r="Q24" s="134"/>
      <c r="R24" s="134"/>
    </row>
    <row r="25" spans="1:18" s="44" customFormat="1" ht="18" customHeight="1">
      <c r="A25" s="16"/>
      <c r="B25" s="82" t="s">
        <v>127</v>
      </c>
      <c r="C25" s="173"/>
      <c r="D25" s="16"/>
      <c r="E25" s="140">
        <v>4</v>
      </c>
      <c r="F25" s="138">
        <v>3</v>
      </c>
      <c r="G25" s="140" t="s">
        <v>208</v>
      </c>
      <c r="H25" s="140" t="s">
        <v>208</v>
      </c>
      <c r="I25" s="181" t="s">
        <v>208</v>
      </c>
      <c r="J25" s="140" t="s">
        <v>208</v>
      </c>
      <c r="K25" s="181" t="s">
        <v>208</v>
      </c>
      <c r="L25" s="140">
        <v>1</v>
      </c>
      <c r="M25" s="133" t="s">
        <v>181</v>
      </c>
      <c r="N25" s="134"/>
      <c r="O25" s="134"/>
      <c r="P25" s="134"/>
      <c r="Q25" s="134"/>
      <c r="R25" s="134"/>
    </row>
    <row r="26" spans="1:18" s="44" customFormat="1" ht="18" customHeight="1">
      <c r="A26" s="16"/>
      <c r="B26" s="82" t="s">
        <v>125</v>
      </c>
      <c r="C26" s="173"/>
      <c r="D26" s="16"/>
      <c r="E26" s="140">
        <v>5</v>
      </c>
      <c r="F26" s="138">
        <v>3</v>
      </c>
      <c r="G26" s="140">
        <v>1</v>
      </c>
      <c r="H26" s="140" t="s">
        <v>208</v>
      </c>
      <c r="I26" s="181" t="s">
        <v>208</v>
      </c>
      <c r="J26" s="140" t="s">
        <v>208</v>
      </c>
      <c r="K26" s="181" t="s">
        <v>208</v>
      </c>
      <c r="L26" s="140">
        <v>1</v>
      </c>
      <c r="M26" s="133" t="s">
        <v>182</v>
      </c>
      <c r="N26" s="134"/>
      <c r="O26" s="134"/>
      <c r="P26" s="134"/>
      <c r="Q26" s="134"/>
      <c r="R26" s="134"/>
    </row>
    <row r="27" spans="1:18" s="44" customFormat="1" ht="26.4" customHeight="1">
      <c r="A27" s="16"/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3"/>
      <c r="N27" s="134"/>
      <c r="O27" s="134"/>
      <c r="P27" s="134"/>
      <c r="Q27" s="134"/>
      <c r="R27" s="134"/>
    </row>
    <row r="28" spans="1:18" s="44" customFormat="1" ht="30" customHeight="1">
      <c r="A28" s="1"/>
      <c r="B28" s="2" t="s">
        <v>274</v>
      </c>
      <c r="C28" s="3"/>
      <c r="D28" s="2" t="s">
        <v>278</v>
      </c>
      <c r="E28" s="19"/>
      <c r="F28" s="17"/>
      <c r="G28" s="19"/>
      <c r="H28" s="17"/>
      <c r="I28" s="17"/>
      <c r="J28" s="17"/>
      <c r="K28" s="17"/>
      <c r="L28" s="17"/>
      <c r="M28" s="17"/>
      <c r="N28" s="134"/>
      <c r="O28" s="134"/>
      <c r="P28" s="134"/>
      <c r="Q28" s="134"/>
      <c r="R28" s="134"/>
    </row>
    <row r="29" spans="1:18" s="44" customFormat="1" ht="18" customHeight="1">
      <c r="A29" s="5"/>
      <c r="B29" s="1" t="s">
        <v>271</v>
      </c>
      <c r="C29" s="3"/>
      <c r="D29" s="6" t="s">
        <v>279</v>
      </c>
      <c r="E29" s="17"/>
      <c r="F29" s="17"/>
      <c r="G29" s="17"/>
      <c r="H29" s="17"/>
      <c r="I29" s="17"/>
      <c r="J29" s="17"/>
      <c r="K29" s="17"/>
      <c r="L29" s="17"/>
      <c r="M29" s="17"/>
      <c r="N29" s="134"/>
      <c r="O29" s="134"/>
      <c r="P29" s="134"/>
      <c r="Q29" s="134"/>
      <c r="R29" s="134"/>
    </row>
    <row r="30" spans="1:18" s="44" customFormat="1" ht="18" customHeight="1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88" t="s">
        <v>41</v>
      </c>
      <c r="N30" s="134"/>
      <c r="O30" s="134"/>
      <c r="P30" s="134"/>
      <c r="Q30" s="134"/>
      <c r="R30" s="134"/>
    </row>
    <row r="31" spans="1:18" s="44" customFormat="1" ht="18" customHeight="1">
      <c r="A31" s="349" t="s">
        <v>66</v>
      </c>
      <c r="B31" s="350"/>
      <c r="C31" s="350"/>
      <c r="D31" s="351"/>
      <c r="E31" s="14"/>
      <c r="F31" s="356" t="s">
        <v>69</v>
      </c>
      <c r="G31" s="357"/>
      <c r="H31" s="358"/>
      <c r="I31" s="356" t="s">
        <v>70</v>
      </c>
      <c r="J31" s="357"/>
      <c r="K31" s="357"/>
      <c r="L31" s="358"/>
      <c r="M31" s="359" t="s">
        <v>67</v>
      </c>
      <c r="N31" s="32"/>
      <c r="O31" s="135"/>
      <c r="P31" s="135"/>
      <c r="Q31" s="135"/>
      <c r="R31" s="135"/>
    </row>
    <row r="32" spans="1:18" s="44" customFormat="1" ht="18" customHeight="1">
      <c r="A32" s="363"/>
      <c r="B32" s="363"/>
      <c r="C32" s="363"/>
      <c r="D32" s="353"/>
      <c r="E32" s="18"/>
      <c r="F32" s="346" t="s">
        <v>76</v>
      </c>
      <c r="G32" s="362"/>
      <c r="H32" s="347"/>
      <c r="I32" s="346" t="s">
        <v>77</v>
      </c>
      <c r="J32" s="362"/>
      <c r="K32" s="362"/>
      <c r="L32" s="347"/>
      <c r="M32" s="360"/>
      <c r="N32" s="32"/>
      <c r="O32" s="135"/>
      <c r="P32" s="135"/>
      <c r="Q32" s="135"/>
      <c r="R32" s="135"/>
    </row>
    <row r="33" spans="1:18" s="44" customFormat="1" ht="18" customHeight="1">
      <c r="A33" s="363"/>
      <c r="B33" s="363"/>
      <c r="C33" s="363"/>
      <c r="D33" s="353"/>
      <c r="E33" s="18"/>
      <c r="F33" s="32"/>
      <c r="G33" s="79"/>
      <c r="H33" s="79"/>
      <c r="I33" s="32"/>
      <c r="J33" s="18" t="s">
        <v>62</v>
      </c>
      <c r="K33" s="32"/>
      <c r="L33" s="79"/>
      <c r="M33" s="360"/>
      <c r="N33" s="32"/>
      <c r="O33" s="135"/>
      <c r="P33" s="135"/>
      <c r="Q33" s="135"/>
      <c r="R33" s="135"/>
    </row>
    <row r="34" spans="1:18" s="44" customFormat="1" ht="18" customHeight="1">
      <c r="A34" s="363"/>
      <c r="B34" s="363"/>
      <c r="C34" s="363"/>
      <c r="D34" s="353"/>
      <c r="E34" s="18" t="s">
        <v>0</v>
      </c>
      <c r="F34" s="16" t="s">
        <v>21</v>
      </c>
      <c r="G34" s="18" t="s">
        <v>22</v>
      </c>
      <c r="H34" s="16" t="s">
        <v>23</v>
      </c>
      <c r="I34" s="18" t="s">
        <v>7</v>
      </c>
      <c r="J34" s="18" t="s">
        <v>63</v>
      </c>
      <c r="K34" s="18" t="s">
        <v>24</v>
      </c>
      <c r="L34" s="16" t="s">
        <v>25</v>
      </c>
      <c r="M34" s="360"/>
      <c r="N34" s="32"/>
      <c r="O34" s="135"/>
      <c r="P34" s="135"/>
      <c r="Q34" s="135"/>
      <c r="R34" s="135"/>
    </row>
    <row r="35" spans="1:18" s="44" customFormat="1" ht="18" customHeight="1">
      <c r="A35" s="354"/>
      <c r="B35" s="354"/>
      <c r="C35" s="354"/>
      <c r="D35" s="355"/>
      <c r="E35" s="23" t="s">
        <v>1</v>
      </c>
      <c r="F35" s="143" t="s">
        <v>26</v>
      </c>
      <c r="G35" s="23" t="s">
        <v>71</v>
      </c>
      <c r="H35" s="155" t="s">
        <v>27</v>
      </c>
      <c r="I35" s="23" t="s">
        <v>29</v>
      </c>
      <c r="J35" s="23" t="s">
        <v>64</v>
      </c>
      <c r="K35" s="23" t="s">
        <v>28</v>
      </c>
      <c r="L35" s="144" t="s">
        <v>72</v>
      </c>
      <c r="M35" s="361"/>
      <c r="N35" s="32"/>
      <c r="O35" s="135"/>
      <c r="P35" s="135"/>
      <c r="Q35" s="135"/>
      <c r="R35" s="135"/>
    </row>
    <row r="36" spans="1:18" s="44" customFormat="1" ht="18" customHeight="1">
      <c r="A36" s="16"/>
      <c r="B36" s="82" t="s">
        <v>123</v>
      </c>
      <c r="C36" s="173"/>
      <c r="D36" s="16"/>
      <c r="E36" s="174">
        <v>3</v>
      </c>
      <c r="F36" s="175">
        <v>3</v>
      </c>
      <c r="G36" s="174" t="s">
        <v>208</v>
      </c>
      <c r="H36" s="174" t="s">
        <v>208</v>
      </c>
      <c r="I36" s="174" t="s">
        <v>208</v>
      </c>
      <c r="J36" s="174" t="s">
        <v>208</v>
      </c>
      <c r="K36" s="174" t="s">
        <v>208</v>
      </c>
      <c r="L36" s="174" t="s">
        <v>208</v>
      </c>
      <c r="M36" s="133" t="s">
        <v>185</v>
      </c>
      <c r="N36" s="139"/>
      <c r="O36" s="139"/>
      <c r="P36" s="139"/>
      <c r="Q36" s="139"/>
      <c r="R36" s="139"/>
    </row>
    <row r="37" spans="1:18" s="44" customFormat="1" ht="18" customHeight="1">
      <c r="A37" s="16"/>
      <c r="B37" s="82" t="s">
        <v>121</v>
      </c>
      <c r="C37" s="173"/>
      <c r="D37" s="16"/>
      <c r="E37" s="174">
        <v>5</v>
      </c>
      <c r="F37" s="175">
        <v>3</v>
      </c>
      <c r="G37" s="174" t="s">
        <v>208</v>
      </c>
      <c r="H37" s="175">
        <v>1</v>
      </c>
      <c r="I37" s="174" t="s">
        <v>208</v>
      </c>
      <c r="J37" s="174" t="s">
        <v>208</v>
      </c>
      <c r="K37" s="174" t="s">
        <v>208</v>
      </c>
      <c r="L37" s="174">
        <v>1</v>
      </c>
      <c r="M37" s="133" t="s">
        <v>186</v>
      </c>
      <c r="N37" s="139"/>
      <c r="O37" s="139"/>
      <c r="P37" s="139"/>
      <c r="Q37" s="139"/>
      <c r="R37" s="139"/>
    </row>
    <row r="38" spans="1:18" s="44" customFormat="1" ht="18" customHeight="1">
      <c r="A38" s="16"/>
      <c r="B38" s="82" t="s">
        <v>119</v>
      </c>
      <c r="C38" s="173"/>
      <c r="D38" s="16"/>
      <c r="E38" s="174">
        <v>4</v>
      </c>
      <c r="F38" s="175">
        <v>4</v>
      </c>
      <c r="G38" s="174" t="s">
        <v>208</v>
      </c>
      <c r="H38" s="174" t="s">
        <v>208</v>
      </c>
      <c r="I38" s="174" t="s">
        <v>208</v>
      </c>
      <c r="J38" s="174" t="s">
        <v>208</v>
      </c>
      <c r="K38" s="174" t="s">
        <v>208</v>
      </c>
      <c r="L38" s="174" t="s">
        <v>208</v>
      </c>
      <c r="M38" s="133" t="s">
        <v>187</v>
      </c>
      <c r="N38" s="10"/>
      <c r="O38" s="10"/>
      <c r="P38" s="10"/>
      <c r="Q38" s="10"/>
      <c r="R38" s="10"/>
    </row>
    <row r="39" spans="1:18" s="44" customFormat="1" ht="18" customHeight="1">
      <c r="A39" s="16"/>
      <c r="B39" s="82" t="s">
        <v>117</v>
      </c>
      <c r="C39" s="173"/>
      <c r="D39" s="16"/>
      <c r="E39" s="174">
        <v>5</v>
      </c>
      <c r="F39" s="175">
        <v>5</v>
      </c>
      <c r="G39" s="174" t="s">
        <v>208</v>
      </c>
      <c r="H39" s="174" t="s">
        <v>208</v>
      </c>
      <c r="I39" s="174" t="s">
        <v>208</v>
      </c>
      <c r="J39" s="174" t="s">
        <v>208</v>
      </c>
      <c r="K39" s="174" t="s">
        <v>208</v>
      </c>
      <c r="L39" s="174" t="s">
        <v>208</v>
      </c>
      <c r="M39" s="133" t="s">
        <v>188</v>
      </c>
      <c r="N39" s="10"/>
      <c r="O39" s="10"/>
      <c r="P39" s="10"/>
      <c r="Q39" s="10"/>
      <c r="R39" s="10"/>
    </row>
    <row r="40" spans="1:18" s="44" customFormat="1" ht="18" customHeight="1">
      <c r="A40" s="16"/>
      <c r="B40" s="82" t="s">
        <v>115</v>
      </c>
      <c r="C40" s="173"/>
      <c r="D40" s="16"/>
      <c r="E40" s="174">
        <v>12</v>
      </c>
      <c r="F40" s="175">
        <v>8</v>
      </c>
      <c r="G40" s="174" t="s">
        <v>208</v>
      </c>
      <c r="H40" s="174" t="s">
        <v>208</v>
      </c>
      <c r="I40" s="174">
        <v>2</v>
      </c>
      <c r="J40" s="174" t="s">
        <v>208</v>
      </c>
      <c r="K40" s="174" t="s">
        <v>208</v>
      </c>
      <c r="L40" s="174">
        <v>2</v>
      </c>
      <c r="M40" s="133" t="s">
        <v>189</v>
      </c>
      <c r="N40" s="1"/>
      <c r="O40" s="1"/>
      <c r="P40" s="1"/>
      <c r="Q40" s="1"/>
      <c r="R40" s="1"/>
    </row>
    <row r="41" spans="1:18" s="44" customFormat="1" ht="18" customHeight="1">
      <c r="A41" s="16"/>
      <c r="B41" s="82" t="s">
        <v>113</v>
      </c>
      <c r="C41" s="173"/>
      <c r="D41" s="16"/>
      <c r="E41" s="174">
        <v>4</v>
      </c>
      <c r="F41" s="175">
        <v>4</v>
      </c>
      <c r="G41" s="174" t="s">
        <v>208</v>
      </c>
      <c r="H41" s="174" t="s">
        <v>208</v>
      </c>
      <c r="I41" s="174" t="s">
        <v>208</v>
      </c>
      <c r="J41" s="174" t="s">
        <v>208</v>
      </c>
      <c r="K41" s="174" t="s">
        <v>208</v>
      </c>
      <c r="L41" s="174" t="s">
        <v>208</v>
      </c>
      <c r="M41" s="133" t="s">
        <v>190</v>
      </c>
      <c r="N41" s="5"/>
      <c r="O41" s="5"/>
      <c r="P41" s="5"/>
      <c r="Q41" s="5"/>
      <c r="R41" s="5"/>
    </row>
    <row r="42" spans="1:18" s="44" customFormat="1" ht="18" customHeight="1">
      <c r="A42" s="16"/>
      <c r="B42" s="82" t="s">
        <v>111</v>
      </c>
      <c r="C42" s="173"/>
      <c r="D42" s="16"/>
      <c r="E42" s="174">
        <v>2</v>
      </c>
      <c r="F42" s="175">
        <v>2</v>
      </c>
      <c r="G42" s="174" t="s">
        <v>208</v>
      </c>
      <c r="H42" s="174" t="s">
        <v>208</v>
      </c>
      <c r="I42" s="174" t="s">
        <v>208</v>
      </c>
      <c r="J42" s="174" t="s">
        <v>208</v>
      </c>
      <c r="K42" s="174" t="s">
        <v>208</v>
      </c>
      <c r="L42" s="174" t="s">
        <v>208</v>
      </c>
      <c r="M42" s="133" t="s">
        <v>191</v>
      </c>
      <c r="N42" s="31"/>
      <c r="O42" s="31"/>
      <c r="P42" s="31"/>
      <c r="Q42" s="31"/>
      <c r="R42" s="31"/>
    </row>
    <row r="43" spans="1:18" s="44" customFormat="1" ht="18" customHeight="1">
      <c r="A43" s="16"/>
      <c r="B43" s="82" t="s">
        <v>109</v>
      </c>
      <c r="C43" s="173"/>
      <c r="D43" s="16"/>
      <c r="E43" s="174">
        <v>1</v>
      </c>
      <c r="F43" s="175">
        <v>1</v>
      </c>
      <c r="G43" s="174" t="s">
        <v>208</v>
      </c>
      <c r="H43" s="174" t="s">
        <v>208</v>
      </c>
      <c r="I43" s="174" t="s">
        <v>208</v>
      </c>
      <c r="J43" s="174" t="s">
        <v>208</v>
      </c>
      <c r="K43" s="174" t="s">
        <v>208</v>
      </c>
      <c r="L43" s="174" t="s">
        <v>208</v>
      </c>
      <c r="M43" s="133" t="s">
        <v>192</v>
      </c>
      <c r="N43" s="32"/>
      <c r="O43" s="32"/>
      <c r="P43" s="32"/>
      <c r="Q43" s="32"/>
      <c r="R43" s="32"/>
    </row>
    <row r="44" spans="1:18" s="44" customFormat="1" ht="18" customHeight="1">
      <c r="A44" s="16"/>
      <c r="B44" s="82" t="s">
        <v>107</v>
      </c>
      <c r="C44" s="173"/>
      <c r="D44" s="16"/>
      <c r="E44" s="174">
        <v>5</v>
      </c>
      <c r="F44" s="175">
        <v>5</v>
      </c>
      <c r="G44" s="174" t="s">
        <v>208</v>
      </c>
      <c r="H44" s="174" t="s">
        <v>208</v>
      </c>
      <c r="I44" s="174" t="s">
        <v>208</v>
      </c>
      <c r="J44" s="174" t="s">
        <v>208</v>
      </c>
      <c r="K44" s="174" t="s">
        <v>208</v>
      </c>
      <c r="L44" s="174" t="s">
        <v>208</v>
      </c>
      <c r="M44" s="133" t="s">
        <v>193</v>
      </c>
      <c r="N44" s="32"/>
      <c r="O44" s="32"/>
      <c r="P44" s="32"/>
      <c r="Q44" s="32"/>
      <c r="R44" s="32"/>
    </row>
    <row r="45" spans="1:18" s="44" customFormat="1" ht="18" customHeight="1">
      <c r="A45" s="134"/>
      <c r="B45" s="82" t="s">
        <v>105</v>
      </c>
      <c r="C45" s="173"/>
      <c r="D45" s="16"/>
      <c r="E45" s="174">
        <v>2</v>
      </c>
      <c r="F45" s="175">
        <v>1</v>
      </c>
      <c r="G45" s="174" t="s">
        <v>208</v>
      </c>
      <c r="H45" s="174" t="s">
        <v>208</v>
      </c>
      <c r="I45" s="174" t="s">
        <v>208</v>
      </c>
      <c r="J45" s="174">
        <v>1</v>
      </c>
      <c r="K45" s="174" t="s">
        <v>208</v>
      </c>
      <c r="L45" s="174" t="s">
        <v>208</v>
      </c>
      <c r="M45" s="133" t="s">
        <v>194</v>
      </c>
      <c r="N45" s="32"/>
      <c r="O45" s="32"/>
      <c r="P45" s="32"/>
      <c r="Q45" s="32"/>
      <c r="R45" s="32"/>
    </row>
    <row r="46" spans="1:18" s="44" customFormat="1" ht="18" customHeight="1">
      <c r="A46" s="16"/>
      <c r="B46" s="82" t="s">
        <v>103</v>
      </c>
      <c r="C46" s="173"/>
      <c r="D46" s="16"/>
      <c r="E46" s="174">
        <v>3</v>
      </c>
      <c r="F46" s="175">
        <v>3</v>
      </c>
      <c r="G46" s="174" t="s">
        <v>208</v>
      </c>
      <c r="H46" s="174" t="s">
        <v>208</v>
      </c>
      <c r="I46" s="174" t="s">
        <v>208</v>
      </c>
      <c r="J46" s="174" t="s">
        <v>208</v>
      </c>
      <c r="K46" s="174" t="s">
        <v>208</v>
      </c>
      <c r="L46" s="174" t="s">
        <v>208</v>
      </c>
      <c r="M46" s="133" t="s">
        <v>195</v>
      </c>
      <c r="N46" s="32"/>
      <c r="O46" s="32"/>
      <c r="P46" s="32"/>
      <c r="Q46" s="32"/>
      <c r="R46" s="32"/>
    </row>
    <row r="47" spans="1:18" s="44" customFormat="1" ht="18" customHeight="1">
      <c r="A47" s="16"/>
      <c r="B47" s="82" t="s">
        <v>101</v>
      </c>
      <c r="C47" s="16"/>
      <c r="D47" s="16"/>
      <c r="E47" s="174">
        <v>1</v>
      </c>
      <c r="F47" s="175">
        <v>1</v>
      </c>
      <c r="G47" s="174" t="s">
        <v>208</v>
      </c>
      <c r="H47" s="174" t="s">
        <v>208</v>
      </c>
      <c r="I47" s="174" t="s">
        <v>208</v>
      </c>
      <c r="J47" s="174" t="s">
        <v>208</v>
      </c>
      <c r="K47" s="174" t="s">
        <v>208</v>
      </c>
      <c r="L47" s="174" t="s">
        <v>208</v>
      </c>
      <c r="M47" s="133" t="s">
        <v>196</v>
      </c>
      <c r="N47" s="32"/>
      <c r="O47" s="32"/>
      <c r="P47" s="32"/>
      <c r="Q47" s="32"/>
      <c r="R47" s="32"/>
    </row>
    <row r="48" spans="1:18" s="44" customFormat="1" ht="18" customHeight="1">
      <c r="A48" s="149"/>
      <c r="B48" s="82" t="s">
        <v>99</v>
      </c>
      <c r="C48" s="149"/>
      <c r="D48" s="149"/>
      <c r="E48" s="174">
        <v>1</v>
      </c>
      <c r="F48" s="175">
        <v>1</v>
      </c>
      <c r="G48" s="174" t="s">
        <v>208</v>
      </c>
      <c r="H48" s="174" t="s">
        <v>208</v>
      </c>
      <c r="I48" s="174" t="s">
        <v>208</v>
      </c>
      <c r="J48" s="174" t="s">
        <v>208</v>
      </c>
      <c r="K48" s="174" t="s">
        <v>208</v>
      </c>
      <c r="L48" s="174" t="s">
        <v>208</v>
      </c>
      <c r="M48" s="133" t="s">
        <v>197</v>
      </c>
      <c r="N48" s="134"/>
      <c r="O48" s="134"/>
      <c r="P48" s="134"/>
      <c r="Q48" s="134"/>
      <c r="R48" s="134"/>
    </row>
    <row r="49" spans="1:18" s="44" customFormat="1" ht="18" customHeight="1">
      <c r="A49" s="149"/>
      <c r="B49" s="82" t="s">
        <v>97</v>
      </c>
      <c r="C49" s="149"/>
      <c r="D49" s="149"/>
      <c r="E49" s="174">
        <v>2</v>
      </c>
      <c r="F49" s="175">
        <v>2</v>
      </c>
      <c r="G49" s="174" t="s">
        <v>208</v>
      </c>
      <c r="H49" s="174" t="s">
        <v>208</v>
      </c>
      <c r="I49" s="174" t="s">
        <v>208</v>
      </c>
      <c r="J49" s="174" t="s">
        <v>208</v>
      </c>
      <c r="K49" s="174" t="s">
        <v>208</v>
      </c>
      <c r="L49" s="174" t="s">
        <v>208</v>
      </c>
      <c r="M49" s="133" t="s">
        <v>198</v>
      </c>
      <c r="N49" s="134"/>
      <c r="O49" s="134"/>
      <c r="P49" s="134"/>
      <c r="Q49" s="134"/>
      <c r="R49" s="134"/>
    </row>
    <row r="50" spans="1:18" s="44" customFormat="1" ht="18" customHeight="1">
      <c r="A50" s="149"/>
      <c r="B50" s="82" t="s">
        <v>95</v>
      </c>
      <c r="C50" s="149"/>
      <c r="D50" s="149"/>
      <c r="E50" s="174" t="s">
        <v>208</v>
      </c>
      <c r="F50" s="174" t="s">
        <v>208</v>
      </c>
      <c r="G50" s="174" t="s">
        <v>208</v>
      </c>
      <c r="H50" s="174" t="s">
        <v>208</v>
      </c>
      <c r="I50" s="174" t="s">
        <v>208</v>
      </c>
      <c r="J50" s="174" t="s">
        <v>208</v>
      </c>
      <c r="K50" s="174" t="s">
        <v>208</v>
      </c>
      <c r="L50" s="174" t="s">
        <v>208</v>
      </c>
      <c r="M50" s="133" t="s">
        <v>199</v>
      </c>
      <c r="N50" s="134"/>
      <c r="O50" s="134"/>
      <c r="P50" s="134"/>
      <c r="Q50" s="134"/>
      <c r="R50" s="134"/>
    </row>
    <row r="51" spans="1:18" s="44" customFormat="1" ht="18" customHeight="1">
      <c r="A51" s="149"/>
      <c r="B51" s="82" t="s">
        <v>93</v>
      </c>
      <c r="C51" s="149"/>
      <c r="D51" s="149"/>
      <c r="E51" s="174">
        <v>4</v>
      </c>
      <c r="F51" s="175">
        <v>3</v>
      </c>
      <c r="G51" s="174" t="s">
        <v>208</v>
      </c>
      <c r="H51" s="174" t="s">
        <v>208</v>
      </c>
      <c r="I51" s="174" t="s">
        <v>208</v>
      </c>
      <c r="J51" s="174" t="s">
        <v>208</v>
      </c>
      <c r="K51" s="176">
        <v>1</v>
      </c>
      <c r="L51" s="174" t="s">
        <v>208</v>
      </c>
      <c r="M51" s="133" t="s">
        <v>200</v>
      </c>
      <c r="N51" s="134"/>
      <c r="O51" s="134"/>
      <c r="P51" s="134"/>
      <c r="Q51" s="134"/>
      <c r="R51" s="134"/>
    </row>
    <row r="52" spans="1:18" s="44" customFormat="1" ht="7.2" customHeight="1">
      <c r="A52" s="155"/>
      <c r="B52" s="177"/>
      <c r="C52" s="30"/>
      <c r="D52" s="155"/>
      <c r="E52" s="178"/>
      <c r="F52" s="179"/>
      <c r="G52" s="178"/>
      <c r="H52" s="179"/>
      <c r="I52" s="178"/>
      <c r="J52" s="178"/>
      <c r="K52" s="179"/>
      <c r="L52" s="178"/>
      <c r="M52" s="180"/>
      <c r="N52" s="134"/>
      <c r="O52" s="134"/>
      <c r="P52" s="134"/>
      <c r="Q52" s="134"/>
      <c r="R52" s="134"/>
    </row>
    <row r="53" spans="1:18" s="44" customFormat="1" ht="3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34"/>
      <c r="O53" s="134"/>
      <c r="P53" s="134"/>
      <c r="Q53" s="134"/>
      <c r="R53" s="134"/>
    </row>
    <row r="54" spans="1:18" s="44" customFormat="1" ht="18" customHeight="1">
      <c r="A54" s="9"/>
      <c r="B54" s="13" t="s">
        <v>272</v>
      </c>
      <c r="C54" s="9"/>
      <c r="D54" s="9"/>
      <c r="E54" s="9"/>
      <c r="F54" s="9"/>
      <c r="G54" s="9"/>
      <c r="H54" s="9"/>
      <c r="I54" s="9"/>
      <c r="J54" s="9"/>
      <c r="K54" s="9"/>
      <c r="L54" s="9"/>
      <c r="M54" s="32"/>
      <c r="N54" s="134"/>
      <c r="O54" s="134"/>
      <c r="P54" s="134"/>
      <c r="Q54" s="134"/>
      <c r="R54" s="134"/>
    </row>
    <row r="55" spans="1:18" s="44" customFormat="1" ht="12.6" customHeight="1">
      <c r="A55" s="9"/>
      <c r="B55" s="13" t="s">
        <v>273</v>
      </c>
      <c r="C55" s="9"/>
      <c r="D55" s="9"/>
      <c r="E55" s="9"/>
      <c r="F55" s="9"/>
      <c r="G55" s="9"/>
      <c r="H55" s="9"/>
      <c r="I55" s="9"/>
      <c r="J55" s="9"/>
      <c r="K55" s="9"/>
      <c r="L55" s="9"/>
      <c r="M55" s="32"/>
      <c r="N55" s="134"/>
      <c r="O55" s="134"/>
      <c r="P55" s="134"/>
      <c r="Q55" s="134"/>
      <c r="R55" s="134"/>
    </row>
    <row r="56" spans="1:18" s="44" customFormat="1" ht="18" customHeight="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29"/>
      <c r="N56" s="134"/>
      <c r="O56" s="134"/>
      <c r="P56" s="134"/>
      <c r="Q56" s="134"/>
      <c r="R56" s="134"/>
    </row>
    <row r="57" spans="1:18" s="44" customFormat="1" ht="18" customHeight="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29"/>
      <c r="N57" s="134"/>
      <c r="O57" s="134"/>
      <c r="P57" s="134"/>
      <c r="Q57" s="134"/>
      <c r="R57" s="134"/>
    </row>
    <row r="58" spans="1:18" s="44" customFormat="1" ht="18" customHeight="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29"/>
      <c r="N58" s="134"/>
      <c r="O58" s="134"/>
      <c r="P58" s="134"/>
      <c r="Q58" s="134"/>
      <c r="R58" s="134"/>
    </row>
    <row r="59" spans="1:18" s="44" customFormat="1" ht="18" customHeight="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29"/>
      <c r="N59" s="134"/>
      <c r="O59" s="134"/>
      <c r="P59" s="134"/>
      <c r="Q59" s="134"/>
      <c r="R59" s="134"/>
    </row>
    <row r="60" spans="1:18" s="44" customFormat="1" ht="18" customHeight="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29"/>
      <c r="N60" s="134"/>
      <c r="O60" s="134"/>
      <c r="P60" s="134"/>
      <c r="Q60" s="134"/>
      <c r="R60" s="134"/>
    </row>
    <row r="61" spans="1:18" s="44" customFormat="1" ht="18" customHeight="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29"/>
      <c r="N61" s="134"/>
      <c r="O61" s="134"/>
      <c r="P61" s="134"/>
      <c r="Q61" s="134"/>
      <c r="R61" s="134"/>
    </row>
    <row r="62" spans="1:18" s="44" customFormat="1" ht="18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29"/>
      <c r="N62" s="134"/>
      <c r="O62" s="134"/>
      <c r="P62" s="134"/>
      <c r="Q62" s="134"/>
      <c r="R62" s="134"/>
    </row>
    <row r="63" spans="1:18" s="44" customFormat="1" ht="18" customHeight="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29"/>
      <c r="N63" s="134"/>
      <c r="O63" s="134"/>
      <c r="P63" s="134"/>
      <c r="Q63" s="134"/>
      <c r="R63" s="134"/>
    </row>
    <row r="64" spans="1:18" s="44" customFormat="1" ht="18" customHeight="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29"/>
      <c r="N64" s="134"/>
      <c r="O64" s="134"/>
      <c r="P64" s="134"/>
      <c r="Q64" s="134"/>
      <c r="R64" s="134"/>
    </row>
    <row r="65" spans="1:18" s="44" customFormat="1" ht="18" customHeight="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29"/>
      <c r="N65" s="10"/>
      <c r="O65" s="10"/>
      <c r="P65" s="10"/>
      <c r="Q65" s="10"/>
      <c r="R65" s="10"/>
    </row>
    <row r="66" spans="1:18" s="44" customFormat="1" ht="18" customHeight="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29"/>
      <c r="N66" s="10"/>
      <c r="O66" s="10"/>
      <c r="P66" s="10"/>
      <c r="Q66" s="10"/>
      <c r="R66" s="10"/>
    </row>
    <row r="67" spans="1:18" s="44" customFormat="1" ht="18" customHeight="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29"/>
      <c r="N67" s="10"/>
      <c r="O67" s="10"/>
      <c r="P67" s="10"/>
      <c r="Q67" s="10"/>
      <c r="R67" s="10"/>
    </row>
    <row r="68" spans="1:18" s="44" customFormat="1" ht="18" customHeight="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29"/>
      <c r="N68" s="10"/>
      <c r="O68" s="10"/>
      <c r="P68" s="10"/>
      <c r="Q68" s="10"/>
      <c r="R68" s="10"/>
    </row>
    <row r="69" spans="1:18" s="44" customFormat="1" ht="18" customHeight="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29"/>
      <c r="N69" s="10"/>
      <c r="O69" s="10"/>
      <c r="P69" s="10"/>
      <c r="Q69" s="10"/>
      <c r="R69" s="10"/>
    </row>
    <row r="70" spans="1:18" s="44" customFormat="1" ht="18" customHeight="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29"/>
      <c r="N70" s="10"/>
      <c r="O70" s="10"/>
      <c r="P70" s="10"/>
      <c r="Q70" s="10"/>
      <c r="R70" s="10"/>
    </row>
    <row r="71" spans="1:18" s="44" customFormat="1" ht="18" customHeight="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29"/>
      <c r="N71" s="10"/>
      <c r="O71" s="10"/>
      <c r="P71" s="10"/>
      <c r="Q71" s="10"/>
      <c r="R71" s="10"/>
    </row>
    <row r="72" spans="1:18" s="44" customFormat="1" ht="18" customHeight="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29"/>
      <c r="N72" s="10"/>
      <c r="O72" s="10"/>
      <c r="P72" s="10"/>
      <c r="Q72" s="10"/>
      <c r="R72" s="10"/>
    </row>
    <row r="73" spans="1:18" s="44" customFormat="1" ht="18" customHeight="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29"/>
      <c r="N73" s="10"/>
      <c r="O73" s="10"/>
      <c r="P73" s="10"/>
      <c r="Q73" s="10"/>
      <c r="R73" s="10"/>
    </row>
    <row r="74" spans="1:18" s="44" customFormat="1" ht="18" customHeight="1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29"/>
      <c r="N74" s="10"/>
      <c r="O74" s="10"/>
      <c r="P74" s="10"/>
      <c r="Q74" s="10"/>
      <c r="R74" s="10"/>
    </row>
    <row r="75" spans="1:18" s="44" customFormat="1" ht="18" customHeight="1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29"/>
      <c r="N75" s="10"/>
      <c r="O75" s="10"/>
      <c r="P75" s="10"/>
      <c r="Q75" s="10"/>
      <c r="R75" s="10"/>
    </row>
    <row r="76" spans="1:18" s="44" customFormat="1" ht="18" customHeight="1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29"/>
      <c r="N76" s="10"/>
      <c r="O76" s="10"/>
      <c r="P76" s="10"/>
      <c r="Q76" s="10"/>
      <c r="R76" s="10"/>
    </row>
    <row r="77" spans="1:18" s="44" customFormat="1" ht="18" customHeight="1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29"/>
      <c r="N77" s="10"/>
      <c r="O77" s="10"/>
      <c r="P77" s="10"/>
      <c r="Q77" s="10"/>
      <c r="R77" s="10"/>
    </row>
    <row r="78" spans="1:18" s="44" customFormat="1" ht="18" customHeight="1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29"/>
      <c r="N78" s="10"/>
      <c r="O78" s="10"/>
      <c r="P78" s="10"/>
      <c r="Q78" s="10"/>
      <c r="R78" s="10"/>
    </row>
    <row r="79" spans="1:18" s="44" customFormat="1" ht="18" customHeight="1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29"/>
      <c r="N79" s="10"/>
      <c r="O79" s="10"/>
      <c r="P79" s="10"/>
      <c r="Q79" s="10"/>
      <c r="R79" s="10"/>
    </row>
    <row r="80" spans="1:18" s="44" customFormat="1" ht="18" customHeight="1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29"/>
      <c r="N80" s="10"/>
      <c r="O80" s="10"/>
      <c r="P80" s="10"/>
      <c r="Q80" s="10"/>
      <c r="R80" s="10"/>
    </row>
    <row r="81" spans="1:18" s="44" customFormat="1" ht="18" customHeight="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29"/>
      <c r="N81" s="10"/>
      <c r="O81" s="10"/>
      <c r="P81" s="10"/>
      <c r="Q81" s="10"/>
      <c r="R81" s="10"/>
    </row>
    <row r="82" spans="1:18" s="44" customFormat="1" ht="18" customHeight="1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29"/>
      <c r="N82" s="10"/>
      <c r="O82" s="10"/>
      <c r="P82" s="10"/>
      <c r="Q82" s="10"/>
      <c r="R82" s="10"/>
    </row>
    <row r="83" spans="1:18" s="44" customFormat="1" ht="18" customHeight="1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29"/>
      <c r="N83" s="10"/>
      <c r="O83" s="10"/>
      <c r="P83" s="10"/>
      <c r="Q83" s="10"/>
      <c r="R83" s="10"/>
    </row>
    <row r="84" spans="1:18" s="44" customFormat="1" ht="18" customHeight="1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29"/>
      <c r="N84" s="10"/>
      <c r="O84" s="10"/>
      <c r="P84" s="10"/>
      <c r="Q84" s="10"/>
      <c r="R84" s="10"/>
    </row>
    <row r="85" spans="1:18" s="44" customFormat="1" ht="18" customHeight="1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29"/>
      <c r="N85" s="10"/>
      <c r="O85" s="10"/>
      <c r="P85" s="10"/>
      <c r="Q85" s="10"/>
      <c r="R85" s="10"/>
    </row>
    <row r="86" spans="1:18" s="44" customFormat="1" ht="18" customHeight="1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29"/>
      <c r="N86" s="10"/>
      <c r="O86" s="10"/>
      <c r="P86" s="10"/>
      <c r="Q86" s="10"/>
      <c r="R86" s="10"/>
    </row>
    <row r="87" spans="1:18" s="44" customFormat="1" ht="18" customHeight="1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29"/>
      <c r="N87" s="10"/>
      <c r="O87" s="10"/>
      <c r="P87" s="10"/>
      <c r="Q87" s="10"/>
      <c r="R87" s="10"/>
    </row>
    <row r="88" spans="1:18" s="44" customFormat="1" ht="18" customHeight="1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29"/>
      <c r="N88" s="10"/>
      <c r="O88" s="10"/>
      <c r="P88" s="10"/>
      <c r="Q88" s="10"/>
      <c r="R88" s="10"/>
    </row>
    <row r="89" spans="1:18" s="44" customFormat="1" ht="18" customHeight="1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29"/>
      <c r="N89" s="10"/>
      <c r="O89" s="10"/>
      <c r="P89" s="10"/>
      <c r="Q89" s="10"/>
      <c r="R89" s="10"/>
    </row>
    <row r="90" spans="1:18" s="44" customFormat="1" ht="18" customHeight="1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29"/>
      <c r="N90" s="10"/>
      <c r="O90" s="10"/>
      <c r="P90" s="10"/>
      <c r="Q90" s="10"/>
      <c r="R90" s="10"/>
    </row>
    <row r="91" spans="1:18" s="44" customFormat="1" ht="18" customHeight="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29"/>
      <c r="N91" s="10"/>
      <c r="O91" s="10"/>
      <c r="P91" s="10"/>
      <c r="Q91" s="10"/>
      <c r="R91" s="10"/>
    </row>
    <row r="92" spans="1:18" s="44" customFormat="1" ht="18" customHeight="1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29"/>
      <c r="N92" s="10"/>
      <c r="O92" s="10"/>
      <c r="P92" s="10"/>
      <c r="Q92" s="10"/>
      <c r="R92" s="10"/>
    </row>
    <row r="93" spans="1:18" s="44" customFormat="1" ht="18" customHeight="1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29"/>
      <c r="N93" s="10"/>
      <c r="O93" s="10"/>
      <c r="P93" s="10"/>
      <c r="Q93" s="10"/>
      <c r="R93" s="10"/>
    </row>
    <row r="94" spans="1:18" s="44" customFormat="1" ht="18" customHeight="1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29"/>
      <c r="N94" s="10"/>
      <c r="O94" s="10"/>
      <c r="P94" s="10"/>
      <c r="Q94" s="10"/>
      <c r="R94" s="10"/>
    </row>
    <row r="95" spans="1:18" s="44" customFormat="1" ht="18" customHeight="1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29"/>
      <c r="N95" s="10"/>
      <c r="O95" s="10"/>
      <c r="P95" s="10"/>
      <c r="Q95" s="10"/>
      <c r="R95" s="10"/>
    </row>
    <row r="96" spans="1:18" s="44" customFormat="1" ht="18" customHeight="1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29"/>
      <c r="N96" s="10"/>
      <c r="O96" s="10"/>
      <c r="P96" s="10"/>
      <c r="Q96" s="10"/>
      <c r="R96" s="10"/>
    </row>
    <row r="97" spans="1:18" s="44" customFormat="1" ht="18" customHeight="1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29"/>
      <c r="N97" s="10"/>
      <c r="O97" s="10"/>
      <c r="P97" s="10"/>
      <c r="Q97" s="10"/>
      <c r="R97" s="10"/>
    </row>
    <row r="98" spans="1:18" s="44" customFormat="1" ht="18" customHeight="1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29"/>
      <c r="N98" s="10"/>
      <c r="O98" s="10"/>
      <c r="P98" s="10"/>
      <c r="Q98" s="10"/>
      <c r="R98" s="10"/>
    </row>
    <row r="99" spans="1:18" s="44" customFormat="1" ht="18" customHeight="1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29"/>
      <c r="N99" s="10"/>
      <c r="O99" s="10"/>
      <c r="P99" s="10"/>
      <c r="Q99" s="10"/>
      <c r="R99" s="10"/>
    </row>
    <row r="100" spans="1:18" s="44" customFormat="1" ht="18" customHeight="1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29"/>
      <c r="N100" s="10"/>
      <c r="O100" s="10"/>
      <c r="P100" s="10"/>
      <c r="Q100" s="10"/>
      <c r="R100" s="10"/>
    </row>
    <row r="101" spans="1:18" s="44" customFormat="1" ht="18" customHeight="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29"/>
      <c r="N101" s="10"/>
      <c r="O101" s="10"/>
      <c r="P101" s="10"/>
      <c r="Q101" s="10"/>
      <c r="R101" s="10"/>
    </row>
    <row r="102" spans="1:18" s="44" customFormat="1" ht="18" customHeight="1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29"/>
      <c r="N102" s="10"/>
      <c r="O102" s="10"/>
      <c r="P102" s="10"/>
      <c r="Q102" s="10"/>
      <c r="R102" s="10"/>
    </row>
    <row r="103" spans="1:18" s="44" customFormat="1" ht="18" customHeight="1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29"/>
      <c r="N103" s="10"/>
      <c r="O103" s="10"/>
      <c r="P103" s="10"/>
      <c r="Q103" s="10"/>
      <c r="R103" s="10"/>
    </row>
    <row r="104" spans="1:18" s="44" customFormat="1" ht="18" customHeight="1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29"/>
      <c r="N104" s="10"/>
      <c r="O104" s="10"/>
      <c r="P104" s="10"/>
      <c r="Q104" s="10"/>
      <c r="R104" s="10"/>
    </row>
    <row r="105" spans="1:18" s="44" customFormat="1" ht="18" customHeight="1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29"/>
      <c r="N105" s="10"/>
      <c r="O105" s="10"/>
      <c r="P105" s="10"/>
      <c r="Q105" s="10"/>
      <c r="R105" s="10"/>
    </row>
    <row r="106" spans="1:18" s="44" customFormat="1" ht="18" customHeight="1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29"/>
      <c r="N106" s="10"/>
      <c r="O106" s="10"/>
      <c r="P106" s="10"/>
      <c r="Q106" s="10"/>
      <c r="R106" s="10"/>
    </row>
    <row r="107" spans="1:18" s="44" customFormat="1" ht="18" customHeight="1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29"/>
      <c r="N107" s="10"/>
      <c r="O107" s="10"/>
      <c r="P107" s="10"/>
      <c r="Q107" s="10"/>
      <c r="R107" s="10"/>
    </row>
    <row r="108" spans="1:18" s="44" customFormat="1" ht="18" customHeight="1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29"/>
      <c r="N108" s="10"/>
      <c r="O108" s="10"/>
      <c r="P108" s="10"/>
      <c r="Q108" s="10"/>
      <c r="R108" s="10"/>
    </row>
    <row r="109" spans="1:18" s="44" customFormat="1" ht="18" customHeight="1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29"/>
      <c r="N109" s="10"/>
      <c r="O109" s="10"/>
      <c r="P109" s="10"/>
      <c r="Q109" s="10"/>
      <c r="R109" s="10"/>
    </row>
    <row r="110" spans="1:18" s="44" customFormat="1" ht="18" customHeight="1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29"/>
      <c r="N110" s="10"/>
      <c r="O110" s="10"/>
      <c r="P110" s="10"/>
      <c r="Q110" s="10"/>
      <c r="R110" s="10"/>
    </row>
    <row r="111" spans="1:18" s="44" customFormat="1" ht="18" customHeight="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29"/>
      <c r="N111" s="10"/>
      <c r="O111" s="10"/>
      <c r="P111" s="10"/>
      <c r="Q111" s="10"/>
      <c r="R111" s="10"/>
    </row>
    <row r="112" spans="1:18" s="44" customFormat="1" ht="18" customHeight="1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29"/>
      <c r="N112" s="10"/>
      <c r="O112" s="10"/>
      <c r="P112" s="10"/>
      <c r="Q112" s="10"/>
      <c r="R112" s="10"/>
    </row>
    <row r="113" spans="1:18" s="44" customFormat="1" ht="18" customHeight="1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29"/>
      <c r="N113" s="10"/>
      <c r="O113" s="10"/>
      <c r="P113" s="10"/>
      <c r="Q113" s="10"/>
      <c r="R113" s="10"/>
    </row>
    <row r="114" spans="1:18" s="44" customFormat="1" ht="18" customHeight="1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29"/>
      <c r="N114" s="10"/>
      <c r="O114" s="10"/>
      <c r="P114" s="10"/>
      <c r="Q114" s="10"/>
      <c r="R114" s="10"/>
    </row>
    <row r="115" spans="1:18" s="44" customFormat="1" ht="18" customHeight="1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29"/>
      <c r="N115" s="10"/>
      <c r="O115" s="10"/>
      <c r="P115" s="10"/>
      <c r="Q115" s="10"/>
      <c r="R115" s="10"/>
    </row>
    <row r="116" spans="1:18" s="44" customFormat="1" ht="18" customHeight="1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29"/>
      <c r="N116" s="10"/>
      <c r="O116" s="10"/>
      <c r="P116" s="10"/>
      <c r="Q116" s="10"/>
      <c r="R116" s="10"/>
    </row>
    <row r="117" spans="1:18" s="44" customFormat="1" ht="18" customHeight="1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29"/>
      <c r="N117" s="10"/>
      <c r="O117" s="10"/>
      <c r="P117" s="10"/>
      <c r="Q117" s="10"/>
      <c r="R117" s="10"/>
    </row>
    <row r="118" spans="1:18" s="44" customFormat="1" ht="18" customHeight="1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29"/>
      <c r="N118" s="10"/>
      <c r="O118" s="10"/>
      <c r="P118" s="10"/>
      <c r="Q118" s="10"/>
      <c r="R118" s="10"/>
    </row>
    <row r="119" spans="1:18" s="44" customFormat="1" ht="18" customHeight="1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29"/>
      <c r="N119" s="10"/>
      <c r="O119" s="10"/>
      <c r="P119" s="10"/>
      <c r="Q119" s="10"/>
      <c r="R119" s="10"/>
    </row>
    <row r="120" spans="1:18" s="44" customFormat="1" ht="18" customHeight="1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29"/>
      <c r="N120" s="10"/>
      <c r="O120" s="10"/>
      <c r="P120" s="10"/>
      <c r="Q120" s="10"/>
      <c r="R120" s="10"/>
    </row>
    <row r="121" spans="1:18" s="44" customFormat="1" ht="18" customHeight="1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29"/>
      <c r="N121" s="10"/>
      <c r="O121" s="10"/>
      <c r="P121" s="10"/>
      <c r="Q121" s="10"/>
      <c r="R121" s="10"/>
    </row>
    <row r="122" spans="1:18" s="44" customFormat="1" ht="18" customHeight="1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29"/>
      <c r="N122" s="10"/>
      <c r="O122" s="10"/>
      <c r="P122" s="10"/>
      <c r="Q122" s="10"/>
      <c r="R122" s="10"/>
    </row>
    <row r="123" spans="1:18" s="44" customFormat="1" ht="18" customHeight="1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29"/>
      <c r="N123" s="10"/>
      <c r="O123" s="10"/>
      <c r="P123" s="10"/>
      <c r="Q123" s="10"/>
      <c r="R123" s="10"/>
    </row>
    <row r="124" spans="1:18" s="44" customFormat="1" ht="18" customHeight="1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29"/>
      <c r="N124" s="10"/>
      <c r="O124" s="10"/>
      <c r="P124" s="10"/>
      <c r="Q124" s="10"/>
      <c r="R124" s="10"/>
    </row>
    <row r="125" spans="1:18" s="44" customFormat="1" ht="18" customHeight="1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29"/>
      <c r="N125" s="10"/>
      <c r="O125" s="10"/>
      <c r="P125" s="10"/>
      <c r="Q125" s="10"/>
      <c r="R125" s="10"/>
    </row>
    <row r="126" spans="1:18" s="44" customFormat="1" ht="18" customHeight="1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29"/>
      <c r="N126" s="10"/>
      <c r="O126" s="10"/>
      <c r="P126" s="10"/>
      <c r="Q126" s="10"/>
      <c r="R126" s="10"/>
    </row>
    <row r="127" spans="1:18" s="44" customFormat="1" ht="18" customHeight="1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29"/>
      <c r="N127" s="10"/>
      <c r="O127" s="10"/>
      <c r="P127" s="10"/>
      <c r="Q127" s="10"/>
      <c r="R127" s="10"/>
    </row>
    <row r="128" spans="1:18" s="44" customFormat="1" ht="18" customHeight="1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29"/>
      <c r="N128" s="10"/>
      <c r="O128" s="10"/>
      <c r="P128" s="10"/>
      <c r="Q128" s="10"/>
      <c r="R128" s="10"/>
    </row>
    <row r="129" spans="1:18" s="44" customFormat="1" ht="18" customHeight="1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29"/>
      <c r="N129" s="10"/>
      <c r="O129" s="10"/>
      <c r="P129" s="10"/>
      <c r="Q129" s="10"/>
      <c r="R129" s="10"/>
    </row>
    <row r="130" spans="1:18" s="44" customFormat="1" ht="18" customHeight="1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29"/>
      <c r="N130" s="10"/>
      <c r="O130" s="10"/>
      <c r="P130" s="10"/>
      <c r="Q130" s="10"/>
      <c r="R130" s="10"/>
    </row>
    <row r="131" spans="1:18" s="44" customFormat="1" ht="18" customHeight="1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29"/>
      <c r="N131" s="10"/>
      <c r="O131" s="10"/>
      <c r="P131" s="10"/>
      <c r="Q131" s="10"/>
      <c r="R131" s="10"/>
    </row>
    <row r="132" spans="1:18" s="44" customFormat="1" ht="18" customHeight="1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29"/>
      <c r="N132" s="10"/>
      <c r="O132" s="10"/>
      <c r="P132" s="10"/>
      <c r="Q132" s="10"/>
      <c r="R132" s="10"/>
    </row>
    <row r="133" spans="1:18" s="44" customFormat="1" ht="18" customHeight="1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29"/>
      <c r="N133" s="10"/>
      <c r="O133" s="10"/>
      <c r="P133" s="10"/>
      <c r="Q133" s="10"/>
      <c r="R133" s="10"/>
    </row>
    <row r="134" spans="1:18" s="44" customFormat="1" ht="18" customHeight="1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29"/>
      <c r="N134" s="10"/>
      <c r="O134" s="10"/>
      <c r="P134" s="10"/>
      <c r="Q134" s="10"/>
      <c r="R134" s="10"/>
    </row>
    <row r="135" spans="1:18" s="44" customFormat="1" ht="18" customHeight="1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29"/>
      <c r="N135" s="10"/>
      <c r="O135" s="10"/>
      <c r="P135" s="10"/>
      <c r="Q135" s="10"/>
      <c r="R135" s="10"/>
    </row>
    <row r="136" spans="1:18" s="44" customFormat="1" ht="18" customHeight="1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29"/>
      <c r="N136" s="10"/>
      <c r="O136" s="10"/>
      <c r="P136" s="10"/>
      <c r="Q136" s="10"/>
      <c r="R136" s="10"/>
    </row>
    <row r="137" spans="1:18" s="44" customFormat="1" ht="18" customHeight="1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29"/>
      <c r="N137" s="10"/>
      <c r="O137" s="10"/>
      <c r="P137" s="10"/>
      <c r="Q137" s="10"/>
      <c r="R137" s="10"/>
    </row>
    <row r="138" spans="1:18" s="44" customFormat="1" ht="18" customHeight="1">
      <c r="A138" s="16"/>
      <c r="B138" s="82"/>
      <c r="C138" s="32"/>
      <c r="D138" s="16"/>
      <c r="E138" s="19"/>
      <c r="F138" s="17"/>
      <c r="G138" s="19"/>
      <c r="H138" s="17"/>
      <c r="I138" s="19"/>
      <c r="J138" s="19"/>
      <c r="K138" s="17"/>
      <c r="L138" s="19"/>
      <c r="M138" s="17"/>
      <c r="N138" s="10"/>
      <c r="O138" s="10"/>
      <c r="P138" s="10"/>
      <c r="Q138" s="10"/>
      <c r="R138" s="10"/>
    </row>
    <row r="139" spans="1:18" s="44" customFormat="1" ht="18" customHeight="1">
      <c r="A139" s="16"/>
      <c r="B139" s="82"/>
      <c r="C139" s="32"/>
      <c r="D139" s="16"/>
      <c r="E139" s="19"/>
      <c r="F139" s="17"/>
      <c r="G139" s="19"/>
      <c r="H139" s="17"/>
      <c r="I139" s="19"/>
      <c r="J139" s="19"/>
      <c r="K139" s="17"/>
      <c r="L139" s="19"/>
      <c r="M139" s="17"/>
      <c r="N139" s="10"/>
      <c r="O139" s="10"/>
      <c r="P139" s="10"/>
      <c r="Q139" s="10"/>
      <c r="R139" s="10"/>
    </row>
    <row r="140" spans="1:18" s="44" customFormat="1" ht="18" customHeight="1">
      <c r="A140" s="16"/>
      <c r="B140" s="82"/>
      <c r="C140" s="32"/>
      <c r="D140" s="16"/>
      <c r="E140" s="19"/>
      <c r="F140" s="17"/>
      <c r="G140" s="19"/>
      <c r="H140" s="17"/>
      <c r="I140" s="19"/>
      <c r="J140" s="19"/>
      <c r="K140" s="17"/>
      <c r="L140" s="19"/>
      <c r="M140" s="17"/>
      <c r="N140" s="10"/>
      <c r="O140" s="10"/>
      <c r="P140" s="10"/>
      <c r="Q140" s="10"/>
      <c r="R140" s="10"/>
    </row>
    <row r="141" spans="1:18" s="44" customFormat="1" ht="18" customHeight="1">
      <c r="A141" s="16"/>
      <c r="B141" s="82"/>
      <c r="C141" s="32"/>
      <c r="D141" s="16"/>
      <c r="E141" s="19"/>
      <c r="F141" s="17"/>
      <c r="G141" s="19"/>
      <c r="H141" s="17"/>
      <c r="I141" s="19"/>
      <c r="J141" s="19"/>
      <c r="K141" s="17"/>
      <c r="L141" s="19"/>
      <c r="M141" s="17"/>
      <c r="N141" s="10"/>
      <c r="O141" s="10"/>
      <c r="P141" s="10"/>
      <c r="Q141" s="10"/>
      <c r="R141" s="10"/>
    </row>
    <row r="142" spans="1:18" s="44" customFormat="1" ht="18" customHeight="1">
      <c r="A142" s="16"/>
      <c r="B142" s="82"/>
      <c r="C142" s="32"/>
      <c r="D142" s="16"/>
      <c r="E142" s="19"/>
      <c r="F142" s="17"/>
      <c r="G142" s="19"/>
      <c r="H142" s="17"/>
      <c r="I142" s="19"/>
      <c r="J142" s="19"/>
      <c r="K142" s="17"/>
      <c r="L142" s="19"/>
      <c r="M142" s="17"/>
      <c r="N142" s="10"/>
      <c r="O142" s="10"/>
      <c r="P142" s="10"/>
      <c r="Q142" s="10"/>
      <c r="R142" s="10"/>
    </row>
    <row r="143" spans="1:18" s="44" customFormat="1" ht="18" customHeight="1">
      <c r="A143" s="16"/>
      <c r="B143" s="82"/>
      <c r="C143" s="32"/>
      <c r="D143" s="16"/>
      <c r="E143" s="19"/>
      <c r="F143" s="17"/>
      <c r="G143" s="19"/>
      <c r="H143" s="17"/>
      <c r="I143" s="19"/>
      <c r="J143" s="19"/>
      <c r="K143" s="17"/>
      <c r="L143" s="19"/>
      <c r="M143" s="17"/>
      <c r="N143" s="10"/>
      <c r="O143" s="10"/>
      <c r="P143" s="10"/>
      <c r="Q143" s="10"/>
      <c r="R143" s="10"/>
    </row>
    <row r="144" spans="1:18" s="44" customFormat="1" ht="18" customHeight="1">
      <c r="A144" s="16"/>
      <c r="B144" s="82"/>
      <c r="C144" s="32"/>
      <c r="D144" s="16"/>
      <c r="E144" s="19"/>
      <c r="F144" s="17"/>
      <c r="G144" s="19"/>
      <c r="H144" s="17"/>
      <c r="I144" s="19"/>
      <c r="J144" s="19"/>
      <c r="K144" s="17"/>
      <c r="L144" s="19"/>
      <c r="M144" s="17"/>
      <c r="N144" s="10"/>
      <c r="O144" s="10"/>
      <c r="P144" s="10"/>
      <c r="Q144" s="10"/>
      <c r="R144" s="10"/>
    </row>
    <row r="145" spans="1:18" s="44" customFormat="1" ht="18" customHeight="1">
      <c r="A145" s="16"/>
      <c r="B145" s="82"/>
      <c r="C145" s="32"/>
      <c r="D145" s="16"/>
      <c r="E145" s="19"/>
      <c r="F145" s="17"/>
      <c r="G145" s="19"/>
      <c r="H145" s="17"/>
      <c r="I145" s="19"/>
      <c r="J145" s="19"/>
      <c r="K145" s="17"/>
      <c r="L145" s="19"/>
      <c r="M145" s="17"/>
      <c r="N145" s="10"/>
      <c r="O145" s="10"/>
      <c r="P145" s="10"/>
      <c r="Q145" s="10"/>
      <c r="R145" s="10"/>
    </row>
    <row r="146" spans="1:18" s="44" customFormat="1" ht="18" customHeight="1">
      <c r="A146" s="16"/>
      <c r="B146" s="82"/>
      <c r="C146" s="32"/>
      <c r="D146" s="16"/>
      <c r="E146" s="19"/>
      <c r="F146" s="17"/>
      <c r="G146" s="19"/>
      <c r="H146" s="17"/>
      <c r="I146" s="19"/>
      <c r="J146" s="19"/>
      <c r="K146" s="17"/>
      <c r="L146" s="19"/>
      <c r="M146" s="17"/>
      <c r="N146" s="10"/>
      <c r="O146" s="10"/>
      <c r="P146" s="10"/>
      <c r="Q146" s="10"/>
      <c r="R146" s="10"/>
    </row>
    <row r="147" spans="1:18" s="44" customFormat="1" ht="18" customHeight="1">
      <c r="A147" s="16"/>
      <c r="B147" s="82"/>
      <c r="C147" s="32"/>
      <c r="D147" s="16"/>
      <c r="E147" s="19"/>
      <c r="F147" s="17"/>
      <c r="G147" s="19"/>
      <c r="H147" s="17"/>
      <c r="I147" s="19"/>
      <c r="J147" s="19"/>
      <c r="K147" s="17"/>
      <c r="L147" s="19"/>
      <c r="M147" s="17"/>
      <c r="N147" s="10"/>
      <c r="O147" s="10"/>
      <c r="P147" s="10"/>
      <c r="Q147" s="10"/>
      <c r="R147" s="10"/>
    </row>
    <row r="148" spans="1:18" s="44" customFormat="1" ht="18" customHeight="1">
      <c r="A148" s="16"/>
      <c r="B148" s="82"/>
      <c r="C148" s="32"/>
      <c r="D148" s="16"/>
      <c r="E148" s="19"/>
      <c r="F148" s="17"/>
      <c r="G148" s="19"/>
      <c r="H148" s="17"/>
      <c r="I148" s="19"/>
      <c r="J148" s="19"/>
      <c r="K148" s="17"/>
      <c r="L148" s="19"/>
      <c r="M148" s="17"/>
      <c r="N148" s="10"/>
      <c r="O148" s="10"/>
      <c r="P148" s="10"/>
      <c r="Q148" s="10"/>
      <c r="R148" s="10"/>
    </row>
    <row r="149" spans="1:18" s="44" customFormat="1" ht="18" customHeight="1">
      <c r="A149" s="16"/>
      <c r="B149" s="82"/>
      <c r="C149" s="32"/>
      <c r="D149" s="16"/>
      <c r="E149" s="19"/>
      <c r="F149" s="17"/>
      <c r="G149" s="19"/>
      <c r="H149" s="17"/>
      <c r="I149" s="19"/>
      <c r="J149" s="19"/>
      <c r="K149" s="17"/>
      <c r="L149" s="19"/>
      <c r="M149" s="17"/>
      <c r="N149" s="10"/>
      <c r="O149" s="10"/>
      <c r="P149" s="10"/>
      <c r="Q149" s="10"/>
      <c r="R149" s="10"/>
    </row>
    <row r="150" spans="1:18" s="44" customFormat="1" ht="18" customHeight="1">
      <c r="A150" s="16"/>
      <c r="B150" s="82"/>
      <c r="C150" s="32"/>
      <c r="D150" s="16"/>
      <c r="E150" s="19"/>
      <c r="F150" s="17"/>
      <c r="G150" s="19"/>
      <c r="H150" s="17"/>
      <c r="I150" s="19"/>
      <c r="J150" s="19"/>
      <c r="K150" s="17"/>
      <c r="L150" s="19"/>
      <c r="M150" s="17"/>
    </row>
    <row r="151" spans="1:18" s="44" customFormat="1" ht="18" customHeight="1">
      <c r="A151" s="16"/>
      <c r="B151" s="82"/>
      <c r="C151" s="32"/>
      <c r="D151" s="16"/>
      <c r="E151" s="19"/>
      <c r="F151" s="17"/>
      <c r="G151" s="19"/>
      <c r="H151" s="17"/>
      <c r="I151" s="19"/>
      <c r="J151" s="19"/>
      <c r="K151" s="17"/>
      <c r="L151" s="19"/>
      <c r="M151" s="17"/>
    </row>
    <row r="152" spans="1:18" s="44" customFormat="1" ht="18" customHeight="1">
      <c r="A152" s="16"/>
      <c r="B152" s="82"/>
      <c r="C152" s="32"/>
      <c r="D152" s="16"/>
      <c r="E152" s="19"/>
      <c r="F152" s="17"/>
      <c r="G152" s="19"/>
      <c r="H152" s="17"/>
      <c r="I152" s="19"/>
      <c r="J152" s="19"/>
      <c r="K152" s="17"/>
      <c r="L152" s="19"/>
      <c r="M152" s="17"/>
    </row>
    <row r="153" spans="1:18" s="44" customFormat="1" ht="18" customHeight="1">
      <c r="A153" s="16"/>
      <c r="B153" s="82"/>
      <c r="C153" s="32"/>
      <c r="D153" s="16"/>
      <c r="E153" s="19"/>
      <c r="F153" s="17"/>
      <c r="G153" s="19"/>
      <c r="H153" s="17"/>
      <c r="I153" s="19"/>
      <c r="J153" s="19"/>
      <c r="K153" s="17"/>
      <c r="L153" s="19"/>
      <c r="M153" s="17"/>
    </row>
    <row r="154" spans="1:18" s="44" customFormat="1" ht="18" customHeight="1">
      <c r="A154" s="16"/>
      <c r="B154" s="82"/>
      <c r="C154" s="32"/>
      <c r="D154" s="16"/>
      <c r="E154" s="19"/>
      <c r="F154" s="17"/>
      <c r="G154" s="19"/>
      <c r="H154" s="17"/>
      <c r="I154" s="19"/>
      <c r="J154" s="19"/>
      <c r="K154" s="17"/>
      <c r="L154" s="19"/>
      <c r="M154" s="17"/>
    </row>
    <row r="155" spans="1:18" s="44" customFormat="1" ht="18" customHeight="1">
      <c r="A155" s="16"/>
      <c r="B155" s="82"/>
      <c r="C155" s="32"/>
      <c r="D155" s="16"/>
      <c r="E155" s="19"/>
      <c r="F155" s="17"/>
      <c r="G155" s="19"/>
      <c r="H155" s="17"/>
      <c r="I155" s="19"/>
      <c r="J155" s="19"/>
      <c r="K155" s="17"/>
      <c r="L155" s="19"/>
      <c r="M155" s="17"/>
    </row>
    <row r="156" spans="1:18" s="44" customFormat="1" ht="18" customHeight="1">
      <c r="A156" s="16"/>
      <c r="B156" s="82"/>
      <c r="C156" s="32"/>
      <c r="D156" s="16"/>
      <c r="E156" s="19"/>
      <c r="F156" s="17"/>
      <c r="G156" s="19"/>
      <c r="H156" s="17"/>
      <c r="I156" s="19"/>
      <c r="J156" s="19"/>
      <c r="K156" s="17"/>
      <c r="L156" s="19"/>
      <c r="M156" s="17"/>
    </row>
    <row r="157" spans="1:18" s="44" customFormat="1" ht="18" customHeight="1">
      <c r="A157" s="16"/>
      <c r="B157" s="82"/>
      <c r="C157" s="32"/>
      <c r="D157" s="16"/>
      <c r="E157" s="19"/>
      <c r="F157" s="17"/>
      <c r="G157" s="19"/>
      <c r="H157" s="17"/>
      <c r="I157" s="19"/>
      <c r="J157" s="19"/>
      <c r="K157" s="17"/>
      <c r="L157" s="19"/>
      <c r="M157" s="17"/>
    </row>
    <row r="158" spans="1:18" s="44" customFormat="1" ht="18" customHeight="1">
      <c r="A158" s="16"/>
      <c r="B158" s="82"/>
      <c r="C158" s="32"/>
      <c r="D158" s="16"/>
      <c r="E158" s="19"/>
      <c r="F158" s="17"/>
      <c r="G158" s="19"/>
      <c r="H158" s="17"/>
      <c r="I158" s="19"/>
      <c r="J158" s="19"/>
      <c r="K158" s="17"/>
      <c r="L158" s="19"/>
      <c r="M158" s="17"/>
    </row>
    <row r="159" spans="1:18" s="44" customFormat="1" ht="18" customHeight="1">
      <c r="A159" s="16"/>
      <c r="B159" s="82"/>
      <c r="C159" s="32"/>
      <c r="D159" s="16"/>
      <c r="E159" s="19"/>
      <c r="F159" s="17"/>
      <c r="G159" s="19"/>
      <c r="H159" s="17"/>
      <c r="I159" s="19"/>
      <c r="J159" s="19"/>
      <c r="K159" s="17"/>
      <c r="L159" s="19"/>
      <c r="M159" s="17"/>
    </row>
    <row r="160" spans="1:18" s="44" customFormat="1" ht="18" customHeight="1">
      <c r="A160" s="16"/>
      <c r="B160" s="82"/>
      <c r="C160" s="32"/>
      <c r="D160" s="16"/>
      <c r="E160" s="19"/>
      <c r="F160" s="17"/>
      <c r="G160" s="19"/>
      <c r="H160" s="17"/>
      <c r="I160" s="19"/>
      <c r="J160" s="19"/>
      <c r="K160" s="17"/>
      <c r="L160" s="19"/>
      <c r="M160" s="17"/>
    </row>
    <row r="161" spans="1:13" s="44" customFormat="1" ht="18" customHeight="1">
      <c r="A161" s="16"/>
      <c r="B161" s="16"/>
      <c r="C161" s="16"/>
      <c r="D161" s="16"/>
      <c r="E161" s="19"/>
      <c r="F161" s="17"/>
      <c r="G161" s="19"/>
      <c r="H161" s="17"/>
      <c r="I161" s="19"/>
      <c r="J161" s="19"/>
      <c r="K161" s="17"/>
      <c r="L161" s="19"/>
      <c r="M161" s="27"/>
    </row>
    <row r="162" spans="1:13" s="44" customFormat="1" ht="18" customHeight="1">
      <c r="A162" s="58"/>
      <c r="B162" s="58"/>
      <c r="C162" s="58"/>
      <c r="D162" s="58"/>
      <c r="E162" s="59"/>
      <c r="F162" s="5"/>
      <c r="G162" s="59"/>
      <c r="H162" s="5"/>
      <c r="I162" s="59"/>
      <c r="J162" s="59"/>
      <c r="K162" s="5"/>
      <c r="L162" s="59"/>
      <c r="M162" s="72"/>
    </row>
    <row r="163" spans="1:13" s="44" customFormat="1" ht="18" customHeight="1">
      <c r="A163" s="58"/>
      <c r="B163" s="81" t="s">
        <v>85</v>
      </c>
      <c r="C163" s="58"/>
      <c r="D163" s="58"/>
      <c r="E163" s="59"/>
      <c r="F163" s="5"/>
      <c r="G163" s="59"/>
      <c r="H163" s="5"/>
      <c r="I163" s="59"/>
      <c r="J163" s="59"/>
      <c r="K163" s="5"/>
      <c r="L163" s="59"/>
      <c r="M163" s="72"/>
    </row>
    <row r="164" spans="1:13" s="44" customFormat="1" ht="18" customHeight="1">
      <c r="A164" s="58"/>
      <c r="B164" s="58"/>
      <c r="C164" s="58"/>
      <c r="D164" s="58"/>
      <c r="E164" s="59"/>
      <c r="F164" s="5"/>
      <c r="G164" s="59"/>
      <c r="H164" s="5"/>
      <c r="I164" s="59"/>
      <c r="J164" s="59"/>
      <c r="K164" s="5"/>
      <c r="L164" s="59"/>
      <c r="M164" s="72"/>
    </row>
    <row r="165" spans="1:13" s="44" customFormat="1" ht="18" customHeight="1">
      <c r="A165" s="58"/>
      <c r="B165" s="58"/>
      <c r="C165" s="58"/>
      <c r="D165" s="58"/>
      <c r="E165" s="59"/>
      <c r="F165" s="5"/>
      <c r="G165" s="59"/>
      <c r="H165" s="5"/>
      <c r="I165" s="59"/>
      <c r="J165" s="59"/>
      <c r="K165" s="5"/>
      <c r="L165" s="59"/>
      <c r="M165" s="72"/>
    </row>
    <row r="166" spans="1:13" s="44" customFormat="1" ht="18" customHeight="1">
      <c r="A166" s="58"/>
      <c r="B166" s="58"/>
      <c r="C166" s="58"/>
      <c r="D166" s="58"/>
      <c r="E166" s="59"/>
      <c r="F166" s="5"/>
      <c r="G166" s="59"/>
      <c r="H166" s="5"/>
      <c r="I166" s="59"/>
      <c r="J166" s="59"/>
      <c r="K166" s="5"/>
      <c r="L166" s="59"/>
      <c r="M166" s="72"/>
    </row>
    <row r="167" spans="1:13" s="44" customFormat="1" ht="18" customHeight="1">
      <c r="A167" s="58"/>
      <c r="B167" s="58"/>
      <c r="C167" s="58"/>
      <c r="D167" s="58"/>
      <c r="E167" s="59"/>
      <c r="F167" s="5"/>
      <c r="G167" s="59"/>
      <c r="H167" s="5"/>
      <c r="I167" s="59"/>
      <c r="J167" s="59"/>
      <c r="K167" s="5"/>
      <c r="L167" s="59"/>
      <c r="M167" s="72"/>
    </row>
    <row r="168" spans="1:13" s="44" customFormat="1" ht="18" customHeight="1">
      <c r="A168" s="58"/>
      <c r="B168" s="58"/>
      <c r="C168" s="58"/>
      <c r="D168" s="58"/>
      <c r="E168" s="59"/>
      <c r="F168" s="5"/>
      <c r="G168" s="59"/>
      <c r="H168" s="5"/>
      <c r="I168" s="59"/>
      <c r="J168" s="59"/>
      <c r="K168" s="5"/>
      <c r="L168" s="59"/>
      <c r="M168" s="72"/>
    </row>
    <row r="169" spans="1:13" s="44" customFormat="1" ht="18" customHeight="1">
      <c r="A169" s="17"/>
      <c r="B169" s="17"/>
      <c r="C169" s="17"/>
      <c r="D169" s="17"/>
      <c r="E169" s="19"/>
      <c r="F169" s="17"/>
      <c r="G169" s="19"/>
      <c r="H169" s="17"/>
      <c r="I169" s="19"/>
      <c r="J169" s="19"/>
      <c r="K169" s="17"/>
      <c r="L169" s="19"/>
      <c r="M169" s="27"/>
    </row>
    <row r="170" spans="1:13" s="44" customFormat="1" ht="18" customHeight="1">
      <c r="A170" s="17"/>
      <c r="B170" s="17"/>
      <c r="C170" s="17"/>
      <c r="D170" s="17"/>
      <c r="E170" s="19"/>
      <c r="F170" s="17"/>
      <c r="G170" s="19"/>
      <c r="H170" s="17"/>
      <c r="I170" s="19"/>
      <c r="J170" s="19"/>
      <c r="K170" s="17"/>
      <c r="L170" s="19"/>
      <c r="M170" s="27"/>
    </row>
    <row r="171" spans="1:13" s="44" customFormat="1" ht="18" customHeight="1">
      <c r="A171" s="17"/>
      <c r="B171" s="17"/>
      <c r="C171" s="17"/>
      <c r="D171" s="17"/>
      <c r="E171" s="19"/>
      <c r="F171" s="17"/>
      <c r="G171" s="19"/>
      <c r="H171" s="17"/>
      <c r="I171" s="19"/>
      <c r="J171" s="19"/>
      <c r="K171" s="17"/>
      <c r="L171" s="19"/>
      <c r="M171" s="27"/>
    </row>
    <row r="172" spans="1:13" s="44" customFormat="1" ht="18" customHeight="1">
      <c r="A172" s="17"/>
      <c r="B172" s="17"/>
      <c r="C172" s="17"/>
      <c r="D172" s="17"/>
      <c r="E172" s="19"/>
      <c r="F172" s="17"/>
      <c r="G172" s="19"/>
      <c r="H172" s="17"/>
      <c r="I172" s="19"/>
      <c r="J172" s="19"/>
      <c r="K172" s="17"/>
      <c r="L172" s="19"/>
      <c r="M172" s="27"/>
    </row>
    <row r="173" spans="1:13" s="44" customFormat="1" ht="18" customHeight="1">
      <c r="A173" s="17"/>
      <c r="B173" s="17"/>
      <c r="C173" s="17"/>
      <c r="D173" s="17"/>
      <c r="E173" s="19"/>
      <c r="F173" s="17"/>
      <c r="G173" s="19"/>
      <c r="H173" s="17"/>
      <c r="I173" s="19"/>
      <c r="J173" s="19"/>
      <c r="K173" s="17"/>
      <c r="L173" s="19"/>
      <c r="M173" s="27"/>
    </row>
    <row r="174" spans="1:13" s="44" customFormat="1" ht="18" customHeight="1">
      <c r="A174" s="17"/>
      <c r="B174" s="17"/>
      <c r="C174" s="17"/>
      <c r="D174" s="17"/>
      <c r="E174" s="19"/>
      <c r="F174" s="17"/>
      <c r="G174" s="19"/>
      <c r="H174" s="17"/>
      <c r="I174" s="19"/>
      <c r="J174" s="19"/>
      <c r="K174" s="17"/>
      <c r="L174" s="19"/>
      <c r="M174" s="27"/>
    </row>
    <row r="175" spans="1:13" s="44" customFormat="1" ht="18" customHeight="1">
      <c r="A175" s="17"/>
      <c r="B175" s="17"/>
      <c r="C175" s="17"/>
      <c r="D175" s="17"/>
      <c r="E175" s="19"/>
      <c r="F175" s="17"/>
      <c r="G175" s="19"/>
      <c r="H175" s="17"/>
      <c r="I175" s="19"/>
      <c r="J175" s="19"/>
      <c r="K175" s="17"/>
      <c r="L175" s="19"/>
      <c r="M175" s="27"/>
    </row>
    <row r="176" spans="1:13" s="44" customFormat="1" ht="18" customHeight="1">
      <c r="A176" s="22"/>
      <c r="B176" s="22"/>
      <c r="C176" s="22"/>
      <c r="D176" s="22"/>
      <c r="E176" s="24"/>
      <c r="F176" s="22"/>
      <c r="G176" s="24"/>
      <c r="H176" s="22"/>
      <c r="I176" s="24"/>
      <c r="J176" s="24"/>
      <c r="K176" s="22"/>
      <c r="L176" s="24"/>
      <c r="M176" s="25"/>
    </row>
    <row r="177" spans="1:13" s="44" customFormat="1" ht="18" customHeight="1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</row>
    <row r="178" spans="1:13" s="44" customFormat="1" ht="18" customHeight="1">
      <c r="A178" s="9"/>
      <c r="B178" s="13" t="s">
        <v>31</v>
      </c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32"/>
    </row>
    <row r="179" spans="1:13" s="44" customFormat="1" ht="18" customHeight="1">
      <c r="A179" s="9"/>
      <c r="B179" s="13" t="s">
        <v>79</v>
      </c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32"/>
    </row>
    <row r="180" spans="1:13" s="44" customFormat="1" ht="18" customHeight="1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29"/>
    </row>
    <row r="181" spans="1:13" s="29" customFormat="1" ht="18" customHeight="1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</row>
    <row r="182" spans="1:13" s="29" customFormat="1" ht="18" customHeight="1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</row>
    <row r="183" spans="1:13" s="29" customFormat="1" ht="18" customHeight="1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</row>
    <row r="184" spans="1:13" s="29" customFormat="1" ht="18" customHeight="1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</row>
    <row r="185" spans="1:13" s="29" customFormat="1" ht="18" customHeight="1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</row>
    <row r="186" spans="1:13" ht="18" customHeight="1"/>
    <row r="187" spans="1:13" ht="18" customHeight="1"/>
    <row r="188" spans="1:13" ht="3" customHeight="1"/>
    <row r="189" spans="1:13" ht="3" customHeight="1"/>
    <row r="190" spans="1:13" s="9" customFormat="1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29"/>
    </row>
    <row r="191" spans="1:13" s="9" customFormat="1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29"/>
    </row>
  </sheetData>
  <mergeCells count="13">
    <mergeCell ref="A4:D8"/>
    <mergeCell ref="M4:M8"/>
    <mergeCell ref="F4:H4"/>
    <mergeCell ref="F5:H5"/>
    <mergeCell ref="I4:L4"/>
    <mergeCell ref="I5:L5"/>
    <mergeCell ref="A10:D10"/>
    <mergeCell ref="A31:D35"/>
    <mergeCell ref="F31:H31"/>
    <mergeCell ref="I31:L31"/>
    <mergeCell ref="M31:M35"/>
    <mergeCell ref="F32:H32"/>
    <mergeCell ref="I32:L32"/>
  </mergeCells>
  <phoneticPr fontId="3" type="noConversion"/>
  <pageMargins left="0.42" right="0.21" top="0.89" bottom="0.81" header="0.51181102362204722" footer="0.51181102362204722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Z60"/>
  <sheetViews>
    <sheetView showGridLines="0" topLeftCell="H1" workbookViewId="0">
      <selection activeCell="R6" sqref="R6:T6"/>
    </sheetView>
  </sheetViews>
  <sheetFormatPr defaultColWidth="9.125" defaultRowHeight="18"/>
  <cols>
    <col min="1" max="1" width="0.875" style="188" hidden="1" customWidth="1"/>
    <col min="2" max="2" width="6" style="188" customWidth="1"/>
    <col min="3" max="3" width="5.375" style="188" customWidth="1"/>
    <col min="4" max="4" width="4.375" style="188" customWidth="1"/>
    <col min="5" max="5" width="8.625" style="188" customWidth="1"/>
    <col min="6" max="6" width="7.75" style="188" customWidth="1"/>
    <col min="7" max="7" width="8.25" style="188" customWidth="1"/>
    <col min="8" max="8" width="8.75" style="188" customWidth="1"/>
    <col min="9" max="9" width="7.375" style="188" customWidth="1"/>
    <col min="10" max="10" width="8.75" style="188" customWidth="1"/>
    <col min="11" max="11" width="9.625" style="188" customWidth="1"/>
    <col min="12" max="12" width="7.75" style="188" customWidth="1"/>
    <col min="13" max="13" width="8" style="188" customWidth="1"/>
    <col min="14" max="14" width="9.125" style="188" customWidth="1"/>
    <col min="15" max="15" width="7" style="188" customWidth="1"/>
    <col min="16" max="16" width="9.125" style="188" customWidth="1"/>
    <col min="17" max="17" width="8.625" style="188" customWidth="1"/>
    <col min="18" max="18" width="7.25" style="188" customWidth="1"/>
    <col min="19" max="19" width="8" style="188" customWidth="1"/>
    <col min="20" max="20" width="8.125" style="188" customWidth="1"/>
    <col min="21" max="21" width="1.125" style="188" customWidth="1"/>
    <col min="22" max="22" width="20.25" style="188" customWidth="1"/>
    <col min="23" max="23" width="5" style="188" customWidth="1"/>
    <col min="24" max="24" width="4.125" style="188" customWidth="1"/>
    <col min="25" max="16384" width="9.125" style="188"/>
  </cols>
  <sheetData>
    <row r="1" spans="1:26" s="241" customFormat="1">
      <c r="B1" s="242" t="s">
        <v>321</v>
      </c>
      <c r="C1" s="240"/>
      <c r="D1" s="242" t="s">
        <v>320</v>
      </c>
    </row>
    <row r="2" spans="1:26" s="160" customFormat="1">
      <c r="B2" s="241" t="s">
        <v>319</v>
      </c>
      <c r="C2" s="240"/>
      <c r="D2" s="239" t="s">
        <v>318</v>
      </c>
    </row>
    <row r="3" spans="1:26" s="234" customFormat="1" ht="14.4">
      <c r="A3" s="238"/>
      <c r="B3" s="238"/>
      <c r="C3" s="238"/>
      <c r="D3" s="238"/>
      <c r="E3" s="238"/>
      <c r="F3" s="237"/>
      <c r="G3" s="237"/>
      <c r="H3" s="237"/>
      <c r="I3" s="237"/>
      <c r="J3" s="237"/>
      <c r="K3" s="237"/>
      <c r="L3" s="237"/>
      <c r="M3" s="237"/>
      <c r="N3" s="237"/>
      <c r="O3" s="236"/>
      <c r="V3" s="262" t="s">
        <v>317</v>
      </c>
    </row>
    <row r="4" spans="1:26" s="214" customFormat="1" ht="19.5" customHeight="1">
      <c r="A4" s="231"/>
      <c r="B4" s="231"/>
      <c r="C4" s="231"/>
      <c r="D4" s="231"/>
      <c r="E4" s="225"/>
      <c r="I4" s="371" t="s">
        <v>311</v>
      </c>
      <c r="J4" s="372"/>
      <c r="K4" s="373"/>
      <c r="L4" s="232"/>
      <c r="M4" s="231"/>
      <c r="N4" s="233"/>
      <c r="O4" s="232"/>
      <c r="P4" s="231"/>
      <c r="Q4" s="233"/>
      <c r="R4" s="371" t="s">
        <v>310</v>
      </c>
      <c r="S4" s="372"/>
      <c r="T4" s="373"/>
      <c r="U4" s="232"/>
      <c r="V4" s="231"/>
    </row>
    <row r="5" spans="1:26" s="214" customFormat="1" ht="18" customHeight="1">
      <c r="A5" s="374"/>
      <c r="B5" s="374"/>
      <c r="C5" s="374"/>
      <c r="D5" s="374"/>
      <c r="E5" s="230" t="s">
        <v>309</v>
      </c>
      <c r="F5" s="375" t="s">
        <v>308</v>
      </c>
      <c r="G5" s="374"/>
      <c r="H5" s="376"/>
      <c r="I5" s="375" t="s">
        <v>307</v>
      </c>
      <c r="J5" s="374"/>
      <c r="K5" s="376"/>
      <c r="L5" s="375" t="s">
        <v>306</v>
      </c>
      <c r="M5" s="374"/>
      <c r="N5" s="376"/>
      <c r="O5" s="375" t="s">
        <v>305</v>
      </c>
      <c r="P5" s="374"/>
      <c r="Q5" s="376"/>
      <c r="R5" s="375" t="s">
        <v>304</v>
      </c>
      <c r="S5" s="374"/>
      <c r="T5" s="376"/>
      <c r="U5" s="220"/>
    </row>
    <row r="6" spans="1:26" s="214" customFormat="1" ht="18" customHeight="1">
      <c r="A6" s="377" t="s">
        <v>66</v>
      </c>
      <c r="B6" s="377"/>
      <c r="C6" s="377"/>
      <c r="D6" s="378"/>
      <c r="E6" s="230" t="s">
        <v>303</v>
      </c>
      <c r="F6" s="379" t="s">
        <v>302</v>
      </c>
      <c r="G6" s="380"/>
      <c r="H6" s="381"/>
      <c r="I6" s="229"/>
      <c r="J6" s="228" t="s">
        <v>301</v>
      </c>
      <c r="K6" s="227"/>
      <c r="L6" s="379" t="s">
        <v>300</v>
      </c>
      <c r="M6" s="380"/>
      <c r="N6" s="381"/>
      <c r="O6" s="379" t="s">
        <v>299</v>
      </c>
      <c r="P6" s="380"/>
      <c r="Q6" s="381"/>
      <c r="R6" s="379" t="s">
        <v>298</v>
      </c>
      <c r="S6" s="380"/>
      <c r="T6" s="381"/>
      <c r="U6" s="369" t="s">
        <v>67</v>
      </c>
      <c r="V6" s="370"/>
    </row>
    <row r="7" spans="1:26" s="214" customFormat="1" ht="18" customHeight="1">
      <c r="A7" s="370"/>
      <c r="B7" s="370"/>
      <c r="C7" s="370"/>
      <c r="D7" s="378"/>
      <c r="E7" s="222" t="s">
        <v>316</v>
      </c>
      <c r="F7" s="223"/>
      <c r="G7" s="222"/>
      <c r="H7" s="221" t="s">
        <v>296</v>
      </c>
      <c r="I7" s="223"/>
      <c r="J7" s="225"/>
      <c r="K7" s="221" t="s">
        <v>296</v>
      </c>
      <c r="L7" s="223"/>
      <c r="M7" s="222"/>
      <c r="N7" s="221" t="s">
        <v>296</v>
      </c>
      <c r="O7" s="223"/>
      <c r="P7" s="222"/>
      <c r="Q7" s="221" t="s">
        <v>296</v>
      </c>
      <c r="R7" s="226"/>
      <c r="S7" s="225"/>
      <c r="T7" s="224" t="s">
        <v>296</v>
      </c>
      <c r="U7" s="369"/>
      <c r="V7" s="370"/>
    </row>
    <row r="8" spans="1:26" s="214" customFormat="1" ht="18" customHeight="1">
      <c r="A8" s="370"/>
      <c r="B8" s="370"/>
      <c r="C8" s="370"/>
      <c r="D8" s="378"/>
      <c r="E8" s="222" t="s">
        <v>290</v>
      </c>
      <c r="F8" s="223" t="s">
        <v>295</v>
      </c>
      <c r="G8" s="222" t="s">
        <v>294</v>
      </c>
      <c r="H8" s="221" t="s">
        <v>293</v>
      </c>
      <c r="I8" s="223" t="s">
        <v>295</v>
      </c>
      <c r="J8" s="222" t="s">
        <v>294</v>
      </c>
      <c r="K8" s="221" t="s">
        <v>293</v>
      </c>
      <c r="L8" s="223" t="s">
        <v>295</v>
      </c>
      <c r="M8" s="222" t="s">
        <v>294</v>
      </c>
      <c r="N8" s="221" t="s">
        <v>293</v>
      </c>
      <c r="O8" s="223" t="s">
        <v>295</v>
      </c>
      <c r="P8" s="222" t="s">
        <v>294</v>
      </c>
      <c r="Q8" s="221" t="s">
        <v>293</v>
      </c>
      <c r="R8" s="223" t="s">
        <v>295</v>
      </c>
      <c r="S8" s="222" t="s">
        <v>294</v>
      </c>
      <c r="T8" s="221" t="s">
        <v>293</v>
      </c>
      <c r="U8" s="369"/>
      <c r="V8" s="370"/>
    </row>
    <row r="9" spans="1:26" s="214" customFormat="1" ht="18" customHeight="1">
      <c r="E9" s="222" t="s">
        <v>1</v>
      </c>
      <c r="F9" s="223" t="s">
        <v>292</v>
      </c>
      <c r="G9" s="222" t="s">
        <v>291</v>
      </c>
      <c r="H9" s="221" t="s">
        <v>290</v>
      </c>
      <c r="I9" s="223" t="s">
        <v>292</v>
      </c>
      <c r="J9" s="222" t="s">
        <v>291</v>
      </c>
      <c r="K9" s="221" t="s">
        <v>290</v>
      </c>
      <c r="L9" s="223" t="s">
        <v>292</v>
      </c>
      <c r="M9" s="222" t="s">
        <v>291</v>
      </c>
      <c r="N9" s="221" t="s">
        <v>290</v>
      </c>
      <c r="O9" s="223" t="s">
        <v>292</v>
      </c>
      <c r="P9" s="222" t="s">
        <v>291</v>
      </c>
      <c r="Q9" s="221" t="s">
        <v>290</v>
      </c>
      <c r="R9" s="223" t="s">
        <v>292</v>
      </c>
      <c r="S9" s="222" t="s">
        <v>291</v>
      </c>
      <c r="T9" s="221" t="s">
        <v>290</v>
      </c>
      <c r="U9" s="220"/>
    </row>
    <row r="10" spans="1:26" s="214" customFormat="1" ht="18" customHeight="1">
      <c r="A10" s="215"/>
      <c r="B10" s="215"/>
      <c r="C10" s="215"/>
      <c r="D10" s="215"/>
      <c r="E10" s="218" t="s">
        <v>289</v>
      </c>
      <c r="F10" s="219" t="s">
        <v>288</v>
      </c>
      <c r="G10" s="218"/>
      <c r="H10" s="217" t="s">
        <v>287</v>
      </c>
      <c r="I10" s="219" t="s">
        <v>288</v>
      </c>
      <c r="J10" s="218"/>
      <c r="K10" s="217" t="s">
        <v>287</v>
      </c>
      <c r="L10" s="219" t="s">
        <v>288</v>
      </c>
      <c r="M10" s="218"/>
      <c r="N10" s="217" t="s">
        <v>287</v>
      </c>
      <c r="O10" s="219" t="s">
        <v>288</v>
      </c>
      <c r="P10" s="218"/>
      <c r="Q10" s="217" t="s">
        <v>287</v>
      </c>
      <c r="R10" s="219" t="s">
        <v>288</v>
      </c>
      <c r="S10" s="218"/>
      <c r="T10" s="217" t="s">
        <v>287</v>
      </c>
      <c r="U10" s="216"/>
      <c r="V10" s="215"/>
    </row>
    <row r="11" spans="1:26" s="206" customFormat="1" ht="24" customHeight="1">
      <c r="A11" s="382" t="s">
        <v>42</v>
      </c>
      <c r="B11" s="382"/>
      <c r="C11" s="382"/>
      <c r="D11" s="383"/>
      <c r="E11" s="260">
        <v>6682.079999999999</v>
      </c>
      <c r="F11" s="261">
        <v>32589.570000000003</v>
      </c>
      <c r="G11" s="260">
        <v>29163.269999999997</v>
      </c>
      <c r="H11" s="260">
        <v>3426.2999999999975</v>
      </c>
      <c r="I11" s="260">
        <v>425.84999999999991</v>
      </c>
      <c r="J11" s="260">
        <v>200.34</v>
      </c>
      <c r="K11" s="260">
        <v>225.51</v>
      </c>
      <c r="L11" s="260">
        <v>3206.9299999999989</v>
      </c>
      <c r="M11" s="260">
        <v>205.76000000000002</v>
      </c>
      <c r="N11" s="260">
        <v>3001.1700000000005</v>
      </c>
      <c r="O11" s="260">
        <v>24.96</v>
      </c>
      <c r="P11" s="260">
        <v>4.12</v>
      </c>
      <c r="Q11" s="260">
        <v>20.84</v>
      </c>
      <c r="R11" s="199">
        <v>251.25</v>
      </c>
      <c r="S11" s="199">
        <v>242.98999999999998</v>
      </c>
      <c r="T11" s="259">
        <v>8.260000000000014</v>
      </c>
      <c r="U11" s="384" t="s">
        <v>1</v>
      </c>
      <c r="V11" s="382"/>
    </row>
    <row r="12" spans="1:26" s="206" customFormat="1" ht="20.25" customHeight="1">
      <c r="A12" s="208"/>
      <c r="B12" s="203" t="s">
        <v>155</v>
      </c>
      <c r="C12" s="208"/>
      <c r="D12" s="253"/>
      <c r="E12" s="255">
        <v>377.88</v>
      </c>
      <c r="F12" s="255">
        <v>12427.849999999999</v>
      </c>
      <c r="G12" s="255">
        <v>12059.85</v>
      </c>
      <c r="H12" s="255">
        <v>367.99999999999818</v>
      </c>
      <c r="I12" s="255">
        <v>14.69</v>
      </c>
      <c r="J12" s="255">
        <v>10.32</v>
      </c>
      <c r="K12" s="258">
        <v>4.3699999999999992</v>
      </c>
      <c r="L12" s="256">
        <v>5.36</v>
      </c>
      <c r="M12" s="255">
        <v>0.53</v>
      </c>
      <c r="N12" s="258">
        <v>4.83</v>
      </c>
      <c r="O12" s="256">
        <v>0.68</v>
      </c>
      <c r="P12" s="255">
        <v>0</v>
      </c>
      <c r="Q12" s="200">
        <v>0.68</v>
      </c>
      <c r="R12" s="199">
        <v>0</v>
      </c>
      <c r="S12" s="199">
        <v>0</v>
      </c>
      <c r="T12" s="198">
        <v>0</v>
      </c>
      <c r="U12" s="247" t="s">
        <v>166</v>
      </c>
      <c r="V12" s="205"/>
      <c r="Y12" s="246"/>
      <c r="Z12" s="246"/>
    </row>
    <row r="13" spans="1:26" s="206" customFormat="1" ht="20.25" customHeight="1">
      <c r="A13" s="208"/>
      <c r="B13" s="203" t="s">
        <v>153</v>
      </c>
      <c r="C13" s="208"/>
      <c r="D13" s="253"/>
      <c r="E13" s="255">
        <v>85.240000000000023</v>
      </c>
      <c r="F13" s="255">
        <v>396.52000000000004</v>
      </c>
      <c r="G13" s="255">
        <v>345.99</v>
      </c>
      <c r="H13" s="255">
        <v>50.53000000000003</v>
      </c>
      <c r="I13" s="255">
        <v>8.5</v>
      </c>
      <c r="J13" s="255">
        <v>2.64</v>
      </c>
      <c r="K13" s="258">
        <v>5.8599999999999994</v>
      </c>
      <c r="L13" s="256">
        <v>29.15</v>
      </c>
      <c r="M13" s="255">
        <v>0.3</v>
      </c>
      <c r="N13" s="199">
        <v>28.849999999999998</v>
      </c>
      <c r="O13" s="199">
        <v>0</v>
      </c>
      <c r="P13" s="255">
        <v>0</v>
      </c>
      <c r="Q13" s="200">
        <v>0</v>
      </c>
      <c r="R13" s="199">
        <v>0</v>
      </c>
      <c r="S13" s="199">
        <v>0</v>
      </c>
      <c r="T13" s="198">
        <v>0</v>
      </c>
      <c r="U13" s="247" t="s">
        <v>167</v>
      </c>
      <c r="V13" s="205"/>
      <c r="Y13" s="246"/>
      <c r="Z13" s="246"/>
    </row>
    <row r="14" spans="1:26" s="206" customFormat="1" ht="20.25" customHeight="1">
      <c r="A14" s="208"/>
      <c r="B14" s="203" t="s">
        <v>151</v>
      </c>
      <c r="C14" s="208"/>
      <c r="D14" s="253"/>
      <c r="E14" s="255">
        <v>121.09000000000009</v>
      </c>
      <c r="F14" s="255">
        <v>625.45000000000005</v>
      </c>
      <c r="G14" s="255">
        <v>508.99999999999994</v>
      </c>
      <c r="H14" s="255">
        <v>116.4500000000001</v>
      </c>
      <c r="I14" s="255">
        <v>4.1399999999999997</v>
      </c>
      <c r="J14" s="255">
        <v>3.51</v>
      </c>
      <c r="K14" s="258">
        <v>0.62999999999999989</v>
      </c>
      <c r="L14" s="256">
        <v>4</v>
      </c>
      <c r="M14" s="255">
        <v>0.04</v>
      </c>
      <c r="N14" s="199">
        <v>3.96</v>
      </c>
      <c r="O14" s="199">
        <v>0.05</v>
      </c>
      <c r="P14" s="255">
        <v>0</v>
      </c>
      <c r="Q14" s="255">
        <v>0.05</v>
      </c>
      <c r="R14" s="199">
        <v>0</v>
      </c>
      <c r="S14" s="199">
        <v>0</v>
      </c>
      <c r="T14" s="198">
        <v>0</v>
      </c>
      <c r="U14" s="247" t="s">
        <v>168</v>
      </c>
      <c r="V14" s="205"/>
      <c r="Y14" s="246"/>
      <c r="Z14" s="246"/>
    </row>
    <row r="15" spans="1:26" s="206" customFormat="1" ht="20.25" customHeight="1">
      <c r="A15" s="208"/>
      <c r="B15" s="203" t="s">
        <v>149</v>
      </c>
      <c r="C15" s="208"/>
      <c r="D15" s="253"/>
      <c r="E15" s="255">
        <v>238.52999999999997</v>
      </c>
      <c r="F15" s="255">
        <v>845.58</v>
      </c>
      <c r="G15" s="255">
        <v>805.57</v>
      </c>
      <c r="H15" s="255">
        <v>40.009999999999991</v>
      </c>
      <c r="I15" s="255">
        <v>13.69</v>
      </c>
      <c r="J15" s="255">
        <v>4.7699999999999996</v>
      </c>
      <c r="K15" s="258">
        <v>8.92</v>
      </c>
      <c r="L15" s="256">
        <v>195.57</v>
      </c>
      <c r="M15" s="255">
        <v>7.34</v>
      </c>
      <c r="N15" s="258">
        <v>188.23</v>
      </c>
      <c r="O15" s="256">
        <v>1.37</v>
      </c>
      <c r="P15" s="255">
        <v>0</v>
      </c>
      <c r="Q15" s="255">
        <v>1.37</v>
      </c>
      <c r="R15" s="199">
        <v>0</v>
      </c>
      <c r="S15" s="199">
        <v>0</v>
      </c>
      <c r="T15" s="198">
        <v>0</v>
      </c>
      <c r="U15" s="247" t="s">
        <v>169</v>
      </c>
      <c r="V15" s="205"/>
      <c r="Y15" s="246"/>
      <c r="Z15" s="246"/>
    </row>
    <row r="16" spans="1:26" s="206" customFormat="1" ht="20.25" customHeight="1">
      <c r="A16" s="208"/>
      <c r="B16" s="203" t="s">
        <v>170</v>
      </c>
      <c r="C16" s="208"/>
      <c r="D16" s="253"/>
      <c r="E16" s="255">
        <v>96.560000000000031</v>
      </c>
      <c r="F16" s="255">
        <v>266.98</v>
      </c>
      <c r="G16" s="255">
        <v>217.07999999999998</v>
      </c>
      <c r="H16" s="255">
        <v>49.900000000000034</v>
      </c>
      <c r="I16" s="255">
        <v>3.07</v>
      </c>
      <c r="J16" s="255">
        <v>2.75</v>
      </c>
      <c r="K16" s="258">
        <v>0.31999999999999984</v>
      </c>
      <c r="L16" s="256">
        <v>46.43</v>
      </c>
      <c r="M16" s="255">
        <v>0.09</v>
      </c>
      <c r="N16" s="258">
        <v>46.339999999999996</v>
      </c>
      <c r="O16" s="199">
        <v>0</v>
      </c>
      <c r="P16" s="255">
        <v>0</v>
      </c>
      <c r="Q16" s="255">
        <v>0</v>
      </c>
      <c r="R16" s="199">
        <v>0</v>
      </c>
      <c r="S16" s="199">
        <v>0</v>
      </c>
      <c r="T16" s="198">
        <v>0</v>
      </c>
      <c r="U16" s="247" t="s">
        <v>171</v>
      </c>
      <c r="V16" s="205"/>
      <c r="Y16" s="246"/>
      <c r="Z16" s="246"/>
    </row>
    <row r="17" spans="1:26" s="206" customFormat="1" ht="20.25" customHeight="1">
      <c r="A17" s="208"/>
      <c r="B17" s="203" t="s">
        <v>145</v>
      </c>
      <c r="C17" s="208"/>
      <c r="D17" s="253"/>
      <c r="E17" s="255">
        <v>189.15999999999991</v>
      </c>
      <c r="F17" s="255">
        <v>815.06999999999994</v>
      </c>
      <c r="G17" s="255">
        <v>725.24</v>
      </c>
      <c r="H17" s="255">
        <v>89.829999999999927</v>
      </c>
      <c r="I17" s="255">
        <v>6.34</v>
      </c>
      <c r="J17" s="255">
        <v>3.81</v>
      </c>
      <c r="K17" s="258">
        <v>2.5299999999999998</v>
      </c>
      <c r="L17" s="256">
        <v>106.56</v>
      </c>
      <c r="M17" s="255">
        <v>9.76</v>
      </c>
      <c r="N17" s="258">
        <v>96.8</v>
      </c>
      <c r="O17" s="199">
        <v>0</v>
      </c>
      <c r="P17" s="255">
        <v>0</v>
      </c>
      <c r="Q17" s="255">
        <v>0</v>
      </c>
      <c r="R17" s="199">
        <v>0</v>
      </c>
      <c r="S17" s="199">
        <v>0</v>
      </c>
      <c r="T17" s="198">
        <v>0</v>
      </c>
      <c r="U17" s="247" t="s">
        <v>172</v>
      </c>
      <c r="V17" s="205"/>
      <c r="Y17" s="246"/>
      <c r="Z17" s="246"/>
    </row>
    <row r="18" spans="1:26" s="206" customFormat="1" ht="20.25" customHeight="1">
      <c r="A18" s="208"/>
      <c r="B18" s="203" t="s">
        <v>143</v>
      </c>
      <c r="C18" s="208"/>
      <c r="D18" s="253"/>
      <c r="E18" s="255">
        <v>115.90999999999998</v>
      </c>
      <c r="F18" s="255">
        <v>373.28999999999996</v>
      </c>
      <c r="G18" s="255">
        <v>317.33</v>
      </c>
      <c r="H18" s="255">
        <v>55.95999999999998</v>
      </c>
      <c r="I18" s="255">
        <v>16.57</v>
      </c>
      <c r="J18" s="255">
        <v>10.119999999999999</v>
      </c>
      <c r="K18" s="258">
        <v>6.4500000000000011</v>
      </c>
      <c r="L18" s="256">
        <v>59.8</v>
      </c>
      <c r="M18" s="255">
        <v>9.26</v>
      </c>
      <c r="N18" s="258">
        <v>50.54</v>
      </c>
      <c r="O18" s="256">
        <v>0.36</v>
      </c>
      <c r="P18" s="255">
        <v>0</v>
      </c>
      <c r="Q18" s="255">
        <v>0.36</v>
      </c>
      <c r="R18" s="199">
        <v>2.6</v>
      </c>
      <c r="S18" s="199">
        <v>0</v>
      </c>
      <c r="T18" s="198">
        <v>2.6</v>
      </c>
      <c r="U18" s="247" t="s">
        <v>173</v>
      </c>
      <c r="V18" s="205"/>
      <c r="Y18" s="246"/>
      <c r="Z18" s="246"/>
    </row>
    <row r="19" spans="1:26" s="206" customFormat="1" ht="20.25" customHeight="1">
      <c r="A19" s="208"/>
      <c r="B19" s="203" t="s">
        <v>141</v>
      </c>
      <c r="C19" s="208"/>
      <c r="D19" s="253"/>
      <c r="E19" s="255">
        <v>435.19999999999987</v>
      </c>
      <c r="F19" s="255">
        <v>1629.91</v>
      </c>
      <c r="G19" s="255">
        <v>1376.5400000000002</v>
      </c>
      <c r="H19" s="255">
        <v>253.36999999999989</v>
      </c>
      <c r="I19" s="255">
        <v>18.02</v>
      </c>
      <c r="J19" s="255">
        <v>6.37</v>
      </c>
      <c r="K19" s="258">
        <v>11.649999999999999</v>
      </c>
      <c r="L19" s="256">
        <v>172.21</v>
      </c>
      <c r="M19" s="255">
        <v>2.0299999999999998</v>
      </c>
      <c r="N19" s="258">
        <v>170.18</v>
      </c>
      <c r="O19" s="256">
        <v>0</v>
      </c>
      <c r="P19" s="255">
        <v>0</v>
      </c>
      <c r="Q19" s="255">
        <v>0</v>
      </c>
      <c r="R19" s="199">
        <v>38</v>
      </c>
      <c r="S19" s="199">
        <v>38</v>
      </c>
      <c r="T19" s="198">
        <v>0</v>
      </c>
      <c r="U19" s="247" t="s">
        <v>174</v>
      </c>
      <c r="V19" s="205"/>
      <c r="Y19" s="246"/>
      <c r="Z19" s="246"/>
    </row>
    <row r="20" spans="1:26" s="206" customFormat="1" ht="20.25" customHeight="1">
      <c r="A20" s="208"/>
      <c r="B20" s="203" t="s">
        <v>139</v>
      </c>
      <c r="C20" s="208"/>
      <c r="D20" s="253"/>
      <c r="E20" s="255">
        <v>66.510000000000048</v>
      </c>
      <c r="F20" s="255">
        <v>706.97</v>
      </c>
      <c r="G20" s="255">
        <v>656.4</v>
      </c>
      <c r="H20" s="255">
        <v>50.57000000000005</v>
      </c>
      <c r="I20" s="255">
        <v>7.63</v>
      </c>
      <c r="J20" s="255">
        <v>7.6</v>
      </c>
      <c r="K20" s="258">
        <v>3.0000000000000249E-2</v>
      </c>
      <c r="L20" s="256">
        <v>16.760000000000002</v>
      </c>
      <c r="M20" s="255">
        <v>0.85</v>
      </c>
      <c r="N20" s="258">
        <v>15.910000000000002</v>
      </c>
      <c r="O20" s="199">
        <v>0</v>
      </c>
      <c r="P20" s="255">
        <v>0</v>
      </c>
      <c r="Q20" s="255">
        <v>0</v>
      </c>
      <c r="R20" s="199">
        <v>0</v>
      </c>
      <c r="S20" s="199">
        <v>0</v>
      </c>
      <c r="T20" s="198">
        <v>0</v>
      </c>
      <c r="U20" s="247" t="s">
        <v>175</v>
      </c>
      <c r="V20" s="205"/>
      <c r="Y20" s="246"/>
      <c r="Z20" s="246"/>
    </row>
    <row r="21" spans="1:26" s="206" customFormat="1" ht="20.25" customHeight="1">
      <c r="A21" s="208"/>
      <c r="B21" s="203" t="s">
        <v>137</v>
      </c>
      <c r="C21" s="208"/>
      <c r="D21" s="253"/>
      <c r="E21" s="255">
        <v>281.30999999999989</v>
      </c>
      <c r="F21" s="255">
        <v>277.49999999999994</v>
      </c>
      <c r="G21" s="255">
        <v>267.10000000000002</v>
      </c>
      <c r="H21" s="255">
        <v>10.39999999999992</v>
      </c>
      <c r="I21" s="255">
        <v>6.6</v>
      </c>
      <c r="J21" s="255">
        <v>3.39</v>
      </c>
      <c r="K21" s="258">
        <v>3.2099999999999995</v>
      </c>
      <c r="L21" s="256">
        <v>289.33</v>
      </c>
      <c r="M21" s="255">
        <v>21.63</v>
      </c>
      <c r="N21" s="258">
        <v>267.7</v>
      </c>
      <c r="O21" s="256">
        <v>0</v>
      </c>
      <c r="P21" s="255">
        <v>0</v>
      </c>
      <c r="Q21" s="255">
        <v>0</v>
      </c>
      <c r="R21" s="199">
        <v>0</v>
      </c>
      <c r="S21" s="199">
        <v>0</v>
      </c>
      <c r="T21" s="198">
        <v>0</v>
      </c>
      <c r="U21" s="247" t="s">
        <v>176</v>
      </c>
      <c r="V21" s="205"/>
      <c r="Y21" s="246"/>
      <c r="Z21" s="246"/>
    </row>
    <row r="22" spans="1:26" s="206" customFormat="1" ht="20.25" customHeight="1">
      <c r="A22" s="208"/>
      <c r="B22" s="203" t="s">
        <v>135</v>
      </c>
      <c r="C22" s="208"/>
      <c r="D22" s="253"/>
      <c r="E22" s="255">
        <v>69.930000000000007</v>
      </c>
      <c r="F22" s="255">
        <v>553.1</v>
      </c>
      <c r="G22" s="255">
        <v>519.68999999999994</v>
      </c>
      <c r="H22" s="255">
        <v>33.410000000000082</v>
      </c>
      <c r="I22" s="255">
        <v>4.2699999999999996</v>
      </c>
      <c r="J22" s="255">
        <v>3.94</v>
      </c>
      <c r="K22" s="258">
        <v>0.32999999999999963</v>
      </c>
      <c r="L22" s="256">
        <v>36.340000000000003</v>
      </c>
      <c r="M22" s="255">
        <v>0.15</v>
      </c>
      <c r="N22" s="199">
        <v>36.190000000000005</v>
      </c>
      <c r="O22" s="199">
        <v>0</v>
      </c>
      <c r="P22" s="255">
        <v>0</v>
      </c>
      <c r="Q22" s="255">
        <v>0</v>
      </c>
      <c r="R22" s="199">
        <v>0</v>
      </c>
      <c r="S22" s="199">
        <v>0</v>
      </c>
      <c r="T22" s="198">
        <v>0</v>
      </c>
      <c r="U22" s="247" t="s">
        <v>177</v>
      </c>
      <c r="V22" s="205"/>
      <c r="Y22" s="246"/>
      <c r="Z22" s="246"/>
    </row>
    <row r="23" spans="1:26" s="206" customFormat="1" ht="20.25" customHeight="1">
      <c r="A23" s="208"/>
      <c r="B23" s="203" t="s">
        <v>133</v>
      </c>
      <c r="C23" s="208"/>
      <c r="D23" s="253"/>
      <c r="E23" s="255">
        <v>449.93</v>
      </c>
      <c r="F23" s="255">
        <v>1785.88</v>
      </c>
      <c r="G23" s="255">
        <v>1521.3700000000001</v>
      </c>
      <c r="H23" s="255">
        <v>264.51</v>
      </c>
      <c r="I23" s="255">
        <v>49.34</v>
      </c>
      <c r="J23" s="255">
        <v>12.3</v>
      </c>
      <c r="K23" s="258">
        <v>37.040000000000006</v>
      </c>
      <c r="L23" s="256">
        <v>149.94</v>
      </c>
      <c r="M23" s="255">
        <v>1.56</v>
      </c>
      <c r="N23" s="258">
        <v>148.38</v>
      </c>
      <c r="O23" s="256">
        <v>0</v>
      </c>
      <c r="P23" s="255">
        <v>0</v>
      </c>
      <c r="Q23" s="255">
        <v>0</v>
      </c>
      <c r="R23" s="199">
        <v>0</v>
      </c>
      <c r="S23" s="199">
        <v>0</v>
      </c>
      <c r="T23" s="198">
        <v>0</v>
      </c>
      <c r="U23" s="247" t="s">
        <v>178</v>
      </c>
      <c r="V23" s="205"/>
      <c r="Y23" s="254"/>
      <c r="Z23" s="254"/>
    </row>
    <row r="24" spans="1:26" s="206" customFormat="1" ht="20.25" customHeight="1">
      <c r="A24" s="208"/>
      <c r="B24" s="203" t="s">
        <v>131</v>
      </c>
      <c r="C24" s="208"/>
      <c r="D24" s="253"/>
      <c r="E24" s="255">
        <v>664.58999999999992</v>
      </c>
      <c r="F24" s="255">
        <v>654.37</v>
      </c>
      <c r="G24" s="255">
        <v>595.64</v>
      </c>
      <c r="H24" s="255">
        <v>58.730000000000018</v>
      </c>
      <c r="I24" s="255">
        <v>54.88</v>
      </c>
      <c r="J24" s="255">
        <v>35.6</v>
      </c>
      <c r="K24" s="257">
        <v>19.28</v>
      </c>
      <c r="L24" s="256">
        <v>588.14</v>
      </c>
      <c r="M24" s="255">
        <v>2.85</v>
      </c>
      <c r="N24" s="257">
        <v>585.29</v>
      </c>
      <c r="O24" s="256">
        <v>1.29</v>
      </c>
      <c r="P24" s="255">
        <v>0</v>
      </c>
      <c r="Q24" s="255">
        <v>1.29</v>
      </c>
      <c r="R24" s="199">
        <v>0</v>
      </c>
      <c r="S24" s="199">
        <v>0</v>
      </c>
      <c r="T24" s="198">
        <v>0</v>
      </c>
      <c r="U24" s="247" t="s">
        <v>179</v>
      </c>
      <c r="V24" s="205"/>
      <c r="Y24" s="254"/>
      <c r="Z24" s="254"/>
    </row>
    <row r="25" spans="1:26" s="206" customFormat="1" ht="20.25" customHeight="1">
      <c r="A25" s="208"/>
      <c r="B25" s="203" t="s">
        <v>129</v>
      </c>
      <c r="C25" s="208"/>
      <c r="D25" s="253"/>
      <c r="E25" s="249">
        <v>139.67000000000007</v>
      </c>
      <c r="F25" s="249">
        <v>750.94</v>
      </c>
      <c r="G25" s="249">
        <v>647.53</v>
      </c>
      <c r="H25" s="249">
        <v>103.41000000000008</v>
      </c>
      <c r="I25" s="249">
        <v>7.4</v>
      </c>
      <c r="J25" s="249">
        <v>6.6</v>
      </c>
      <c r="K25" s="251">
        <v>0.80000000000000071</v>
      </c>
      <c r="L25" s="252">
        <v>35.56</v>
      </c>
      <c r="M25" s="249">
        <v>0.1</v>
      </c>
      <c r="N25" s="251">
        <v>35.46</v>
      </c>
      <c r="O25" s="252">
        <v>0</v>
      </c>
      <c r="P25" s="249">
        <v>0</v>
      </c>
      <c r="Q25" s="248">
        <v>0</v>
      </c>
      <c r="R25" s="199">
        <v>0</v>
      </c>
      <c r="S25" s="199">
        <v>0</v>
      </c>
      <c r="T25" s="198">
        <v>0</v>
      </c>
      <c r="U25" s="247" t="s">
        <v>180</v>
      </c>
      <c r="V25" s="205"/>
      <c r="Y25" s="246"/>
      <c r="Z25" s="246"/>
    </row>
    <row r="26" spans="1:26" s="206" customFormat="1" ht="20.25" customHeight="1">
      <c r="A26" s="208"/>
      <c r="B26" s="203" t="s">
        <v>127</v>
      </c>
      <c r="C26" s="208"/>
      <c r="D26" s="253"/>
      <c r="E26" s="249">
        <v>310.81</v>
      </c>
      <c r="F26" s="249">
        <v>797.37</v>
      </c>
      <c r="G26" s="249">
        <v>720.54</v>
      </c>
      <c r="H26" s="249">
        <v>76.830000000000041</v>
      </c>
      <c r="I26" s="249">
        <v>21.19</v>
      </c>
      <c r="J26" s="249">
        <v>8.92</v>
      </c>
      <c r="K26" s="251">
        <v>12.270000000000001</v>
      </c>
      <c r="L26" s="252">
        <v>222.41</v>
      </c>
      <c r="M26" s="249">
        <v>0.9</v>
      </c>
      <c r="N26" s="251">
        <v>221.51</v>
      </c>
      <c r="O26" s="252">
        <v>0.2</v>
      </c>
      <c r="P26" s="249">
        <v>0</v>
      </c>
      <c r="Q26" s="248">
        <v>0.2</v>
      </c>
      <c r="R26" s="199">
        <v>0</v>
      </c>
      <c r="S26" s="199">
        <v>0</v>
      </c>
      <c r="T26" s="198">
        <v>0</v>
      </c>
      <c r="U26" s="247" t="s">
        <v>181</v>
      </c>
      <c r="V26" s="205"/>
      <c r="Y26" s="246"/>
      <c r="Z26" s="246"/>
    </row>
    <row r="27" spans="1:26" s="206" customFormat="1" ht="20.25" customHeight="1">
      <c r="A27" s="208"/>
      <c r="B27" s="203" t="s">
        <v>125</v>
      </c>
      <c r="C27" s="208"/>
      <c r="D27" s="253"/>
      <c r="E27" s="249">
        <v>236.33999999999992</v>
      </c>
      <c r="F27" s="249">
        <v>482.64999999999992</v>
      </c>
      <c r="G27" s="249">
        <v>353.79</v>
      </c>
      <c r="H27" s="249">
        <v>128.8599999999999</v>
      </c>
      <c r="I27" s="249">
        <v>12.23</v>
      </c>
      <c r="J27" s="249">
        <v>3.58</v>
      </c>
      <c r="K27" s="251">
        <v>8.65</v>
      </c>
      <c r="L27" s="252">
        <v>102.34</v>
      </c>
      <c r="M27" s="249">
        <v>3.71</v>
      </c>
      <c r="N27" s="251">
        <v>98.63000000000001</v>
      </c>
      <c r="O27" s="252">
        <v>0.2</v>
      </c>
      <c r="P27" s="249">
        <v>0</v>
      </c>
      <c r="Q27" s="248">
        <v>0.2</v>
      </c>
      <c r="R27" s="199">
        <v>0</v>
      </c>
      <c r="S27" s="199">
        <v>0</v>
      </c>
      <c r="T27" s="198">
        <v>0</v>
      </c>
      <c r="U27" s="247" t="s">
        <v>182</v>
      </c>
      <c r="V27" s="205"/>
      <c r="Y27" s="246"/>
      <c r="Z27" s="246"/>
    </row>
    <row r="28" spans="1:26" s="206" customFormat="1" ht="20.25" customHeight="1">
      <c r="A28" s="208"/>
      <c r="B28" s="203" t="s">
        <v>123</v>
      </c>
      <c r="C28" s="208"/>
      <c r="D28" s="253"/>
      <c r="E28" s="249">
        <v>590.62999999999988</v>
      </c>
      <c r="F28" s="249">
        <v>850.39999999999986</v>
      </c>
      <c r="G28" s="249">
        <v>619.81999999999994</v>
      </c>
      <c r="H28" s="249">
        <v>230.57999999999993</v>
      </c>
      <c r="I28" s="249">
        <v>17.64</v>
      </c>
      <c r="J28" s="249">
        <v>6.19</v>
      </c>
      <c r="K28" s="251">
        <v>11.45</v>
      </c>
      <c r="L28" s="252">
        <v>372.29</v>
      </c>
      <c r="M28" s="249">
        <v>23.69</v>
      </c>
      <c r="N28" s="251">
        <v>348.6</v>
      </c>
      <c r="O28" s="250">
        <v>0</v>
      </c>
      <c r="P28" s="249">
        <v>0</v>
      </c>
      <c r="Q28" s="248">
        <v>0</v>
      </c>
      <c r="R28" s="199">
        <v>0</v>
      </c>
      <c r="S28" s="199">
        <v>0</v>
      </c>
      <c r="T28" s="198">
        <v>0</v>
      </c>
      <c r="U28" s="247" t="s">
        <v>315</v>
      </c>
      <c r="V28" s="205"/>
      <c r="Y28" s="246"/>
      <c r="Z28" s="246"/>
    </row>
    <row r="29" spans="1:26" s="243" customFormat="1" ht="20.25" customHeight="1">
      <c r="A29" s="208"/>
      <c r="B29" s="203"/>
      <c r="C29" s="208"/>
      <c r="D29" s="207"/>
      <c r="E29" s="210"/>
      <c r="F29" s="210"/>
      <c r="G29" s="210"/>
      <c r="H29" s="210"/>
      <c r="I29" s="210"/>
      <c r="J29" s="210"/>
      <c r="K29" s="212"/>
      <c r="L29" s="210"/>
      <c r="M29" s="210"/>
      <c r="N29" s="212"/>
      <c r="O29" s="210"/>
      <c r="P29" s="210"/>
      <c r="Q29" s="210"/>
      <c r="R29" s="210"/>
      <c r="S29" s="210"/>
      <c r="T29" s="210"/>
      <c r="U29" s="244"/>
      <c r="V29" s="212"/>
      <c r="Y29" s="245"/>
      <c r="Z29" s="245"/>
    </row>
    <row r="30" spans="1:26" s="243" customFormat="1" ht="20.25" customHeight="1">
      <c r="A30" s="208"/>
      <c r="B30" s="203"/>
      <c r="C30" s="208"/>
      <c r="D30" s="207"/>
      <c r="E30" s="210"/>
      <c r="F30" s="210"/>
      <c r="G30" s="210"/>
      <c r="H30" s="210"/>
      <c r="I30" s="210"/>
      <c r="J30" s="210"/>
      <c r="K30" s="212"/>
      <c r="L30" s="210"/>
      <c r="M30" s="210"/>
      <c r="N30" s="212"/>
      <c r="O30" s="210"/>
      <c r="P30" s="210"/>
      <c r="Q30" s="210"/>
      <c r="R30" s="210"/>
      <c r="S30" s="210"/>
      <c r="T30" s="210"/>
      <c r="U30" s="244"/>
      <c r="V30" s="212"/>
    </row>
    <row r="31" spans="1:26" s="241" customFormat="1">
      <c r="B31" s="242" t="s">
        <v>314</v>
      </c>
      <c r="C31" s="240"/>
      <c r="D31" s="242"/>
    </row>
    <row r="32" spans="1:26" s="160" customFormat="1">
      <c r="B32" s="241" t="s">
        <v>313</v>
      </c>
      <c r="C32" s="240"/>
      <c r="D32" s="239"/>
    </row>
    <row r="33" spans="1:22" s="234" customFormat="1" ht="14.4">
      <c r="A33" s="238"/>
      <c r="B33" s="238"/>
      <c r="C33" s="238"/>
      <c r="D33" s="238"/>
      <c r="E33" s="238"/>
      <c r="F33" s="237"/>
      <c r="G33" s="237"/>
      <c r="H33" s="237"/>
      <c r="I33" s="237"/>
      <c r="J33" s="237"/>
      <c r="K33" s="237"/>
      <c r="L33" s="237"/>
      <c r="M33" s="237"/>
      <c r="N33" s="237"/>
      <c r="O33" s="236"/>
      <c r="V33" s="235" t="s">
        <v>312</v>
      </c>
    </row>
    <row r="34" spans="1:22" s="214" customFormat="1" ht="19.5" customHeight="1">
      <c r="A34" s="231"/>
      <c r="B34" s="231"/>
      <c r="C34" s="231"/>
      <c r="D34" s="231"/>
      <c r="E34" s="225"/>
      <c r="I34" s="371" t="s">
        <v>311</v>
      </c>
      <c r="J34" s="372"/>
      <c r="K34" s="373"/>
      <c r="L34" s="232"/>
      <c r="M34" s="231"/>
      <c r="N34" s="233"/>
      <c r="O34" s="232"/>
      <c r="P34" s="231"/>
      <c r="Q34" s="233"/>
      <c r="R34" s="371" t="s">
        <v>310</v>
      </c>
      <c r="S34" s="372"/>
      <c r="T34" s="373"/>
      <c r="U34" s="232"/>
      <c r="V34" s="231"/>
    </row>
    <row r="35" spans="1:22" s="214" customFormat="1" ht="18" customHeight="1">
      <c r="A35" s="374"/>
      <c r="B35" s="374"/>
      <c r="C35" s="374"/>
      <c r="D35" s="374"/>
      <c r="E35" s="230" t="s">
        <v>309</v>
      </c>
      <c r="F35" s="375" t="s">
        <v>308</v>
      </c>
      <c r="G35" s="374"/>
      <c r="H35" s="376"/>
      <c r="I35" s="375" t="s">
        <v>307</v>
      </c>
      <c r="J35" s="374"/>
      <c r="K35" s="376"/>
      <c r="L35" s="375" t="s">
        <v>306</v>
      </c>
      <c r="M35" s="374"/>
      <c r="N35" s="376"/>
      <c r="O35" s="375" t="s">
        <v>305</v>
      </c>
      <c r="P35" s="374"/>
      <c r="Q35" s="376"/>
      <c r="R35" s="375" t="s">
        <v>304</v>
      </c>
      <c r="S35" s="374"/>
      <c r="T35" s="376"/>
      <c r="U35" s="220"/>
    </row>
    <row r="36" spans="1:22" s="214" customFormat="1" ht="18" customHeight="1">
      <c r="A36" s="377" t="s">
        <v>66</v>
      </c>
      <c r="B36" s="377"/>
      <c r="C36" s="377"/>
      <c r="D36" s="378"/>
      <c r="E36" s="230" t="s">
        <v>303</v>
      </c>
      <c r="F36" s="379" t="s">
        <v>302</v>
      </c>
      <c r="G36" s="380"/>
      <c r="H36" s="381"/>
      <c r="I36" s="229"/>
      <c r="J36" s="228" t="s">
        <v>301</v>
      </c>
      <c r="K36" s="227"/>
      <c r="L36" s="379" t="s">
        <v>300</v>
      </c>
      <c r="M36" s="380"/>
      <c r="N36" s="381"/>
      <c r="O36" s="379" t="s">
        <v>299</v>
      </c>
      <c r="P36" s="380"/>
      <c r="Q36" s="381"/>
      <c r="R36" s="379" t="s">
        <v>298</v>
      </c>
      <c r="S36" s="380"/>
      <c r="T36" s="381"/>
      <c r="U36" s="369" t="s">
        <v>67</v>
      </c>
      <c r="V36" s="370"/>
    </row>
    <row r="37" spans="1:22" s="214" customFormat="1" ht="18" customHeight="1">
      <c r="A37" s="370"/>
      <c r="B37" s="370"/>
      <c r="C37" s="370"/>
      <c r="D37" s="378"/>
      <c r="E37" s="222" t="s">
        <v>297</v>
      </c>
      <c r="F37" s="223"/>
      <c r="G37" s="222"/>
      <c r="H37" s="221" t="s">
        <v>296</v>
      </c>
      <c r="I37" s="223"/>
      <c r="J37" s="225"/>
      <c r="K37" s="221" t="s">
        <v>296</v>
      </c>
      <c r="L37" s="223"/>
      <c r="M37" s="222"/>
      <c r="N37" s="221" t="s">
        <v>296</v>
      </c>
      <c r="O37" s="223"/>
      <c r="P37" s="222"/>
      <c r="Q37" s="221" t="s">
        <v>296</v>
      </c>
      <c r="R37" s="226"/>
      <c r="S37" s="225"/>
      <c r="T37" s="224" t="s">
        <v>296</v>
      </c>
      <c r="U37" s="369"/>
      <c r="V37" s="370"/>
    </row>
    <row r="38" spans="1:22" s="214" customFormat="1" ht="18" customHeight="1">
      <c r="A38" s="370"/>
      <c r="B38" s="370"/>
      <c r="C38" s="370"/>
      <c r="D38" s="378"/>
      <c r="E38" s="222" t="s">
        <v>290</v>
      </c>
      <c r="F38" s="223" t="s">
        <v>295</v>
      </c>
      <c r="G38" s="222" t="s">
        <v>294</v>
      </c>
      <c r="H38" s="221" t="s">
        <v>293</v>
      </c>
      <c r="I38" s="223" t="s">
        <v>295</v>
      </c>
      <c r="J38" s="222" t="s">
        <v>294</v>
      </c>
      <c r="K38" s="221" t="s">
        <v>293</v>
      </c>
      <c r="L38" s="223" t="s">
        <v>295</v>
      </c>
      <c r="M38" s="222" t="s">
        <v>294</v>
      </c>
      <c r="N38" s="221" t="s">
        <v>293</v>
      </c>
      <c r="O38" s="223" t="s">
        <v>295</v>
      </c>
      <c r="P38" s="222" t="s">
        <v>294</v>
      </c>
      <c r="Q38" s="221" t="s">
        <v>293</v>
      </c>
      <c r="R38" s="223" t="s">
        <v>295</v>
      </c>
      <c r="S38" s="222" t="s">
        <v>294</v>
      </c>
      <c r="T38" s="221" t="s">
        <v>293</v>
      </c>
      <c r="U38" s="369"/>
      <c r="V38" s="370"/>
    </row>
    <row r="39" spans="1:22" s="214" customFormat="1" ht="18" customHeight="1">
      <c r="E39" s="222" t="s">
        <v>1</v>
      </c>
      <c r="F39" s="223" t="s">
        <v>292</v>
      </c>
      <c r="G39" s="222" t="s">
        <v>291</v>
      </c>
      <c r="H39" s="221" t="s">
        <v>290</v>
      </c>
      <c r="I39" s="223" t="s">
        <v>292</v>
      </c>
      <c r="J39" s="222" t="s">
        <v>291</v>
      </c>
      <c r="K39" s="221" t="s">
        <v>290</v>
      </c>
      <c r="L39" s="223" t="s">
        <v>292</v>
      </c>
      <c r="M39" s="222" t="s">
        <v>291</v>
      </c>
      <c r="N39" s="221" t="s">
        <v>290</v>
      </c>
      <c r="O39" s="223" t="s">
        <v>292</v>
      </c>
      <c r="P39" s="222" t="s">
        <v>291</v>
      </c>
      <c r="Q39" s="221" t="s">
        <v>290</v>
      </c>
      <c r="R39" s="223" t="s">
        <v>292</v>
      </c>
      <c r="S39" s="222" t="s">
        <v>291</v>
      </c>
      <c r="T39" s="221" t="s">
        <v>290</v>
      </c>
      <c r="U39" s="220"/>
    </row>
    <row r="40" spans="1:22" s="214" customFormat="1" ht="18" customHeight="1">
      <c r="A40" s="215"/>
      <c r="B40" s="215"/>
      <c r="C40" s="215"/>
      <c r="D40" s="215"/>
      <c r="E40" s="218" t="s">
        <v>289</v>
      </c>
      <c r="F40" s="219" t="s">
        <v>288</v>
      </c>
      <c r="G40" s="218"/>
      <c r="H40" s="217" t="s">
        <v>287</v>
      </c>
      <c r="I40" s="219" t="s">
        <v>288</v>
      </c>
      <c r="J40" s="218"/>
      <c r="K40" s="217" t="s">
        <v>287</v>
      </c>
      <c r="L40" s="219" t="s">
        <v>288</v>
      </c>
      <c r="M40" s="218"/>
      <c r="N40" s="217" t="s">
        <v>287</v>
      </c>
      <c r="O40" s="219" t="s">
        <v>288</v>
      </c>
      <c r="P40" s="218"/>
      <c r="Q40" s="217" t="s">
        <v>287</v>
      </c>
      <c r="R40" s="219" t="s">
        <v>288</v>
      </c>
      <c r="S40" s="218"/>
      <c r="T40" s="217" t="s">
        <v>287</v>
      </c>
      <c r="U40" s="216"/>
      <c r="V40" s="215"/>
    </row>
    <row r="41" spans="1:22" s="159" customFormat="1" ht="3" customHeight="1">
      <c r="A41" s="161"/>
      <c r="B41" s="161"/>
      <c r="C41" s="161"/>
      <c r="D41" s="213"/>
      <c r="E41" s="209"/>
      <c r="F41" s="209"/>
      <c r="G41" s="209"/>
      <c r="H41" s="209"/>
      <c r="I41" s="209"/>
      <c r="J41" s="209"/>
      <c r="K41" s="212"/>
      <c r="L41" s="211"/>
      <c r="M41" s="209"/>
      <c r="N41" s="212"/>
      <c r="O41" s="211"/>
      <c r="P41" s="209"/>
      <c r="Q41" s="209"/>
      <c r="R41" s="210"/>
      <c r="S41" s="209"/>
      <c r="T41" s="209"/>
      <c r="U41" s="161" t="s">
        <v>185</v>
      </c>
    </row>
    <row r="42" spans="1:22" s="206" customFormat="1" ht="18" customHeight="1">
      <c r="A42" s="208"/>
      <c r="B42" s="203" t="s">
        <v>121</v>
      </c>
      <c r="C42" s="203"/>
      <c r="D42" s="203"/>
      <c r="E42" s="200">
        <v>246.89999999999998</v>
      </c>
      <c r="F42" s="200">
        <v>1027.52</v>
      </c>
      <c r="G42" s="200">
        <v>801.99</v>
      </c>
      <c r="H42" s="200">
        <v>225.52999999999997</v>
      </c>
      <c r="I42" s="200">
        <v>9.01</v>
      </c>
      <c r="J42" s="200">
        <v>4.1500000000000004</v>
      </c>
      <c r="K42" s="202">
        <v>4.8599999999999994</v>
      </c>
      <c r="L42" s="201">
        <v>20.079999999999998</v>
      </c>
      <c r="M42" s="200">
        <v>3.57</v>
      </c>
      <c r="N42" s="202">
        <v>16.509999999999998</v>
      </c>
      <c r="O42" s="201">
        <v>0</v>
      </c>
      <c r="P42" s="200">
        <v>0</v>
      </c>
      <c r="Q42" s="200">
        <v>0</v>
      </c>
      <c r="R42" s="199">
        <v>0</v>
      </c>
      <c r="S42" s="199">
        <v>0</v>
      </c>
      <c r="T42" s="198">
        <v>0</v>
      </c>
      <c r="U42" s="197" t="s">
        <v>186</v>
      </c>
      <c r="V42" s="205"/>
    </row>
    <row r="43" spans="1:22" s="206" customFormat="1" ht="18" customHeight="1">
      <c r="A43" s="208"/>
      <c r="B43" s="203" t="s">
        <v>119</v>
      </c>
      <c r="C43" s="203"/>
      <c r="D43" s="203"/>
      <c r="E43" s="200">
        <v>59.250000000000007</v>
      </c>
      <c r="F43" s="200">
        <v>329.50999999999993</v>
      </c>
      <c r="G43" s="200">
        <v>296.94999999999993</v>
      </c>
      <c r="H43" s="200">
        <v>32.56</v>
      </c>
      <c r="I43" s="200">
        <v>11.86</v>
      </c>
      <c r="J43" s="200">
        <v>6.44</v>
      </c>
      <c r="K43" s="202">
        <v>5.419999999999999</v>
      </c>
      <c r="L43" s="201">
        <v>20.170000000000002</v>
      </c>
      <c r="M43" s="200">
        <v>0.41</v>
      </c>
      <c r="N43" s="202">
        <v>19.760000000000002</v>
      </c>
      <c r="O43" s="199">
        <v>2.86</v>
      </c>
      <c r="P43" s="200">
        <v>1.35</v>
      </c>
      <c r="Q43" s="200">
        <v>1.5099999999999998</v>
      </c>
      <c r="R43" s="199">
        <v>0</v>
      </c>
      <c r="S43" s="199">
        <v>0</v>
      </c>
      <c r="T43" s="198">
        <v>0</v>
      </c>
      <c r="U43" s="197" t="s">
        <v>187</v>
      </c>
      <c r="V43" s="205"/>
    </row>
    <row r="44" spans="1:22" s="206" customFormat="1" ht="18" customHeight="1">
      <c r="A44" s="208"/>
      <c r="B44" s="203" t="s">
        <v>117</v>
      </c>
      <c r="C44" s="203"/>
      <c r="D44" s="203"/>
      <c r="E44" s="200">
        <v>242.80000000000021</v>
      </c>
      <c r="F44" s="200">
        <v>1519.64</v>
      </c>
      <c r="G44" s="200">
        <v>1288.1199999999999</v>
      </c>
      <c r="H44" s="200">
        <v>231.52000000000021</v>
      </c>
      <c r="I44" s="200">
        <v>7.25</v>
      </c>
      <c r="J44" s="200">
        <v>3.57</v>
      </c>
      <c r="K44" s="202">
        <v>3.68</v>
      </c>
      <c r="L44" s="201">
        <v>2.79</v>
      </c>
      <c r="M44" s="200">
        <v>0</v>
      </c>
      <c r="N44" s="199">
        <v>2.79</v>
      </c>
      <c r="O44" s="201">
        <v>0.95</v>
      </c>
      <c r="P44" s="200">
        <v>0</v>
      </c>
      <c r="Q44" s="200">
        <v>0.95</v>
      </c>
      <c r="R44" s="199">
        <v>205.5</v>
      </c>
      <c r="S44" s="199">
        <v>201.64</v>
      </c>
      <c r="T44" s="198">
        <v>3.8600000000000136</v>
      </c>
      <c r="U44" s="197" t="s">
        <v>188</v>
      </c>
      <c r="V44" s="205"/>
    </row>
    <row r="45" spans="1:22" s="206" customFormat="1" ht="18" customHeight="1">
      <c r="A45" s="207"/>
      <c r="B45" s="203" t="s">
        <v>115</v>
      </c>
      <c r="C45" s="203"/>
      <c r="D45" s="203"/>
      <c r="E45" s="200">
        <v>175.27999999999992</v>
      </c>
      <c r="F45" s="200">
        <v>1952.8799999999999</v>
      </c>
      <c r="G45" s="200">
        <v>1780.79</v>
      </c>
      <c r="H45" s="200">
        <v>172.08999999999992</v>
      </c>
      <c r="I45" s="200">
        <v>4.95</v>
      </c>
      <c r="J45" s="200">
        <v>2.69</v>
      </c>
      <c r="K45" s="202">
        <v>2.2600000000000002</v>
      </c>
      <c r="L45" s="201">
        <v>0.95</v>
      </c>
      <c r="M45" s="200">
        <v>0.02</v>
      </c>
      <c r="N45" s="199">
        <v>0.92999999999999994</v>
      </c>
      <c r="O45" s="201">
        <v>0</v>
      </c>
      <c r="P45" s="200">
        <v>0</v>
      </c>
      <c r="Q45" s="200">
        <v>0</v>
      </c>
      <c r="R45" s="199">
        <v>0</v>
      </c>
      <c r="S45" s="199">
        <v>0</v>
      </c>
      <c r="T45" s="198">
        <v>0</v>
      </c>
      <c r="U45" s="197" t="s">
        <v>189</v>
      </c>
      <c r="V45" s="205"/>
    </row>
    <row r="46" spans="1:22" s="195" customFormat="1" ht="18" customHeight="1">
      <c r="A46" s="204"/>
      <c r="B46" s="203" t="s">
        <v>113</v>
      </c>
      <c r="C46" s="203"/>
      <c r="D46" s="203"/>
      <c r="E46" s="200">
        <v>173.81000000000003</v>
      </c>
      <c r="F46" s="200">
        <v>616.16</v>
      </c>
      <c r="G46" s="200">
        <v>520.17999999999995</v>
      </c>
      <c r="H46" s="200">
        <v>95.980000000000018</v>
      </c>
      <c r="I46" s="200">
        <v>14.7</v>
      </c>
      <c r="J46" s="200">
        <v>4.46</v>
      </c>
      <c r="K46" s="202">
        <v>10.239999999999998</v>
      </c>
      <c r="L46" s="201">
        <v>68.45</v>
      </c>
      <c r="M46" s="200">
        <v>0.89</v>
      </c>
      <c r="N46" s="202">
        <v>67.56</v>
      </c>
      <c r="O46" s="201">
        <v>0.03</v>
      </c>
      <c r="P46" s="200">
        <v>0</v>
      </c>
      <c r="Q46" s="200">
        <v>0.03</v>
      </c>
      <c r="R46" s="199">
        <v>0</v>
      </c>
      <c r="S46" s="199">
        <v>0</v>
      </c>
      <c r="T46" s="198">
        <v>0</v>
      </c>
      <c r="U46" s="197" t="s">
        <v>190</v>
      </c>
      <c r="V46" s="205"/>
    </row>
    <row r="47" spans="1:22" s="195" customFormat="1" ht="18" customHeight="1">
      <c r="A47" s="204"/>
      <c r="B47" s="203" t="s">
        <v>111</v>
      </c>
      <c r="C47" s="203"/>
      <c r="D47" s="203"/>
      <c r="E47" s="200">
        <v>87.469999999999985</v>
      </c>
      <c r="F47" s="200">
        <v>373.75</v>
      </c>
      <c r="G47" s="200">
        <v>311.42</v>
      </c>
      <c r="H47" s="200">
        <v>62.329999999999984</v>
      </c>
      <c r="I47" s="200">
        <v>14.79</v>
      </c>
      <c r="J47" s="200">
        <v>5.82</v>
      </c>
      <c r="K47" s="202">
        <v>8.9699999999999989</v>
      </c>
      <c r="L47" s="201">
        <v>16.13</v>
      </c>
      <c r="M47" s="200">
        <v>0.23</v>
      </c>
      <c r="N47" s="202">
        <v>15.899999999999999</v>
      </c>
      <c r="O47" s="201">
        <v>0.27</v>
      </c>
      <c r="P47" s="200">
        <v>0</v>
      </c>
      <c r="Q47" s="200">
        <v>0.27</v>
      </c>
      <c r="R47" s="199">
        <v>0</v>
      </c>
      <c r="S47" s="199">
        <v>0</v>
      </c>
      <c r="T47" s="198">
        <v>0</v>
      </c>
      <c r="U47" s="197" t="s">
        <v>191</v>
      </c>
      <c r="V47" s="196"/>
    </row>
    <row r="48" spans="1:22" s="195" customFormat="1" ht="18" customHeight="1">
      <c r="A48" s="204"/>
      <c r="B48" s="203" t="s">
        <v>109</v>
      </c>
      <c r="C48" s="203"/>
      <c r="D48" s="203"/>
      <c r="E48" s="200">
        <v>185.82</v>
      </c>
      <c r="F48" s="200">
        <v>258.31</v>
      </c>
      <c r="G48" s="200">
        <v>183.48</v>
      </c>
      <c r="H48" s="200">
        <v>74.830000000000013</v>
      </c>
      <c r="I48" s="200">
        <v>27.78</v>
      </c>
      <c r="J48" s="200">
        <v>15.48</v>
      </c>
      <c r="K48" s="202">
        <v>12.3</v>
      </c>
      <c r="L48" s="201">
        <v>123.65</v>
      </c>
      <c r="M48" s="200">
        <v>25.65</v>
      </c>
      <c r="N48" s="202">
        <v>98</v>
      </c>
      <c r="O48" s="201">
        <v>0.69</v>
      </c>
      <c r="P48" s="200">
        <v>0</v>
      </c>
      <c r="Q48" s="200">
        <v>0.69</v>
      </c>
      <c r="R48" s="199">
        <v>0</v>
      </c>
      <c r="S48" s="199">
        <v>0</v>
      </c>
      <c r="T48" s="198">
        <v>0</v>
      </c>
      <c r="U48" s="197" t="s">
        <v>192</v>
      </c>
      <c r="V48" s="196"/>
    </row>
    <row r="49" spans="1:22" s="195" customFormat="1" ht="18" customHeight="1">
      <c r="A49" s="204"/>
      <c r="B49" s="203" t="s">
        <v>107</v>
      </c>
      <c r="C49" s="203"/>
      <c r="D49" s="203"/>
      <c r="E49" s="200">
        <v>77.000000000000014</v>
      </c>
      <c r="F49" s="200">
        <v>212.14000000000001</v>
      </c>
      <c r="G49" s="200">
        <v>143.25</v>
      </c>
      <c r="H49" s="200">
        <v>68.890000000000015</v>
      </c>
      <c r="I49" s="200">
        <v>2.4500000000000002</v>
      </c>
      <c r="J49" s="200">
        <v>1.02</v>
      </c>
      <c r="K49" s="202">
        <v>1.4300000000000002</v>
      </c>
      <c r="L49" s="201">
        <v>6.52</v>
      </c>
      <c r="M49" s="200">
        <v>0</v>
      </c>
      <c r="N49" s="202">
        <v>6.52</v>
      </c>
      <c r="O49" s="201">
        <v>0.16</v>
      </c>
      <c r="P49" s="200">
        <v>0</v>
      </c>
      <c r="Q49" s="200">
        <v>0.16</v>
      </c>
      <c r="R49" s="199">
        <v>0</v>
      </c>
      <c r="S49" s="199">
        <v>0</v>
      </c>
      <c r="T49" s="198">
        <v>0</v>
      </c>
      <c r="U49" s="197" t="s">
        <v>193</v>
      </c>
      <c r="V49" s="196"/>
    </row>
    <row r="50" spans="1:22" s="195" customFormat="1" ht="18" customHeight="1">
      <c r="A50" s="204"/>
      <c r="B50" s="203" t="s">
        <v>105</v>
      </c>
      <c r="C50" s="203"/>
      <c r="D50" s="203"/>
      <c r="E50" s="200">
        <v>141.78000000000003</v>
      </c>
      <c r="F50" s="200">
        <v>343.43</v>
      </c>
      <c r="G50" s="200">
        <v>215.75</v>
      </c>
      <c r="H50" s="200">
        <v>127.68</v>
      </c>
      <c r="I50" s="200">
        <v>1</v>
      </c>
      <c r="J50" s="200">
        <v>0.35</v>
      </c>
      <c r="K50" s="202">
        <v>0.65</v>
      </c>
      <c r="L50" s="201">
        <v>13.24</v>
      </c>
      <c r="M50" s="200">
        <v>0</v>
      </c>
      <c r="N50" s="202">
        <v>13.24</v>
      </c>
      <c r="O50" s="201">
        <v>0.21</v>
      </c>
      <c r="P50" s="200">
        <v>0</v>
      </c>
      <c r="Q50" s="200">
        <v>0.21</v>
      </c>
      <c r="R50" s="199">
        <v>0</v>
      </c>
      <c r="S50" s="199">
        <v>0</v>
      </c>
      <c r="T50" s="198">
        <v>0</v>
      </c>
      <c r="U50" s="197" t="s">
        <v>194</v>
      </c>
      <c r="V50" s="196"/>
    </row>
    <row r="51" spans="1:22" s="195" customFormat="1" ht="18" customHeight="1">
      <c r="A51" s="204"/>
      <c r="B51" s="203" t="s">
        <v>103</v>
      </c>
      <c r="C51" s="203"/>
      <c r="D51" s="203"/>
      <c r="E51" s="200">
        <v>201.12000000000006</v>
      </c>
      <c r="F51" s="200">
        <v>302.31000000000006</v>
      </c>
      <c r="G51" s="200">
        <v>219.44</v>
      </c>
      <c r="H51" s="200">
        <v>82.870000000000061</v>
      </c>
      <c r="I51" s="200">
        <v>25.09</v>
      </c>
      <c r="J51" s="200">
        <v>7.33</v>
      </c>
      <c r="K51" s="202">
        <v>17.759999999999998</v>
      </c>
      <c r="L51" s="201">
        <v>146.33000000000001</v>
      </c>
      <c r="M51" s="200">
        <v>45.99</v>
      </c>
      <c r="N51" s="202">
        <v>100.34</v>
      </c>
      <c r="O51" s="201">
        <v>0.15</v>
      </c>
      <c r="P51" s="200">
        <v>0</v>
      </c>
      <c r="Q51" s="200">
        <v>0.15</v>
      </c>
      <c r="R51" s="199">
        <v>0</v>
      </c>
      <c r="S51" s="199">
        <v>0</v>
      </c>
      <c r="T51" s="198">
        <v>0</v>
      </c>
      <c r="U51" s="197" t="s">
        <v>195</v>
      </c>
      <c r="V51" s="196"/>
    </row>
    <row r="52" spans="1:22" s="195" customFormat="1" ht="18" customHeight="1">
      <c r="A52" s="204"/>
      <c r="B52" s="203" t="s">
        <v>101</v>
      </c>
      <c r="C52" s="203"/>
      <c r="D52" s="203"/>
      <c r="E52" s="200">
        <v>92.35</v>
      </c>
      <c r="F52" s="200">
        <v>424.74999999999994</v>
      </c>
      <c r="G52" s="200">
        <v>348.72</v>
      </c>
      <c r="H52" s="200">
        <v>76.029999999999916</v>
      </c>
      <c r="I52" s="200">
        <v>9.1</v>
      </c>
      <c r="J52" s="200">
        <v>2.68</v>
      </c>
      <c r="K52" s="202">
        <v>6.42</v>
      </c>
      <c r="L52" s="201">
        <v>10.16</v>
      </c>
      <c r="M52" s="200">
        <v>0.34</v>
      </c>
      <c r="N52" s="202">
        <v>9.82</v>
      </c>
      <c r="O52" s="201">
        <v>0.08</v>
      </c>
      <c r="P52" s="200">
        <v>0</v>
      </c>
      <c r="Q52" s="200">
        <v>0.08</v>
      </c>
      <c r="R52" s="199">
        <v>0</v>
      </c>
      <c r="S52" s="199">
        <v>0</v>
      </c>
      <c r="T52" s="198">
        <v>0</v>
      </c>
      <c r="U52" s="197" t="s">
        <v>196</v>
      </c>
      <c r="V52" s="196"/>
    </row>
    <row r="53" spans="1:22" s="195" customFormat="1" ht="18" customHeight="1">
      <c r="A53" s="204"/>
      <c r="B53" s="203" t="s">
        <v>99</v>
      </c>
      <c r="C53" s="203"/>
      <c r="D53" s="203"/>
      <c r="E53" s="199">
        <v>227.97</v>
      </c>
      <c r="F53" s="199">
        <v>347.92999999999995</v>
      </c>
      <c r="G53" s="199">
        <v>253.40999999999997</v>
      </c>
      <c r="H53" s="199">
        <v>94.519999999999982</v>
      </c>
      <c r="I53" s="199">
        <v>10.77</v>
      </c>
      <c r="J53" s="199">
        <v>3.12</v>
      </c>
      <c r="K53" s="199">
        <v>7.6499999999999995</v>
      </c>
      <c r="L53" s="199">
        <v>153.33000000000001</v>
      </c>
      <c r="M53" s="199">
        <v>27.56</v>
      </c>
      <c r="N53" s="199">
        <v>125.77000000000001</v>
      </c>
      <c r="O53" s="199">
        <v>0.03</v>
      </c>
      <c r="P53" s="199">
        <v>0</v>
      </c>
      <c r="Q53" s="199">
        <v>0.03</v>
      </c>
      <c r="R53" s="199">
        <v>0</v>
      </c>
      <c r="S53" s="199">
        <v>0</v>
      </c>
      <c r="T53" s="198">
        <v>0</v>
      </c>
      <c r="U53" s="197" t="s">
        <v>197</v>
      </c>
      <c r="V53" s="196"/>
    </row>
    <row r="54" spans="1:22" s="195" customFormat="1" ht="18" customHeight="1">
      <c r="A54" s="204"/>
      <c r="B54" s="203" t="s">
        <v>97</v>
      </c>
      <c r="C54" s="203"/>
      <c r="D54" s="203"/>
      <c r="E54" s="200">
        <v>62.639999999999986</v>
      </c>
      <c r="F54" s="200">
        <v>179.79</v>
      </c>
      <c r="G54" s="200">
        <v>158.43</v>
      </c>
      <c r="H54" s="200">
        <v>21.359999999999985</v>
      </c>
      <c r="I54" s="200">
        <v>1.34</v>
      </c>
      <c r="J54" s="200">
        <v>0.34</v>
      </c>
      <c r="K54" s="202">
        <v>1</v>
      </c>
      <c r="L54" s="201">
        <v>40.47</v>
      </c>
      <c r="M54" s="200">
        <v>0.19</v>
      </c>
      <c r="N54" s="202">
        <v>40.28</v>
      </c>
      <c r="O54" s="199">
        <v>0</v>
      </c>
      <c r="P54" s="200">
        <v>0</v>
      </c>
      <c r="Q54" s="200">
        <v>0</v>
      </c>
      <c r="R54" s="199">
        <v>0</v>
      </c>
      <c r="S54" s="199">
        <v>0</v>
      </c>
      <c r="T54" s="198">
        <v>0</v>
      </c>
      <c r="U54" s="197" t="s">
        <v>198</v>
      </c>
      <c r="V54" s="196"/>
    </row>
    <row r="55" spans="1:22" s="195" customFormat="1" ht="18" customHeight="1">
      <c r="A55" s="204"/>
      <c r="B55" s="203" t="s">
        <v>95</v>
      </c>
      <c r="C55" s="203"/>
      <c r="D55" s="203"/>
      <c r="E55" s="199">
        <v>80.22999999999999</v>
      </c>
      <c r="F55" s="199">
        <v>173.74</v>
      </c>
      <c r="G55" s="199">
        <v>157.89000000000001</v>
      </c>
      <c r="H55" s="199">
        <v>15.849999999999994</v>
      </c>
      <c r="I55" s="199">
        <v>0.3</v>
      </c>
      <c r="J55" s="199">
        <v>0</v>
      </c>
      <c r="K55" s="199">
        <v>0.3</v>
      </c>
      <c r="L55" s="199">
        <v>64.52</v>
      </c>
      <c r="M55" s="199">
        <v>0.44</v>
      </c>
      <c r="N55" s="199">
        <v>64.08</v>
      </c>
      <c r="O55" s="199">
        <v>0</v>
      </c>
      <c r="P55" s="199">
        <v>0</v>
      </c>
      <c r="Q55" s="199">
        <v>0</v>
      </c>
      <c r="R55" s="199">
        <v>0</v>
      </c>
      <c r="S55" s="199">
        <v>0</v>
      </c>
      <c r="T55" s="198">
        <v>0</v>
      </c>
      <c r="U55" s="197" t="s">
        <v>199</v>
      </c>
      <c r="V55" s="196"/>
    </row>
    <row r="56" spans="1:22" s="195" customFormat="1" ht="18" customHeight="1">
      <c r="A56" s="204"/>
      <c r="B56" s="203" t="s">
        <v>93</v>
      </c>
      <c r="C56" s="203"/>
      <c r="D56" s="203"/>
      <c r="E56" s="200">
        <v>158.37000000000009</v>
      </c>
      <c r="F56" s="200">
        <v>287.88000000000005</v>
      </c>
      <c r="G56" s="200">
        <v>224.97</v>
      </c>
      <c r="H56" s="200">
        <v>62.910000000000053</v>
      </c>
      <c r="I56" s="200">
        <v>19.260000000000002</v>
      </c>
      <c r="J56" s="200">
        <v>10.48</v>
      </c>
      <c r="K56" s="202">
        <v>8.7800000000000011</v>
      </c>
      <c r="L56" s="201">
        <v>87.95</v>
      </c>
      <c r="M56" s="200">
        <v>15.68</v>
      </c>
      <c r="N56" s="202">
        <v>72.27000000000001</v>
      </c>
      <c r="O56" s="201">
        <v>15.38</v>
      </c>
      <c r="P56" s="200">
        <v>2.77</v>
      </c>
      <c r="Q56" s="200">
        <v>12.610000000000001</v>
      </c>
      <c r="R56" s="199">
        <v>5.15</v>
      </c>
      <c r="S56" s="199">
        <v>3.35</v>
      </c>
      <c r="T56" s="198">
        <v>1.8000000000000003</v>
      </c>
      <c r="U56" s="197" t="s">
        <v>200</v>
      </c>
      <c r="V56" s="196"/>
    </row>
    <row r="57" spans="1:22" ht="3" customHeight="1">
      <c r="A57" s="192"/>
      <c r="B57" s="192"/>
      <c r="C57" s="192"/>
      <c r="D57" s="192"/>
      <c r="E57" s="193"/>
      <c r="F57" s="193"/>
      <c r="G57" s="193"/>
      <c r="H57" s="193"/>
      <c r="I57" s="193"/>
      <c r="J57" s="193"/>
      <c r="K57" s="192"/>
      <c r="L57" s="194"/>
      <c r="M57" s="193"/>
      <c r="N57" s="192"/>
      <c r="O57" s="194"/>
      <c r="P57" s="193"/>
      <c r="Q57" s="192"/>
      <c r="R57" s="193"/>
      <c r="S57" s="192"/>
      <c r="T57" s="193"/>
      <c r="U57" s="192"/>
      <c r="V57" s="192"/>
    </row>
    <row r="58" spans="1:22" ht="3" customHeight="1">
      <c r="P58" s="191"/>
    </row>
    <row r="59" spans="1:22" s="189" customFormat="1" ht="16.5" customHeight="1">
      <c r="B59" s="189" t="s">
        <v>286</v>
      </c>
      <c r="P59" s="190"/>
    </row>
    <row r="60" spans="1:22" s="189" customFormat="1" ht="15.6">
      <c r="B60" s="189" t="s">
        <v>285</v>
      </c>
      <c r="P60" s="190"/>
    </row>
  </sheetData>
  <mergeCells count="30">
    <mergeCell ref="U36:V38"/>
    <mergeCell ref="A11:D11"/>
    <mergeCell ref="U11:V11"/>
    <mergeCell ref="I34:K34"/>
    <mergeCell ref="R34:T34"/>
    <mergeCell ref="A35:D35"/>
    <mergeCell ref="F35:H35"/>
    <mergeCell ref="I35:K35"/>
    <mergeCell ref="L35:N35"/>
    <mergeCell ref="O35:Q35"/>
    <mergeCell ref="R35:T35"/>
    <mergeCell ref="A36:D38"/>
    <mergeCell ref="F36:H36"/>
    <mergeCell ref="L36:N36"/>
    <mergeCell ref="O36:Q36"/>
    <mergeCell ref="R36:T36"/>
    <mergeCell ref="U6:V8"/>
    <mergeCell ref="I4:K4"/>
    <mergeCell ref="R4:T4"/>
    <mergeCell ref="A5:D5"/>
    <mergeCell ref="F5:H5"/>
    <mergeCell ref="I5:K5"/>
    <mergeCell ref="L5:N5"/>
    <mergeCell ref="O5:Q5"/>
    <mergeCell ref="R5:T5"/>
    <mergeCell ref="A6:D8"/>
    <mergeCell ref="F6:H6"/>
    <mergeCell ref="L6:N6"/>
    <mergeCell ref="O6:Q6"/>
    <mergeCell ref="R6:T6"/>
  </mergeCells>
  <pageMargins left="0.39370078740157483" right="0" top="0.86614173228346458" bottom="0.59055118110236227" header="0.86614173228346458" footer="0.51181102362204722"/>
  <pageSetup paperSize="9" scale="85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0"/>
  </sheetPr>
  <dimension ref="A1:Z60"/>
  <sheetViews>
    <sheetView showGridLines="0" topLeftCell="H1" workbookViewId="0">
      <selection activeCell="R6" sqref="R6:T6"/>
    </sheetView>
  </sheetViews>
  <sheetFormatPr defaultColWidth="9.125" defaultRowHeight="18"/>
  <cols>
    <col min="1" max="1" width="0.875" style="188" hidden="1" customWidth="1"/>
    <col min="2" max="2" width="6" style="188" customWidth="1"/>
    <col min="3" max="3" width="5.375" style="188" customWidth="1"/>
    <col min="4" max="4" width="4.375" style="188" customWidth="1"/>
    <col min="5" max="5" width="8.625" style="188" customWidth="1"/>
    <col min="6" max="6" width="7.75" style="188" customWidth="1"/>
    <col min="7" max="7" width="8.25" style="188" customWidth="1"/>
    <col min="8" max="8" width="8.75" style="188" customWidth="1"/>
    <col min="9" max="9" width="7.375" style="188" customWidth="1"/>
    <col min="10" max="10" width="8.75" style="188" customWidth="1"/>
    <col min="11" max="11" width="9.625" style="188" customWidth="1"/>
    <col min="12" max="12" width="7.75" style="188" customWidth="1"/>
    <col min="13" max="13" width="8" style="188" customWidth="1"/>
    <col min="14" max="14" width="9.125" style="188" customWidth="1"/>
    <col min="15" max="15" width="7" style="188" customWidth="1"/>
    <col min="16" max="16" width="9.125" style="188" customWidth="1"/>
    <col min="17" max="17" width="8.625" style="188" customWidth="1"/>
    <col min="18" max="18" width="7.25" style="188" customWidth="1"/>
    <col min="19" max="19" width="8" style="188" customWidth="1"/>
    <col min="20" max="20" width="8.125" style="188" customWidth="1"/>
    <col min="21" max="21" width="1.125" style="188" customWidth="1"/>
    <col min="22" max="22" width="20.25" style="188" customWidth="1"/>
    <col min="23" max="23" width="5" style="188" customWidth="1"/>
    <col min="24" max="24" width="4.125" style="188" customWidth="1"/>
    <col min="25" max="16384" width="9.125" style="188"/>
  </cols>
  <sheetData>
    <row r="1" spans="1:26" s="241" customFormat="1">
      <c r="B1" s="242" t="s">
        <v>321</v>
      </c>
      <c r="C1" s="240"/>
      <c r="D1" s="242" t="s">
        <v>320</v>
      </c>
    </row>
    <row r="2" spans="1:26" s="160" customFormat="1">
      <c r="B2" s="241" t="s">
        <v>319</v>
      </c>
      <c r="C2" s="240"/>
      <c r="D2" s="239" t="s">
        <v>318</v>
      </c>
    </row>
    <row r="3" spans="1:26" s="234" customFormat="1" ht="14.4">
      <c r="A3" s="238"/>
      <c r="B3" s="238"/>
      <c r="C3" s="238"/>
      <c r="D3" s="238"/>
      <c r="E3" s="238"/>
      <c r="F3" s="237"/>
      <c r="G3" s="237"/>
      <c r="H3" s="237"/>
      <c r="I3" s="237"/>
      <c r="J3" s="237"/>
      <c r="K3" s="237"/>
      <c r="L3" s="237"/>
      <c r="M3" s="237"/>
      <c r="N3" s="237"/>
      <c r="O3" s="236"/>
      <c r="V3" s="262" t="s">
        <v>317</v>
      </c>
    </row>
    <row r="4" spans="1:26" s="214" customFormat="1" ht="19.5" customHeight="1">
      <c r="A4" s="231"/>
      <c r="B4" s="231"/>
      <c r="C4" s="231"/>
      <c r="D4" s="231"/>
      <c r="E4" s="225"/>
      <c r="I4" s="371" t="s">
        <v>311</v>
      </c>
      <c r="J4" s="372"/>
      <c r="K4" s="373"/>
      <c r="L4" s="232"/>
      <c r="M4" s="231"/>
      <c r="N4" s="233"/>
      <c r="O4" s="232"/>
      <c r="P4" s="231"/>
      <c r="Q4" s="233"/>
      <c r="R4" s="371" t="s">
        <v>310</v>
      </c>
      <c r="S4" s="372"/>
      <c r="T4" s="373"/>
      <c r="U4" s="232"/>
      <c r="V4" s="231"/>
    </row>
    <row r="5" spans="1:26" s="214" customFormat="1" ht="18" customHeight="1">
      <c r="A5" s="374"/>
      <c r="B5" s="374"/>
      <c r="C5" s="374"/>
      <c r="D5" s="374"/>
      <c r="E5" s="230" t="s">
        <v>309</v>
      </c>
      <c r="F5" s="375" t="s">
        <v>308</v>
      </c>
      <c r="G5" s="374"/>
      <c r="H5" s="376"/>
      <c r="I5" s="375" t="s">
        <v>307</v>
      </c>
      <c r="J5" s="374"/>
      <c r="K5" s="376"/>
      <c r="L5" s="375" t="s">
        <v>306</v>
      </c>
      <c r="M5" s="374"/>
      <c r="N5" s="376"/>
      <c r="O5" s="375" t="s">
        <v>305</v>
      </c>
      <c r="P5" s="374"/>
      <c r="Q5" s="376"/>
      <c r="R5" s="375" t="s">
        <v>304</v>
      </c>
      <c r="S5" s="374"/>
      <c r="T5" s="376"/>
      <c r="U5" s="220"/>
    </row>
    <row r="6" spans="1:26" s="214" customFormat="1" ht="18" customHeight="1">
      <c r="A6" s="377" t="s">
        <v>66</v>
      </c>
      <c r="B6" s="377"/>
      <c r="C6" s="377"/>
      <c r="D6" s="378"/>
      <c r="E6" s="230" t="s">
        <v>303</v>
      </c>
      <c r="F6" s="379" t="s">
        <v>302</v>
      </c>
      <c r="G6" s="380"/>
      <c r="H6" s="381"/>
      <c r="I6" s="229"/>
      <c r="J6" s="228" t="s">
        <v>301</v>
      </c>
      <c r="K6" s="227"/>
      <c r="L6" s="379" t="s">
        <v>300</v>
      </c>
      <c r="M6" s="380"/>
      <c r="N6" s="381"/>
      <c r="O6" s="379" t="s">
        <v>299</v>
      </c>
      <c r="P6" s="380"/>
      <c r="Q6" s="381"/>
      <c r="R6" s="379" t="s">
        <v>298</v>
      </c>
      <c r="S6" s="380"/>
      <c r="T6" s="381"/>
      <c r="U6" s="369" t="s">
        <v>67</v>
      </c>
      <c r="V6" s="370"/>
    </row>
    <row r="7" spans="1:26" s="214" customFormat="1" ht="18" customHeight="1">
      <c r="A7" s="370"/>
      <c r="B7" s="370"/>
      <c r="C7" s="370"/>
      <c r="D7" s="378"/>
      <c r="E7" s="222" t="s">
        <v>316</v>
      </c>
      <c r="F7" s="223"/>
      <c r="G7" s="222"/>
      <c r="H7" s="221" t="s">
        <v>296</v>
      </c>
      <c r="I7" s="223"/>
      <c r="J7" s="225"/>
      <c r="K7" s="221" t="s">
        <v>296</v>
      </c>
      <c r="L7" s="223"/>
      <c r="M7" s="222"/>
      <c r="N7" s="221" t="s">
        <v>296</v>
      </c>
      <c r="O7" s="223"/>
      <c r="P7" s="222"/>
      <c r="Q7" s="221" t="s">
        <v>296</v>
      </c>
      <c r="R7" s="226"/>
      <c r="S7" s="225"/>
      <c r="T7" s="224" t="s">
        <v>296</v>
      </c>
      <c r="U7" s="369"/>
      <c r="V7" s="370"/>
    </row>
    <row r="8" spans="1:26" s="214" customFormat="1" ht="18" customHeight="1">
      <c r="A8" s="370"/>
      <c r="B8" s="370"/>
      <c r="C8" s="370"/>
      <c r="D8" s="378"/>
      <c r="E8" s="222" t="s">
        <v>290</v>
      </c>
      <c r="F8" s="223" t="s">
        <v>295</v>
      </c>
      <c r="G8" s="222" t="s">
        <v>294</v>
      </c>
      <c r="H8" s="221" t="s">
        <v>293</v>
      </c>
      <c r="I8" s="223" t="s">
        <v>295</v>
      </c>
      <c r="J8" s="222" t="s">
        <v>294</v>
      </c>
      <c r="K8" s="221" t="s">
        <v>293</v>
      </c>
      <c r="L8" s="223" t="s">
        <v>295</v>
      </c>
      <c r="M8" s="222" t="s">
        <v>294</v>
      </c>
      <c r="N8" s="221" t="s">
        <v>293</v>
      </c>
      <c r="O8" s="223" t="s">
        <v>295</v>
      </c>
      <c r="P8" s="222" t="s">
        <v>294</v>
      </c>
      <c r="Q8" s="221" t="s">
        <v>293</v>
      </c>
      <c r="R8" s="223" t="s">
        <v>295</v>
      </c>
      <c r="S8" s="222" t="s">
        <v>294</v>
      </c>
      <c r="T8" s="221" t="s">
        <v>293</v>
      </c>
      <c r="U8" s="369"/>
      <c r="V8" s="370"/>
    </row>
    <row r="9" spans="1:26" s="214" customFormat="1" ht="18" customHeight="1">
      <c r="E9" s="222" t="s">
        <v>1</v>
      </c>
      <c r="F9" s="223" t="s">
        <v>292</v>
      </c>
      <c r="G9" s="222" t="s">
        <v>291</v>
      </c>
      <c r="H9" s="221" t="s">
        <v>290</v>
      </c>
      <c r="I9" s="223" t="s">
        <v>292</v>
      </c>
      <c r="J9" s="222" t="s">
        <v>291</v>
      </c>
      <c r="K9" s="221" t="s">
        <v>290</v>
      </c>
      <c r="L9" s="223" t="s">
        <v>292</v>
      </c>
      <c r="M9" s="222" t="s">
        <v>291</v>
      </c>
      <c r="N9" s="221" t="s">
        <v>290</v>
      </c>
      <c r="O9" s="223" t="s">
        <v>292</v>
      </c>
      <c r="P9" s="222" t="s">
        <v>291</v>
      </c>
      <c r="Q9" s="221" t="s">
        <v>290</v>
      </c>
      <c r="R9" s="223" t="s">
        <v>292</v>
      </c>
      <c r="S9" s="222" t="s">
        <v>291</v>
      </c>
      <c r="T9" s="221" t="s">
        <v>290</v>
      </c>
      <c r="U9" s="220"/>
    </row>
    <row r="10" spans="1:26" s="214" customFormat="1" ht="18" customHeight="1">
      <c r="A10" s="215"/>
      <c r="B10" s="215"/>
      <c r="C10" s="215"/>
      <c r="D10" s="215"/>
      <c r="E10" s="218" t="s">
        <v>289</v>
      </c>
      <c r="F10" s="219" t="s">
        <v>288</v>
      </c>
      <c r="G10" s="218"/>
      <c r="H10" s="217" t="s">
        <v>287</v>
      </c>
      <c r="I10" s="219" t="s">
        <v>288</v>
      </c>
      <c r="J10" s="218"/>
      <c r="K10" s="217" t="s">
        <v>287</v>
      </c>
      <c r="L10" s="219" t="s">
        <v>288</v>
      </c>
      <c r="M10" s="218"/>
      <c r="N10" s="217" t="s">
        <v>287</v>
      </c>
      <c r="O10" s="219" t="s">
        <v>288</v>
      </c>
      <c r="P10" s="218"/>
      <c r="Q10" s="217" t="s">
        <v>287</v>
      </c>
      <c r="R10" s="219" t="s">
        <v>288</v>
      </c>
      <c r="S10" s="218"/>
      <c r="T10" s="217" t="s">
        <v>287</v>
      </c>
      <c r="U10" s="216"/>
      <c r="V10" s="215"/>
    </row>
    <row r="11" spans="1:26" s="206" customFormat="1" ht="24" customHeight="1">
      <c r="A11" s="382" t="s">
        <v>42</v>
      </c>
      <c r="B11" s="382"/>
      <c r="C11" s="382"/>
      <c r="D11" s="383"/>
      <c r="E11" s="260">
        <v>6682.079999999999</v>
      </c>
      <c r="F11" s="261">
        <v>32589.570000000003</v>
      </c>
      <c r="G11" s="260">
        <v>29163.269999999997</v>
      </c>
      <c r="H11" s="260">
        <v>3426.2999999999975</v>
      </c>
      <c r="I11" s="260">
        <v>425.84999999999991</v>
      </c>
      <c r="J11" s="260">
        <v>200.34</v>
      </c>
      <c r="K11" s="260">
        <v>225.51</v>
      </c>
      <c r="L11" s="260">
        <v>3206.9299999999989</v>
      </c>
      <c r="M11" s="260">
        <v>205.76000000000002</v>
      </c>
      <c r="N11" s="260">
        <v>3001.1700000000005</v>
      </c>
      <c r="O11" s="260">
        <v>24.96</v>
      </c>
      <c r="P11" s="260">
        <v>4.12</v>
      </c>
      <c r="Q11" s="260">
        <v>20.84</v>
      </c>
      <c r="R11" s="199">
        <v>251.25</v>
      </c>
      <c r="S11" s="199">
        <v>242.98999999999998</v>
      </c>
      <c r="T11" s="259">
        <v>8.260000000000014</v>
      </c>
      <c r="U11" s="384" t="s">
        <v>1</v>
      </c>
      <c r="V11" s="382"/>
    </row>
    <row r="12" spans="1:26" s="206" customFormat="1" ht="20.25" customHeight="1">
      <c r="A12" s="208"/>
      <c r="B12" s="203" t="s">
        <v>155</v>
      </c>
      <c r="C12" s="208"/>
      <c r="D12" s="253"/>
      <c r="E12" s="255">
        <v>377.88</v>
      </c>
      <c r="F12" s="255">
        <v>12427.849999999999</v>
      </c>
      <c r="G12" s="255">
        <v>12059.85</v>
      </c>
      <c r="H12" s="255">
        <v>367.99999999999818</v>
      </c>
      <c r="I12" s="255">
        <v>14.69</v>
      </c>
      <c r="J12" s="255">
        <v>10.32</v>
      </c>
      <c r="K12" s="258">
        <v>4.3699999999999992</v>
      </c>
      <c r="L12" s="256">
        <v>5.36</v>
      </c>
      <c r="M12" s="255">
        <v>0.53</v>
      </c>
      <c r="N12" s="258">
        <v>4.83</v>
      </c>
      <c r="O12" s="256">
        <v>0.68</v>
      </c>
      <c r="P12" s="255">
        <v>0</v>
      </c>
      <c r="Q12" s="200">
        <v>0.68</v>
      </c>
      <c r="R12" s="199">
        <v>0</v>
      </c>
      <c r="S12" s="199">
        <v>0</v>
      </c>
      <c r="T12" s="198">
        <v>0</v>
      </c>
      <c r="U12" s="247" t="s">
        <v>166</v>
      </c>
      <c r="V12" s="205"/>
      <c r="Y12" s="246"/>
      <c r="Z12" s="246"/>
    </row>
    <row r="13" spans="1:26" s="206" customFormat="1" ht="20.25" customHeight="1">
      <c r="A13" s="208"/>
      <c r="B13" s="203" t="s">
        <v>153</v>
      </c>
      <c r="C13" s="208"/>
      <c r="D13" s="253"/>
      <c r="E13" s="255">
        <v>85.240000000000023</v>
      </c>
      <c r="F13" s="255">
        <v>396.52000000000004</v>
      </c>
      <c r="G13" s="255">
        <v>345.99</v>
      </c>
      <c r="H13" s="255">
        <v>50.53000000000003</v>
      </c>
      <c r="I13" s="255">
        <v>8.5</v>
      </c>
      <c r="J13" s="255">
        <v>2.64</v>
      </c>
      <c r="K13" s="258">
        <v>5.8599999999999994</v>
      </c>
      <c r="L13" s="256">
        <v>29.15</v>
      </c>
      <c r="M13" s="255">
        <v>0.3</v>
      </c>
      <c r="N13" s="199">
        <v>28.849999999999998</v>
      </c>
      <c r="O13" s="199">
        <v>0</v>
      </c>
      <c r="P13" s="255">
        <v>0</v>
      </c>
      <c r="Q13" s="200">
        <v>0</v>
      </c>
      <c r="R13" s="199">
        <v>0</v>
      </c>
      <c r="S13" s="199">
        <v>0</v>
      </c>
      <c r="T13" s="198">
        <v>0</v>
      </c>
      <c r="U13" s="247" t="s">
        <v>167</v>
      </c>
      <c r="V13" s="205"/>
      <c r="Y13" s="246"/>
      <c r="Z13" s="246"/>
    </row>
    <row r="14" spans="1:26" s="206" customFormat="1" ht="20.25" customHeight="1">
      <c r="A14" s="208"/>
      <c r="B14" s="203" t="s">
        <v>151</v>
      </c>
      <c r="C14" s="208"/>
      <c r="D14" s="253"/>
      <c r="E14" s="255">
        <v>121.09000000000009</v>
      </c>
      <c r="F14" s="255">
        <v>625.45000000000005</v>
      </c>
      <c r="G14" s="255">
        <v>508.99999999999994</v>
      </c>
      <c r="H14" s="255">
        <v>116.4500000000001</v>
      </c>
      <c r="I14" s="255">
        <v>4.1399999999999997</v>
      </c>
      <c r="J14" s="255">
        <v>3.51</v>
      </c>
      <c r="K14" s="258">
        <v>0.62999999999999989</v>
      </c>
      <c r="L14" s="256">
        <v>4</v>
      </c>
      <c r="M14" s="255">
        <v>0.04</v>
      </c>
      <c r="N14" s="199">
        <v>3.96</v>
      </c>
      <c r="O14" s="199">
        <v>0.05</v>
      </c>
      <c r="P14" s="255">
        <v>0</v>
      </c>
      <c r="Q14" s="255">
        <v>0.05</v>
      </c>
      <c r="R14" s="199">
        <v>0</v>
      </c>
      <c r="S14" s="199">
        <v>0</v>
      </c>
      <c r="T14" s="198">
        <v>0</v>
      </c>
      <c r="U14" s="247" t="s">
        <v>168</v>
      </c>
      <c r="V14" s="205"/>
      <c r="Y14" s="246"/>
      <c r="Z14" s="246"/>
    </row>
    <row r="15" spans="1:26" s="206" customFormat="1" ht="20.25" customHeight="1">
      <c r="A15" s="208"/>
      <c r="B15" s="203" t="s">
        <v>149</v>
      </c>
      <c r="C15" s="208"/>
      <c r="D15" s="253"/>
      <c r="E15" s="255">
        <v>238.52999999999997</v>
      </c>
      <c r="F15" s="255">
        <v>845.58</v>
      </c>
      <c r="G15" s="255">
        <v>805.57</v>
      </c>
      <c r="H15" s="255">
        <v>40.009999999999991</v>
      </c>
      <c r="I15" s="255">
        <v>13.69</v>
      </c>
      <c r="J15" s="255">
        <v>4.7699999999999996</v>
      </c>
      <c r="K15" s="258">
        <v>8.92</v>
      </c>
      <c r="L15" s="256">
        <v>195.57</v>
      </c>
      <c r="M15" s="255">
        <v>7.34</v>
      </c>
      <c r="N15" s="258">
        <v>188.23</v>
      </c>
      <c r="O15" s="256">
        <v>1.37</v>
      </c>
      <c r="P15" s="255">
        <v>0</v>
      </c>
      <c r="Q15" s="255">
        <v>1.37</v>
      </c>
      <c r="R15" s="199">
        <v>0</v>
      </c>
      <c r="S15" s="199">
        <v>0</v>
      </c>
      <c r="T15" s="198">
        <v>0</v>
      </c>
      <c r="U15" s="247" t="s">
        <v>169</v>
      </c>
      <c r="V15" s="205"/>
      <c r="Y15" s="246"/>
      <c r="Z15" s="246"/>
    </row>
    <row r="16" spans="1:26" s="206" customFormat="1" ht="20.25" customHeight="1">
      <c r="A16" s="208"/>
      <c r="B16" s="203" t="s">
        <v>170</v>
      </c>
      <c r="C16" s="208"/>
      <c r="D16" s="253"/>
      <c r="E16" s="255">
        <v>96.560000000000031</v>
      </c>
      <c r="F16" s="255">
        <v>266.98</v>
      </c>
      <c r="G16" s="255">
        <v>217.07999999999998</v>
      </c>
      <c r="H16" s="255">
        <v>49.900000000000034</v>
      </c>
      <c r="I16" s="255">
        <v>3.07</v>
      </c>
      <c r="J16" s="255">
        <v>2.75</v>
      </c>
      <c r="K16" s="258">
        <v>0.31999999999999984</v>
      </c>
      <c r="L16" s="256">
        <v>46.43</v>
      </c>
      <c r="M16" s="255">
        <v>0.09</v>
      </c>
      <c r="N16" s="258">
        <v>46.339999999999996</v>
      </c>
      <c r="O16" s="199">
        <v>0</v>
      </c>
      <c r="P16" s="255">
        <v>0</v>
      </c>
      <c r="Q16" s="255">
        <v>0</v>
      </c>
      <c r="R16" s="199">
        <v>0</v>
      </c>
      <c r="S16" s="199">
        <v>0</v>
      </c>
      <c r="T16" s="198">
        <v>0</v>
      </c>
      <c r="U16" s="247" t="s">
        <v>171</v>
      </c>
      <c r="V16" s="205"/>
      <c r="Y16" s="246"/>
      <c r="Z16" s="246"/>
    </row>
    <row r="17" spans="1:26" s="206" customFormat="1" ht="20.25" customHeight="1">
      <c r="A17" s="208"/>
      <c r="B17" s="203" t="s">
        <v>145</v>
      </c>
      <c r="C17" s="208"/>
      <c r="D17" s="253"/>
      <c r="E17" s="255">
        <v>189.15999999999991</v>
      </c>
      <c r="F17" s="255">
        <v>815.06999999999994</v>
      </c>
      <c r="G17" s="255">
        <v>725.24</v>
      </c>
      <c r="H17" s="255">
        <v>89.829999999999927</v>
      </c>
      <c r="I17" s="255">
        <v>6.34</v>
      </c>
      <c r="J17" s="255">
        <v>3.81</v>
      </c>
      <c r="K17" s="258">
        <v>2.5299999999999998</v>
      </c>
      <c r="L17" s="256">
        <v>106.56</v>
      </c>
      <c r="M17" s="255">
        <v>9.76</v>
      </c>
      <c r="N17" s="258">
        <v>96.8</v>
      </c>
      <c r="O17" s="199">
        <v>0</v>
      </c>
      <c r="P17" s="255">
        <v>0</v>
      </c>
      <c r="Q17" s="255">
        <v>0</v>
      </c>
      <c r="R17" s="199">
        <v>0</v>
      </c>
      <c r="S17" s="199">
        <v>0</v>
      </c>
      <c r="T17" s="198">
        <v>0</v>
      </c>
      <c r="U17" s="247" t="s">
        <v>172</v>
      </c>
      <c r="V17" s="205"/>
      <c r="Y17" s="246"/>
      <c r="Z17" s="246"/>
    </row>
    <row r="18" spans="1:26" s="206" customFormat="1" ht="20.25" customHeight="1">
      <c r="A18" s="208"/>
      <c r="B18" s="203" t="s">
        <v>143</v>
      </c>
      <c r="C18" s="208"/>
      <c r="D18" s="253"/>
      <c r="E18" s="255">
        <v>115.90999999999998</v>
      </c>
      <c r="F18" s="255">
        <v>373.28999999999996</v>
      </c>
      <c r="G18" s="255">
        <v>317.33</v>
      </c>
      <c r="H18" s="255">
        <v>55.95999999999998</v>
      </c>
      <c r="I18" s="255">
        <v>16.57</v>
      </c>
      <c r="J18" s="255">
        <v>10.119999999999999</v>
      </c>
      <c r="K18" s="258">
        <v>6.4500000000000011</v>
      </c>
      <c r="L18" s="256">
        <v>59.8</v>
      </c>
      <c r="M18" s="255">
        <v>9.26</v>
      </c>
      <c r="N18" s="258">
        <v>50.54</v>
      </c>
      <c r="O18" s="256">
        <v>0.36</v>
      </c>
      <c r="P18" s="255">
        <v>0</v>
      </c>
      <c r="Q18" s="255">
        <v>0.36</v>
      </c>
      <c r="R18" s="199">
        <v>2.6</v>
      </c>
      <c r="S18" s="199">
        <v>0</v>
      </c>
      <c r="T18" s="198">
        <v>2.6</v>
      </c>
      <c r="U18" s="247" t="s">
        <v>173</v>
      </c>
      <c r="V18" s="205"/>
      <c r="Y18" s="246"/>
      <c r="Z18" s="246"/>
    </row>
    <row r="19" spans="1:26" s="206" customFormat="1" ht="20.25" customHeight="1">
      <c r="A19" s="208"/>
      <c r="B19" s="203" t="s">
        <v>141</v>
      </c>
      <c r="C19" s="208"/>
      <c r="D19" s="253"/>
      <c r="E19" s="255">
        <v>435.19999999999987</v>
      </c>
      <c r="F19" s="255">
        <v>1629.91</v>
      </c>
      <c r="G19" s="255">
        <v>1376.5400000000002</v>
      </c>
      <c r="H19" s="255">
        <v>253.36999999999989</v>
      </c>
      <c r="I19" s="255">
        <v>18.02</v>
      </c>
      <c r="J19" s="255">
        <v>6.37</v>
      </c>
      <c r="K19" s="258">
        <v>11.649999999999999</v>
      </c>
      <c r="L19" s="256">
        <v>172.21</v>
      </c>
      <c r="M19" s="255">
        <v>2.0299999999999998</v>
      </c>
      <c r="N19" s="258">
        <v>170.18</v>
      </c>
      <c r="O19" s="256">
        <v>0</v>
      </c>
      <c r="P19" s="255">
        <v>0</v>
      </c>
      <c r="Q19" s="255">
        <v>0</v>
      </c>
      <c r="R19" s="199">
        <v>38</v>
      </c>
      <c r="S19" s="199">
        <v>38</v>
      </c>
      <c r="T19" s="198">
        <v>0</v>
      </c>
      <c r="U19" s="247" t="s">
        <v>174</v>
      </c>
      <c r="V19" s="205"/>
      <c r="Y19" s="246"/>
      <c r="Z19" s="246"/>
    </row>
    <row r="20" spans="1:26" s="206" customFormat="1" ht="20.25" customHeight="1">
      <c r="A20" s="208"/>
      <c r="B20" s="203" t="s">
        <v>139</v>
      </c>
      <c r="C20" s="208"/>
      <c r="D20" s="253"/>
      <c r="E20" s="255">
        <v>66.510000000000048</v>
      </c>
      <c r="F20" s="255">
        <v>706.97</v>
      </c>
      <c r="G20" s="255">
        <v>656.4</v>
      </c>
      <c r="H20" s="255">
        <v>50.57000000000005</v>
      </c>
      <c r="I20" s="255">
        <v>7.63</v>
      </c>
      <c r="J20" s="255">
        <v>7.6</v>
      </c>
      <c r="K20" s="258">
        <v>3.0000000000000249E-2</v>
      </c>
      <c r="L20" s="256">
        <v>16.760000000000002</v>
      </c>
      <c r="M20" s="255">
        <v>0.85</v>
      </c>
      <c r="N20" s="258">
        <v>15.910000000000002</v>
      </c>
      <c r="O20" s="199">
        <v>0</v>
      </c>
      <c r="P20" s="255">
        <v>0</v>
      </c>
      <c r="Q20" s="255">
        <v>0</v>
      </c>
      <c r="R20" s="199">
        <v>0</v>
      </c>
      <c r="S20" s="199">
        <v>0</v>
      </c>
      <c r="T20" s="198">
        <v>0</v>
      </c>
      <c r="U20" s="247" t="s">
        <v>175</v>
      </c>
      <c r="V20" s="205"/>
      <c r="Y20" s="246"/>
      <c r="Z20" s="246"/>
    </row>
    <row r="21" spans="1:26" s="206" customFormat="1" ht="20.25" customHeight="1">
      <c r="A21" s="208"/>
      <c r="B21" s="203" t="s">
        <v>137</v>
      </c>
      <c r="C21" s="208"/>
      <c r="D21" s="253"/>
      <c r="E21" s="255">
        <v>281.30999999999989</v>
      </c>
      <c r="F21" s="255">
        <v>277.49999999999994</v>
      </c>
      <c r="G21" s="255">
        <v>267.10000000000002</v>
      </c>
      <c r="H21" s="255">
        <v>10.39999999999992</v>
      </c>
      <c r="I21" s="255">
        <v>6.6</v>
      </c>
      <c r="J21" s="255">
        <v>3.39</v>
      </c>
      <c r="K21" s="258">
        <v>3.2099999999999995</v>
      </c>
      <c r="L21" s="256">
        <v>289.33</v>
      </c>
      <c r="M21" s="255">
        <v>21.63</v>
      </c>
      <c r="N21" s="258">
        <v>267.7</v>
      </c>
      <c r="O21" s="256">
        <v>0</v>
      </c>
      <c r="P21" s="255">
        <v>0</v>
      </c>
      <c r="Q21" s="255">
        <v>0</v>
      </c>
      <c r="R21" s="199">
        <v>0</v>
      </c>
      <c r="S21" s="199">
        <v>0</v>
      </c>
      <c r="T21" s="198">
        <v>0</v>
      </c>
      <c r="U21" s="247" t="s">
        <v>176</v>
      </c>
      <c r="V21" s="205"/>
      <c r="Y21" s="246"/>
      <c r="Z21" s="246"/>
    </row>
    <row r="22" spans="1:26" s="206" customFormat="1" ht="20.25" customHeight="1">
      <c r="A22" s="208"/>
      <c r="B22" s="203" t="s">
        <v>135</v>
      </c>
      <c r="C22" s="208"/>
      <c r="D22" s="253"/>
      <c r="E22" s="255">
        <v>69.930000000000007</v>
      </c>
      <c r="F22" s="255">
        <v>553.1</v>
      </c>
      <c r="G22" s="255">
        <v>519.68999999999994</v>
      </c>
      <c r="H22" s="255">
        <v>33.410000000000082</v>
      </c>
      <c r="I22" s="255">
        <v>4.2699999999999996</v>
      </c>
      <c r="J22" s="255">
        <v>3.94</v>
      </c>
      <c r="K22" s="258">
        <v>0.32999999999999963</v>
      </c>
      <c r="L22" s="256">
        <v>36.340000000000003</v>
      </c>
      <c r="M22" s="255">
        <v>0.15</v>
      </c>
      <c r="N22" s="199">
        <v>36.190000000000005</v>
      </c>
      <c r="O22" s="199">
        <v>0</v>
      </c>
      <c r="P22" s="255">
        <v>0</v>
      </c>
      <c r="Q22" s="255">
        <v>0</v>
      </c>
      <c r="R22" s="199">
        <v>0</v>
      </c>
      <c r="S22" s="199">
        <v>0</v>
      </c>
      <c r="T22" s="198">
        <v>0</v>
      </c>
      <c r="U22" s="247" t="s">
        <v>177</v>
      </c>
      <c r="V22" s="205"/>
      <c r="Y22" s="246"/>
      <c r="Z22" s="246"/>
    </row>
    <row r="23" spans="1:26" s="206" customFormat="1" ht="20.25" customHeight="1">
      <c r="A23" s="208"/>
      <c r="B23" s="203" t="s">
        <v>133</v>
      </c>
      <c r="C23" s="208"/>
      <c r="D23" s="253"/>
      <c r="E23" s="255">
        <v>449.93</v>
      </c>
      <c r="F23" s="255">
        <v>1785.88</v>
      </c>
      <c r="G23" s="255">
        <v>1521.3700000000001</v>
      </c>
      <c r="H23" s="255">
        <v>264.51</v>
      </c>
      <c r="I23" s="255">
        <v>49.34</v>
      </c>
      <c r="J23" s="255">
        <v>12.3</v>
      </c>
      <c r="K23" s="258">
        <v>37.040000000000006</v>
      </c>
      <c r="L23" s="256">
        <v>149.94</v>
      </c>
      <c r="M23" s="255">
        <v>1.56</v>
      </c>
      <c r="N23" s="258">
        <v>148.38</v>
      </c>
      <c r="O23" s="256">
        <v>0</v>
      </c>
      <c r="P23" s="255">
        <v>0</v>
      </c>
      <c r="Q23" s="255">
        <v>0</v>
      </c>
      <c r="R23" s="199">
        <v>0</v>
      </c>
      <c r="S23" s="199">
        <v>0</v>
      </c>
      <c r="T23" s="198">
        <v>0</v>
      </c>
      <c r="U23" s="247" t="s">
        <v>178</v>
      </c>
      <c r="V23" s="205"/>
      <c r="Y23" s="254"/>
      <c r="Z23" s="254"/>
    </row>
    <row r="24" spans="1:26" s="206" customFormat="1" ht="20.25" customHeight="1">
      <c r="A24" s="208"/>
      <c r="B24" s="203" t="s">
        <v>131</v>
      </c>
      <c r="C24" s="208"/>
      <c r="D24" s="253"/>
      <c r="E24" s="255">
        <v>664.58999999999992</v>
      </c>
      <c r="F24" s="255">
        <v>654.37</v>
      </c>
      <c r="G24" s="255">
        <v>595.64</v>
      </c>
      <c r="H24" s="255">
        <v>58.730000000000018</v>
      </c>
      <c r="I24" s="255">
        <v>54.88</v>
      </c>
      <c r="J24" s="255">
        <v>35.6</v>
      </c>
      <c r="K24" s="257">
        <v>19.28</v>
      </c>
      <c r="L24" s="256">
        <v>588.14</v>
      </c>
      <c r="M24" s="255">
        <v>2.85</v>
      </c>
      <c r="N24" s="257">
        <v>585.29</v>
      </c>
      <c r="O24" s="256">
        <v>1.29</v>
      </c>
      <c r="P24" s="255">
        <v>0</v>
      </c>
      <c r="Q24" s="255">
        <v>1.29</v>
      </c>
      <c r="R24" s="199">
        <v>0</v>
      </c>
      <c r="S24" s="199">
        <v>0</v>
      </c>
      <c r="T24" s="198">
        <v>0</v>
      </c>
      <c r="U24" s="247" t="s">
        <v>179</v>
      </c>
      <c r="V24" s="205"/>
      <c r="Y24" s="254"/>
      <c r="Z24" s="254"/>
    </row>
    <row r="25" spans="1:26" s="206" customFormat="1" ht="20.25" customHeight="1">
      <c r="A25" s="208"/>
      <c r="B25" s="203" t="s">
        <v>129</v>
      </c>
      <c r="C25" s="208"/>
      <c r="D25" s="253"/>
      <c r="E25" s="249">
        <v>139.67000000000007</v>
      </c>
      <c r="F25" s="249">
        <v>750.94</v>
      </c>
      <c r="G25" s="249">
        <v>647.53</v>
      </c>
      <c r="H25" s="249">
        <v>103.41000000000008</v>
      </c>
      <c r="I25" s="249">
        <v>7.4</v>
      </c>
      <c r="J25" s="249">
        <v>6.6</v>
      </c>
      <c r="K25" s="251">
        <v>0.80000000000000071</v>
      </c>
      <c r="L25" s="252">
        <v>35.56</v>
      </c>
      <c r="M25" s="249">
        <v>0.1</v>
      </c>
      <c r="N25" s="251">
        <v>35.46</v>
      </c>
      <c r="O25" s="252">
        <v>0</v>
      </c>
      <c r="P25" s="249">
        <v>0</v>
      </c>
      <c r="Q25" s="248">
        <v>0</v>
      </c>
      <c r="R25" s="199">
        <v>0</v>
      </c>
      <c r="S25" s="199">
        <v>0</v>
      </c>
      <c r="T25" s="198">
        <v>0</v>
      </c>
      <c r="U25" s="247" t="s">
        <v>180</v>
      </c>
      <c r="V25" s="205"/>
      <c r="Y25" s="246"/>
      <c r="Z25" s="246"/>
    </row>
    <row r="26" spans="1:26" s="206" customFormat="1" ht="20.25" customHeight="1">
      <c r="A26" s="208"/>
      <c r="B26" s="203" t="s">
        <v>127</v>
      </c>
      <c r="C26" s="208"/>
      <c r="D26" s="253"/>
      <c r="E26" s="249">
        <v>310.81</v>
      </c>
      <c r="F26" s="249">
        <v>797.37</v>
      </c>
      <c r="G26" s="249">
        <v>720.54</v>
      </c>
      <c r="H26" s="249">
        <v>76.830000000000041</v>
      </c>
      <c r="I26" s="249">
        <v>21.19</v>
      </c>
      <c r="J26" s="249">
        <v>8.92</v>
      </c>
      <c r="K26" s="251">
        <v>12.270000000000001</v>
      </c>
      <c r="L26" s="252">
        <v>222.41</v>
      </c>
      <c r="M26" s="249">
        <v>0.9</v>
      </c>
      <c r="N26" s="251">
        <v>221.51</v>
      </c>
      <c r="O26" s="252">
        <v>0.2</v>
      </c>
      <c r="P26" s="249">
        <v>0</v>
      </c>
      <c r="Q26" s="248">
        <v>0.2</v>
      </c>
      <c r="R26" s="199">
        <v>0</v>
      </c>
      <c r="S26" s="199">
        <v>0</v>
      </c>
      <c r="T26" s="198">
        <v>0</v>
      </c>
      <c r="U26" s="247" t="s">
        <v>181</v>
      </c>
      <c r="V26" s="205"/>
      <c r="Y26" s="246"/>
      <c r="Z26" s="246"/>
    </row>
    <row r="27" spans="1:26" s="206" customFormat="1" ht="20.25" customHeight="1">
      <c r="A27" s="208"/>
      <c r="B27" s="203" t="s">
        <v>125</v>
      </c>
      <c r="C27" s="208"/>
      <c r="D27" s="253"/>
      <c r="E27" s="249">
        <v>236.33999999999992</v>
      </c>
      <c r="F27" s="249">
        <v>482.64999999999992</v>
      </c>
      <c r="G27" s="249">
        <v>353.79</v>
      </c>
      <c r="H27" s="249">
        <v>128.8599999999999</v>
      </c>
      <c r="I27" s="249">
        <v>12.23</v>
      </c>
      <c r="J27" s="249">
        <v>3.58</v>
      </c>
      <c r="K27" s="251">
        <v>8.65</v>
      </c>
      <c r="L27" s="252">
        <v>102.34</v>
      </c>
      <c r="M27" s="249">
        <v>3.71</v>
      </c>
      <c r="N27" s="251">
        <v>98.63000000000001</v>
      </c>
      <c r="O27" s="252">
        <v>0.2</v>
      </c>
      <c r="P27" s="249">
        <v>0</v>
      </c>
      <c r="Q27" s="248">
        <v>0.2</v>
      </c>
      <c r="R27" s="199">
        <v>0</v>
      </c>
      <c r="S27" s="199">
        <v>0</v>
      </c>
      <c r="T27" s="198">
        <v>0</v>
      </c>
      <c r="U27" s="247" t="s">
        <v>182</v>
      </c>
      <c r="V27" s="205"/>
      <c r="Y27" s="246"/>
      <c r="Z27" s="246"/>
    </row>
    <row r="28" spans="1:26" s="206" customFormat="1" ht="20.25" customHeight="1">
      <c r="A28" s="208"/>
      <c r="B28" s="203" t="s">
        <v>123</v>
      </c>
      <c r="C28" s="208"/>
      <c r="D28" s="253"/>
      <c r="E28" s="249">
        <v>590.62999999999988</v>
      </c>
      <c r="F28" s="249">
        <v>850.39999999999986</v>
      </c>
      <c r="G28" s="249">
        <v>619.81999999999994</v>
      </c>
      <c r="H28" s="249">
        <v>230.57999999999993</v>
      </c>
      <c r="I28" s="249">
        <v>17.64</v>
      </c>
      <c r="J28" s="249">
        <v>6.19</v>
      </c>
      <c r="K28" s="251">
        <v>11.45</v>
      </c>
      <c r="L28" s="252">
        <v>372.29</v>
      </c>
      <c r="M28" s="249">
        <v>23.69</v>
      </c>
      <c r="N28" s="251">
        <v>348.6</v>
      </c>
      <c r="O28" s="250">
        <v>0</v>
      </c>
      <c r="P28" s="249">
        <v>0</v>
      </c>
      <c r="Q28" s="248">
        <v>0</v>
      </c>
      <c r="R28" s="199">
        <v>0</v>
      </c>
      <c r="S28" s="199">
        <v>0</v>
      </c>
      <c r="T28" s="198">
        <v>0</v>
      </c>
      <c r="U28" s="247" t="s">
        <v>315</v>
      </c>
      <c r="V28" s="205"/>
      <c r="Y28" s="246"/>
      <c r="Z28" s="246"/>
    </row>
    <row r="29" spans="1:26" s="243" customFormat="1" ht="20.25" customHeight="1">
      <c r="A29" s="208"/>
      <c r="B29" s="203"/>
      <c r="C29" s="208"/>
      <c r="D29" s="207"/>
      <c r="E29" s="210"/>
      <c r="F29" s="210"/>
      <c r="G29" s="210"/>
      <c r="H29" s="210"/>
      <c r="I29" s="210"/>
      <c r="J29" s="210"/>
      <c r="K29" s="212"/>
      <c r="L29" s="210"/>
      <c r="M29" s="210"/>
      <c r="N29" s="212"/>
      <c r="O29" s="210"/>
      <c r="P29" s="210"/>
      <c r="Q29" s="210"/>
      <c r="R29" s="210"/>
      <c r="S29" s="210"/>
      <c r="T29" s="210"/>
      <c r="U29" s="244"/>
      <c r="V29" s="212"/>
      <c r="Y29" s="245"/>
      <c r="Z29" s="245"/>
    </row>
    <row r="30" spans="1:26" s="243" customFormat="1" ht="20.25" customHeight="1">
      <c r="A30" s="208"/>
      <c r="B30" s="203"/>
      <c r="C30" s="208"/>
      <c r="D30" s="207"/>
      <c r="E30" s="210"/>
      <c r="F30" s="210"/>
      <c r="G30" s="210"/>
      <c r="H30" s="210"/>
      <c r="I30" s="210"/>
      <c r="J30" s="210"/>
      <c r="K30" s="212"/>
      <c r="L30" s="210"/>
      <c r="M30" s="210"/>
      <c r="N30" s="212"/>
      <c r="O30" s="210"/>
      <c r="P30" s="210"/>
      <c r="Q30" s="210"/>
      <c r="R30" s="210"/>
      <c r="S30" s="210"/>
      <c r="T30" s="210"/>
      <c r="U30" s="244"/>
      <c r="V30" s="212"/>
    </row>
    <row r="31" spans="1:26" s="241" customFormat="1">
      <c r="B31" s="242" t="s">
        <v>314</v>
      </c>
      <c r="C31" s="240"/>
      <c r="D31" s="242"/>
    </row>
    <row r="32" spans="1:26" s="160" customFormat="1">
      <c r="B32" s="241" t="s">
        <v>313</v>
      </c>
      <c r="C32" s="240"/>
      <c r="D32" s="239"/>
    </row>
    <row r="33" spans="1:22" s="234" customFormat="1" ht="14.4">
      <c r="A33" s="238"/>
      <c r="B33" s="238"/>
      <c r="C33" s="238"/>
      <c r="D33" s="238"/>
      <c r="E33" s="238"/>
      <c r="F33" s="237"/>
      <c r="G33" s="237"/>
      <c r="H33" s="237"/>
      <c r="I33" s="237"/>
      <c r="J33" s="237"/>
      <c r="K33" s="237"/>
      <c r="L33" s="237"/>
      <c r="M33" s="237"/>
      <c r="N33" s="237"/>
      <c r="O33" s="236"/>
      <c r="V33" s="235" t="s">
        <v>312</v>
      </c>
    </row>
    <row r="34" spans="1:22" s="214" customFormat="1" ht="19.5" customHeight="1">
      <c r="A34" s="231"/>
      <c r="B34" s="231"/>
      <c r="C34" s="231"/>
      <c r="D34" s="231"/>
      <c r="E34" s="225"/>
      <c r="I34" s="371" t="s">
        <v>311</v>
      </c>
      <c r="J34" s="372"/>
      <c r="K34" s="373"/>
      <c r="L34" s="232"/>
      <c r="M34" s="231"/>
      <c r="N34" s="233"/>
      <c r="O34" s="232"/>
      <c r="P34" s="231"/>
      <c r="Q34" s="233"/>
      <c r="R34" s="371" t="s">
        <v>310</v>
      </c>
      <c r="S34" s="372"/>
      <c r="T34" s="373"/>
      <c r="U34" s="232"/>
      <c r="V34" s="231"/>
    </row>
    <row r="35" spans="1:22" s="214" customFormat="1" ht="18" customHeight="1">
      <c r="A35" s="374"/>
      <c r="B35" s="374"/>
      <c r="C35" s="374"/>
      <c r="D35" s="374"/>
      <c r="E35" s="230" t="s">
        <v>309</v>
      </c>
      <c r="F35" s="375" t="s">
        <v>308</v>
      </c>
      <c r="G35" s="374"/>
      <c r="H35" s="376"/>
      <c r="I35" s="375" t="s">
        <v>307</v>
      </c>
      <c r="J35" s="374"/>
      <c r="K35" s="376"/>
      <c r="L35" s="375" t="s">
        <v>306</v>
      </c>
      <c r="M35" s="374"/>
      <c r="N35" s="376"/>
      <c r="O35" s="375" t="s">
        <v>305</v>
      </c>
      <c r="P35" s="374"/>
      <c r="Q35" s="376"/>
      <c r="R35" s="375" t="s">
        <v>304</v>
      </c>
      <c r="S35" s="374"/>
      <c r="T35" s="376"/>
      <c r="U35" s="220"/>
    </row>
    <row r="36" spans="1:22" s="214" customFormat="1" ht="18" customHeight="1">
      <c r="A36" s="377" t="s">
        <v>66</v>
      </c>
      <c r="B36" s="377"/>
      <c r="C36" s="377"/>
      <c r="D36" s="378"/>
      <c r="E36" s="230" t="s">
        <v>303</v>
      </c>
      <c r="F36" s="379" t="s">
        <v>302</v>
      </c>
      <c r="G36" s="380"/>
      <c r="H36" s="381"/>
      <c r="I36" s="229"/>
      <c r="J36" s="228" t="s">
        <v>301</v>
      </c>
      <c r="K36" s="227"/>
      <c r="L36" s="379" t="s">
        <v>300</v>
      </c>
      <c r="M36" s="380"/>
      <c r="N36" s="381"/>
      <c r="O36" s="379" t="s">
        <v>299</v>
      </c>
      <c r="P36" s="380"/>
      <c r="Q36" s="381"/>
      <c r="R36" s="379" t="s">
        <v>298</v>
      </c>
      <c r="S36" s="380"/>
      <c r="T36" s="381"/>
      <c r="U36" s="369" t="s">
        <v>67</v>
      </c>
      <c r="V36" s="370"/>
    </row>
    <row r="37" spans="1:22" s="214" customFormat="1" ht="18" customHeight="1">
      <c r="A37" s="370"/>
      <c r="B37" s="370"/>
      <c r="C37" s="370"/>
      <c r="D37" s="378"/>
      <c r="E37" s="222" t="s">
        <v>297</v>
      </c>
      <c r="F37" s="223"/>
      <c r="G37" s="222"/>
      <c r="H37" s="221" t="s">
        <v>296</v>
      </c>
      <c r="I37" s="223"/>
      <c r="J37" s="225"/>
      <c r="K37" s="221" t="s">
        <v>296</v>
      </c>
      <c r="L37" s="223"/>
      <c r="M37" s="222"/>
      <c r="N37" s="221" t="s">
        <v>296</v>
      </c>
      <c r="O37" s="223"/>
      <c r="P37" s="222"/>
      <c r="Q37" s="221" t="s">
        <v>296</v>
      </c>
      <c r="R37" s="226"/>
      <c r="S37" s="225"/>
      <c r="T37" s="224" t="s">
        <v>296</v>
      </c>
      <c r="U37" s="369"/>
      <c r="V37" s="370"/>
    </row>
    <row r="38" spans="1:22" s="214" customFormat="1" ht="18" customHeight="1">
      <c r="A38" s="370"/>
      <c r="B38" s="370"/>
      <c r="C38" s="370"/>
      <c r="D38" s="378"/>
      <c r="E38" s="222" t="s">
        <v>290</v>
      </c>
      <c r="F38" s="223" t="s">
        <v>295</v>
      </c>
      <c r="G38" s="222" t="s">
        <v>294</v>
      </c>
      <c r="H38" s="221" t="s">
        <v>293</v>
      </c>
      <c r="I38" s="223" t="s">
        <v>295</v>
      </c>
      <c r="J38" s="222" t="s">
        <v>294</v>
      </c>
      <c r="K38" s="221" t="s">
        <v>293</v>
      </c>
      <c r="L38" s="223" t="s">
        <v>295</v>
      </c>
      <c r="M38" s="222" t="s">
        <v>294</v>
      </c>
      <c r="N38" s="221" t="s">
        <v>293</v>
      </c>
      <c r="O38" s="223" t="s">
        <v>295</v>
      </c>
      <c r="P38" s="222" t="s">
        <v>294</v>
      </c>
      <c r="Q38" s="221" t="s">
        <v>293</v>
      </c>
      <c r="R38" s="223" t="s">
        <v>295</v>
      </c>
      <c r="S38" s="222" t="s">
        <v>294</v>
      </c>
      <c r="T38" s="221" t="s">
        <v>293</v>
      </c>
      <c r="U38" s="369"/>
      <c r="V38" s="370"/>
    </row>
    <row r="39" spans="1:22" s="214" customFormat="1" ht="18" customHeight="1">
      <c r="E39" s="222" t="s">
        <v>1</v>
      </c>
      <c r="F39" s="223" t="s">
        <v>292</v>
      </c>
      <c r="G39" s="222" t="s">
        <v>291</v>
      </c>
      <c r="H39" s="221" t="s">
        <v>290</v>
      </c>
      <c r="I39" s="223" t="s">
        <v>292</v>
      </c>
      <c r="J39" s="222" t="s">
        <v>291</v>
      </c>
      <c r="K39" s="221" t="s">
        <v>290</v>
      </c>
      <c r="L39" s="223" t="s">
        <v>292</v>
      </c>
      <c r="M39" s="222" t="s">
        <v>291</v>
      </c>
      <c r="N39" s="221" t="s">
        <v>290</v>
      </c>
      <c r="O39" s="223" t="s">
        <v>292</v>
      </c>
      <c r="P39" s="222" t="s">
        <v>291</v>
      </c>
      <c r="Q39" s="221" t="s">
        <v>290</v>
      </c>
      <c r="R39" s="223" t="s">
        <v>292</v>
      </c>
      <c r="S39" s="222" t="s">
        <v>291</v>
      </c>
      <c r="T39" s="221" t="s">
        <v>290</v>
      </c>
      <c r="U39" s="220"/>
    </row>
    <row r="40" spans="1:22" s="214" customFormat="1" ht="18" customHeight="1">
      <c r="A40" s="215"/>
      <c r="B40" s="215"/>
      <c r="C40" s="215"/>
      <c r="D40" s="215"/>
      <c r="E40" s="218" t="s">
        <v>289</v>
      </c>
      <c r="F40" s="219" t="s">
        <v>288</v>
      </c>
      <c r="G40" s="218"/>
      <c r="H40" s="217" t="s">
        <v>287</v>
      </c>
      <c r="I40" s="219" t="s">
        <v>288</v>
      </c>
      <c r="J40" s="218"/>
      <c r="K40" s="217" t="s">
        <v>287</v>
      </c>
      <c r="L40" s="219" t="s">
        <v>288</v>
      </c>
      <c r="M40" s="218"/>
      <c r="N40" s="217" t="s">
        <v>287</v>
      </c>
      <c r="O40" s="219" t="s">
        <v>288</v>
      </c>
      <c r="P40" s="218"/>
      <c r="Q40" s="217" t="s">
        <v>287</v>
      </c>
      <c r="R40" s="219" t="s">
        <v>288</v>
      </c>
      <c r="S40" s="218"/>
      <c r="T40" s="217" t="s">
        <v>287</v>
      </c>
      <c r="U40" s="216"/>
      <c r="V40" s="215"/>
    </row>
    <row r="41" spans="1:22" s="159" customFormat="1" ht="3" customHeight="1">
      <c r="A41" s="161"/>
      <c r="B41" s="161"/>
      <c r="C41" s="161"/>
      <c r="D41" s="213"/>
      <c r="E41" s="209"/>
      <c r="F41" s="209"/>
      <c r="G41" s="209"/>
      <c r="H41" s="209"/>
      <c r="I41" s="209"/>
      <c r="J41" s="209"/>
      <c r="K41" s="212"/>
      <c r="L41" s="211"/>
      <c r="M41" s="209"/>
      <c r="N41" s="212"/>
      <c r="O41" s="211"/>
      <c r="P41" s="209"/>
      <c r="Q41" s="209"/>
      <c r="R41" s="210"/>
      <c r="S41" s="209"/>
      <c r="T41" s="209"/>
      <c r="U41" s="161" t="s">
        <v>185</v>
      </c>
    </row>
    <row r="42" spans="1:22" s="206" customFormat="1" ht="18" customHeight="1">
      <c r="A42" s="208"/>
      <c r="B42" s="203" t="s">
        <v>121</v>
      </c>
      <c r="C42" s="203"/>
      <c r="D42" s="203"/>
      <c r="E42" s="200">
        <v>246.89999999999998</v>
      </c>
      <c r="F42" s="200">
        <v>1027.52</v>
      </c>
      <c r="G42" s="200">
        <v>801.99</v>
      </c>
      <c r="H42" s="200">
        <v>225.52999999999997</v>
      </c>
      <c r="I42" s="200">
        <v>9.01</v>
      </c>
      <c r="J42" s="200">
        <v>4.1500000000000004</v>
      </c>
      <c r="K42" s="202">
        <v>4.8599999999999994</v>
      </c>
      <c r="L42" s="201">
        <v>20.079999999999998</v>
      </c>
      <c r="M42" s="200">
        <v>3.57</v>
      </c>
      <c r="N42" s="202">
        <v>16.509999999999998</v>
      </c>
      <c r="O42" s="201">
        <v>0</v>
      </c>
      <c r="P42" s="200">
        <v>0</v>
      </c>
      <c r="Q42" s="200">
        <v>0</v>
      </c>
      <c r="R42" s="199">
        <v>0</v>
      </c>
      <c r="S42" s="199">
        <v>0</v>
      </c>
      <c r="T42" s="198">
        <v>0</v>
      </c>
      <c r="U42" s="197" t="s">
        <v>186</v>
      </c>
      <c r="V42" s="205"/>
    </row>
    <row r="43" spans="1:22" s="206" customFormat="1" ht="18" customHeight="1">
      <c r="A43" s="208"/>
      <c r="B43" s="203" t="s">
        <v>119</v>
      </c>
      <c r="C43" s="203"/>
      <c r="D43" s="203"/>
      <c r="E43" s="200">
        <v>59.250000000000007</v>
      </c>
      <c r="F43" s="200">
        <v>329.50999999999993</v>
      </c>
      <c r="G43" s="200">
        <v>296.94999999999993</v>
      </c>
      <c r="H43" s="200">
        <v>32.56</v>
      </c>
      <c r="I43" s="200">
        <v>11.86</v>
      </c>
      <c r="J43" s="200">
        <v>6.44</v>
      </c>
      <c r="K43" s="202">
        <v>5.419999999999999</v>
      </c>
      <c r="L43" s="201">
        <v>20.170000000000002</v>
      </c>
      <c r="M43" s="200">
        <v>0.41</v>
      </c>
      <c r="N43" s="202">
        <v>19.760000000000002</v>
      </c>
      <c r="O43" s="199">
        <v>2.86</v>
      </c>
      <c r="P43" s="200">
        <v>1.35</v>
      </c>
      <c r="Q43" s="200">
        <v>1.5099999999999998</v>
      </c>
      <c r="R43" s="199">
        <v>0</v>
      </c>
      <c r="S43" s="199">
        <v>0</v>
      </c>
      <c r="T43" s="198">
        <v>0</v>
      </c>
      <c r="U43" s="197" t="s">
        <v>187</v>
      </c>
      <c r="V43" s="205"/>
    </row>
    <row r="44" spans="1:22" s="206" customFormat="1" ht="18" customHeight="1">
      <c r="A44" s="208"/>
      <c r="B44" s="203" t="s">
        <v>117</v>
      </c>
      <c r="C44" s="203"/>
      <c r="D44" s="203"/>
      <c r="E44" s="200">
        <v>242.80000000000021</v>
      </c>
      <c r="F44" s="200">
        <v>1519.64</v>
      </c>
      <c r="G44" s="200">
        <v>1288.1199999999999</v>
      </c>
      <c r="H44" s="200">
        <v>231.52000000000021</v>
      </c>
      <c r="I44" s="200">
        <v>7.25</v>
      </c>
      <c r="J44" s="200">
        <v>3.57</v>
      </c>
      <c r="K44" s="202">
        <v>3.68</v>
      </c>
      <c r="L44" s="201">
        <v>2.79</v>
      </c>
      <c r="M44" s="200">
        <v>0</v>
      </c>
      <c r="N44" s="199">
        <v>2.79</v>
      </c>
      <c r="O44" s="201">
        <v>0.95</v>
      </c>
      <c r="P44" s="200">
        <v>0</v>
      </c>
      <c r="Q44" s="200">
        <v>0.95</v>
      </c>
      <c r="R44" s="199">
        <v>205.5</v>
      </c>
      <c r="S44" s="199">
        <v>201.64</v>
      </c>
      <c r="T44" s="198">
        <v>3.8600000000000136</v>
      </c>
      <c r="U44" s="197" t="s">
        <v>188</v>
      </c>
      <c r="V44" s="205"/>
    </row>
    <row r="45" spans="1:22" s="206" customFormat="1" ht="18" customHeight="1">
      <c r="A45" s="207"/>
      <c r="B45" s="203" t="s">
        <v>115</v>
      </c>
      <c r="C45" s="203"/>
      <c r="D45" s="203"/>
      <c r="E45" s="200">
        <v>175.27999999999992</v>
      </c>
      <c r="F45" s="200">
        <v>1952.8799999999999</v>
      </c>
      <c r="G45" s="200">
        <v>1780.79</v>
      </c>
      <c r="H45" s="200">
        <v>172.08999999999992</v>
      </c>
      <c r="I45" s="200">
        <v>4.95</v>
      </c>
      <c r="J45" s="200">
        <v>2.69</v>
      </c>
      <c r="K45" s="202">
        <v>2.2600000000000002</v>
      </c>
      <c r="L45" s="201">
        <v>0.95</v>
      </c>
      <c r="M45" s="200">
        <v>0.02</v>
      </c>
      <c r="N45" s="199">
        <v>0.92999999999999994</v>
      </c>
      <c r="O45" s="201">
        <v>0</v>
      </c>
      <c r="P45" s="200">
        <v>0</v>
      </c>
      <c r="Q45" s="200">
        <v>0</v>
      </c>
      <c r="R45" s="199">
        <v>0</v>
      </c>
      <c r="S45" s="199">
        <v>0</v>
      </c>
      <c r="T45" s="198">
        <v>0</v>
      </c>
      <c r="U45" s="197" t="s">
        <v>189</v>
      </c>
      <c r="V45" s="205"/>
    </row>
    <row r="46" spans="1:22" s="195" customFormat="1" ht="18" customHeight="1">
      <c r="A46" s="204"/>
      <c r="B46" s="203" t="s">
        <v>113</v>
      </c>
      <c r="C46" s="203"/>
      <c r="D46" s="203"/>
      <c r="E46" s="200">
        <v>173.81000000000003</v>
      </c>
      <c r="F46" s="200">
        <v>616.16</v>
      </c>
      <c r="G46" s="200">
        <v>520.17999999999995</v>
      </c>
      <c r="H46" s="200">
        <v>95.980000000000018</v>
      </c>
      <c r="I46" s="200">
        <v>14.7</v>
      </c>
      <c r="J46" s="200">
        <v>4.46</v>
      </c>
      <c r="K46" s="202">
        <v>10.239999999999998</v>
      </c>
      <c r="L46" s="201">
        <v>68.45</v>
      </c>
      <c r="M46" s="200">
        <v>0.89</v>
      </c>
      <c r="N46" s="202">
        <v>67.56</v>
      </c>
      <c r="O46" s="201">
        <v>0.03</v>
      </c>
      <c r="P46" s="200">
        <v>0</v>
      </c>
      <c r="Q46" s="200">
        <v>0.03</v>
      </c>
      <c r="R46" s="199">
        <v>0</v>
      </c>
      <c r="S46" s="199">
        <v>0</v>
      </c>
      <c r="T46" s="198">
        <v>0</v>
      </c>
      <c r="U46" s="197" t="s">
        <v>190</v>
      </c>
      <c r="V46" s="205"/>
    </row>
    <row r="47" spans="1:22" s="195" customFormat="1" ht="18" customHeight="1">
      <c r="A47" s="204"/>
      <c r="B47" s="203" t="s">
        <v>111</v>
      </c>
      <c r="C47" s="203"/>
      <c r="D47" s="203"/>
      <c r="E47" s="200">
        <v>87.469999999999985</v>
      </c>
      <c r="F47" s="200">
        <v>373.75</v>
      </c>
      <c r="G47" s="200">
        <v>311.42</v>
      </c>
      <c r="H47" s="200">
        <v>62.329999999999984</v>
      </c>
      <c r="I47" s="200">
        <v>14.79</v>
      </c>
      <c r="J47" s="200">
        <v>5.82</v>
      </c>
      <c r="K47" s="202">
        <v>8.9699999999999989</v>
      </c>
      <c r="L47" s="201">
        <v>16.13</v>
      </c>
      <c r="M47" s="200">
        <v>0.23</v>
      </c>
      <c r="N47" s="202">
        <v>15.899999999999999</v>
      </c>
      <c r="O47" s="201">
        <v>0.27</v>
      </c>
      <c r="P47" s="200">
        <v>0</v>
      </c>
      <c r="Q47" s="200">
        <v>0.27</v>
      </c>
      <c r="R47" s="199">
        <v>0</v>
      </c>
      <c r="S47" s="199">
        <v>0</v>
      </c>
      <c r="T47" s="198">
        <v>0</v>
      </c>
      <c r="U47" s="197" t="s">
        <v>191</v>
      </c>
      <c r="V47" s="196"/>
    </row>
    <row r="48" spans="1:22" s="195" customFormat="1" ht="18" customHeight="1">
      <c r="A48" s="204"/>
      <c r="B48" s="203" t="s">
        <v>109</v>
      </c>
      <c r="C48" s="203"/>
      <c r="D48" s="203"/>
      <c r="E48" s="200">
        <v>185.82</v>
      </c>
      <c r="F48" s="200">
        <v>258.31</v>
      </c>
      <c r="G48" s="200">
        <v>183.48</v>
      </c>
      <c r="H48" s="200">
        <v>74.830000000000013</v>
      </c>
      <c r="I48" s="200">
        <v>27.78</v>
      </c>
      <c r="J48" s="200">
        <v>15.48</v>
      </c>
      <c r="K48" s="202">
        <v>12.3</v>
      </c>
      <c r="L48" s="201">
        <v>123.65</v>
      </c>
      <c r="M48" s="200">
        <v>25.65</v>
      </c>
      <c r="N48" s="202">
        <v>98</v>
      </c>
      <c r="O48" s="201">
        <v>0.69</v>
      </c>
      <c r="P48" s="200">
        <v>0</v>
      </c>
      <c r="Q48" s="200">
        <v>0.69</v>
      </c>
      <c r="R48" s="199">
        <v>0</v>
      </c>
      <c r="S48" s="199">
        <v>0</v>
      </c>
      <c r="T48" s="198">
        <v>0</v>
      </c>
      <c r="U48" s="197" t="s">
        <v>192</v>
      </c>
      <c r="V48" s="196"/>
    </row>
    <row r="49" spans="1:22" s="195" customFormat="1" ht="18" customHeight="1">
      <c r="A49" s="204"/>
      <c r="B49" s="203" t="s">
        <v>107</v>
      </c>
      <c r="C49" s="203"/>
      <c r="D49" s="203"/>
      <c r="E49" s="200">
        <v>77.000000000000014</v>
      </c>
      <c r="F49" s="200">
        <v>212.14000000000001</v>
      </c>
      <c r="G49" s="200">
        <v>143.25</v>
      </c>
      <c r="H49" s="200">
        <v>68.890000000000015</v>
      </c>
      <c r="I49" s="200">
        <v>2.4500000000000002</v>
      </c>
      <c r="J49" s="200">
        <v>1.02</v>
      </c>
      <c r="K49" s="202">
        <v>1.4300000000000002</v>
      </c>
      <c r="L49" s="201">
        <v>6.52</v>
      </c>
      <c r="M49" s="200">
        <v>0</v>
      </c>
      <c r="N49" s="202">
        <v>6.52</v>
      </c>
      <c r="O49" s="201">
        <v>0.16</v>
      </c>
      <c r="P49" s="200">
        <v>0</v>
      </c>
      <c r="Q49" s="200">
        <v>0.16</v>
      </c>
      <c r="R49" s="199">
        <v>0</v>
      </c>
      <c r="S49" s="199">
        <v>0</v>
      </c>
      <c r="T49" s="198">
        <v>0</v>
      </c>
      <c r="U49" s="197" t="s">
        <v>193</v>
      </c>
      <c r="V49" s="196"/>
    </row>
    <row r="50" spans="1:22" s="195" customFormat="1" ht="18" customHeight="1">
      <c r="A50" s="204"/>
      <c r="B50" s="203" t="s">
        <v>105</v>
      </c>
      <c r="C50" s="203"/>
      <c r="D50" s="203"/>
      <c r="E50" s="200">
        <v>141.78000000000003</v>
      </c>
      <c r="F50" s="200">
        <v>343.43</v>
      </c>
      <c r="G50" s="200">
        <v>215.75</v>
      </c>
      <c r="H50" s="200">
        <v>127.68</v>
      </c>
      <c r="I50" s="200">
        <v>1</v>
      </c>
      <c r="J50" s="200">
        <v>0.35</v>
      </c>
      <c r="K50" s="202">
        <v>0.65</v>
      </c>
      <c r="L50" s="201">
        <v>13.24</v>
      </c>
      <c r="M50" s="200">
        <v>0</v>
      </c>
      <c r="N50" s="202">
        <v>13.24</v>
      </c>
      <c r="O50" s="201">
        <v>0.21</v>
      </c>
      <c r="P50" s="200">
        <v>0</v>
      </c>
      <c r="Q50" s="200">
        <v>0.21</v>
      </c>
      <c r="R50" s="199">
        <v>0</v>
      </c>
      <c r="S50" s="199">
        <v>0</v>
      </c>
      <c r="T50" s="198">
        <v>0</v>
      </c>
      <c r="U50" s="197" t="s">
        <v>194</v>
      </c>
      <c r="V50" s="196"/>
    </row>
    <row r="51" spans="1:22" s="195" customFormat="1" ht="18" customHeight="1">
      <c r="A51" s="204"/>
      <c r="B51" s="203" t="s">
        <v>103</v>
      </c>
      <c r="C51" s="203"/>
      <c r="D51" s="203"/>
      <c r="E51" s="200">
        <v>201.12000000000006</v>
      </c>
      <c r="F51" s="200">
        <v>302.31000000000006</v>
      </c>
      <c r="G51" s="200">
        <v>219.44</v>
      </c>
      <c r="H51" s="200">
        <v>82.870000000000061</v>
      </c>
      <c r="I51" s="200">
        <v>25.09</v>
      </c>
      <c r="J51" s="200">
        <v>7.33</v>
      </c>
      <c r="K51" s="202">
        <v>17.759999999999998</v>
      </c>
      <c r="L51" s="201">
        <v>146.33000000000001</v>
      </c>
      <c r="M51" s="200">
        <v>45.99</v>
      </c>
      <c r="N51" s="202">
        <v>100.34</v>
      </c>
      <c r="O51" s="201">
        <v>0.15</v>
      </c>
      <c r="P51" s="200">
        <v>0</v>
      </c>
      <c r="Q51" s="200">
        <v>0.15</v>
      </c>
      <c r="R51" s="199">
        <v>0</v>
      </c>
      <c r="S51" s="199">
        <v>0</v>
      </c>
      <c r="T51" s="198">
        <v>0</v>
      </c>
      <c r="U51" s="197" t="s">
        <v>195</v>
      </c>
      <c r="V51" s="196"/>
    </row>
    <row r="52" spans="1:22" s="195" customFormat="1" ht="18" customHeight="1">
      <c r="A52" s="204"/>
      <c r="B52" s="203" t="s">
        <v>101</v>
      </c>
      <c r="C52" s="203"/>
      <c r="D52" s="203"/>
      <c r="E52" s="200">
        <v>92.35</v>
      </c>
      <c r="F52" s="200">
        <v>424.74999999999994</v>
      </c>
      <c r="G52" s="200">
        <v>348.72</v>
      </c>
      <c r="H52" s="200">
        <v>76.029999999999916</v>
      </c>
      <c r="I52" s="200">
        <v>9.1</v>
      </c>
      <c r="J52" s="200">
        <v>2.68</v>
      </c>
      <c r="K52" s="202">
        <v>6.42</v>
      </c>
      <c r="L52" s="201">
        <v>10.16</v>
      </c>
      <c r="M52" s="200">
        <v>0.34</v>
      </c>
      <c r="N52" s="202">
        <v>9.82</v>
      </c>
      <c r="O52" s="201">
        <v>0.08</v>
      </c>
      <c r="P52" s="200">
        <v>0</v>
      </c>
      <c r="Q52" s="200">
        <v>0.08</v>
      </c>
      <c r="R52" s="199">
        <v>0</v>
      </c>
      <c r="S52" s="199">
        <v>0</v>
      </c>
      <c r="T52" s="198">
        <v>0</v>
      </c>
      <c r="U52" s="197" t="s">
        <v>196</v>
      </c>
      <c r="V52" s="196"/>
    </row>
    <row r="53" spans="1:22" s="195" customFormat="1" ht="18" customHeight="1">
      <c r="A53" s="204"/>
      <c r="B53" s="203" t="s">
        <v>99</v>
      </c>
      <c r="C53" s="203"/>
      <c r="D53" s="203"/>
      <c r="E53" s="199">
        <v>227.97</v>
      </c>
      <c r="F53" s="199">
        <v>347.92999999999995</v>
      </c>
      <c r="G53" s="199">
        <v>253.40999999999997</v>
      </c>
      <c r="H53" s="199">
        <v>94.519999999999982</v>
      </c>
      <c r="I53" s="199">
        <v>10.77</v>
      </c>
      <c r="J53" s="199">
        <v>3.12</v>
      </c>
      <c r="K53" s="199">
        <v>7.6499999999999995</v>
      </c>
      <c r="L53" s="199">
        <v>153.33000000000001</v>
      </c>
      <c r="M53" s="199">
        <v>27.56</v>
      </c>
      <c r="N53" s="199">
        <v>125.77000000000001</v>
      </c>
      <c r="O53" s="199">
        <v>0.03</v>
      </c>
      <c r="P53" s="199">
        <v>0</v>
      </c>
      <c r="Q53" s="199">
        <v>0.03</v>
      </c>
      <c r="R53" s="199">
        <v>0</v>
      </c>
      <c r="S53" s="199">
        <v>0</v>
      </c>
      <c r="T53" s="198">
        <v>0</v>
      </c>
      <c r="U53" s="197" t="s">
        <v>197</v>
      </c>
      <c r="V53" s="196"/>
    </row>
    <row r="54" spans="1:22" s="195" customFormat="1" ht="18" customHeight="1">
      <c r="A54" s="204"/>
      <c r="B54" s="203" t="s">
        <v>97</v>
      </c>
      <c r="C54" s="203"/>
      <c r="D54" s="203"/>
      <c r="E54" s="200">
        <v>62.639999999999986</v>
      </c>
      <c r="F54" s="200">
        <v>179.79</v>
      </c>
      <c r="G54" s="200">
        <v>158.43</v>
      </c>
      <c r="H54" s="200">
        <v>21.359999999999985</v>
      </c>
      <c r="I54" s="200">
        <v>1.34</v>
      </c>
      <c r="J54" s="200">
        <v>0.34</v>
      </c>
      <c r="K54" s="202">
        <v>1</v>
      </c>
      <c r="L54" s="201">
        <v>40.47</v>
      </c>
      <c r="M54" s="200">
        <v>0.19</v>
      </c>
      <c r="N54" s="202">
        <v>40.28</v>
      </c>
      <c r="O54" s="199">
        <v>0</v>
      </c>
      <c r="P54" s="200">
        <v>0</v>
      </c>
      <c r="Q54" s="200">
        <v>0</v>
      </c>
      <c r="R54" s="199">
        <v>0</v>
      </c>
      <c r="S54" s="199">
        <v>0</v>
      </c>
      <c r="T54" s="198">
        <v>0</v>
      </c>
      <c r="U54" s="197" t="s">
        <v>198</v>
      </c>
      <c r="V54" s="196"/>
    </row>
    <row r="55" spans="1:22" s="195" customFormat="1" ht="18" customHeight="1">
      <c r="A55" s="204"/>
      <c r="B55" s="203" t="s">
        <v>95</v>
      </c>
      <c r="C55" s="203"/>
      <c r="D55" s="203"/>
      <c r="E55" s="199">
        <v>80.22999999999999</v>
      </c>
      <c r="F55" s="199">
        <v>173.74</v>
      </c>
      <c r="G55" s="199">
        <v>157.89000000000001</v>
      </c>
      <c r="H55" s="199">
        <v>15.849999999999994</v>
      </c>
      <c r="I55" s="199">
        <v>0.3</v>
      </c>
      <c r="J55" s="199">
        <v>0</v>
      </c>
      <c r="K55" s="199">
        <v>0.3</v>
      </c>
      <c r="L55" s="199">
        <v>64.52</v>
      </c>
      <c r="M55" s="199">
        <v>0.44</v>
      </c>
      <c r="N55" s="199">
        <v>64.08</v>
      </c>
      <c r="O55" s="199">
        <v>0</v>
      </c>
      <c r="P55" s="199">
        <v>0</v>
      </c>
      <c r="Q55" s="199">
        <v>0</v>
      </c>
      <c r="R55" s="199">
        <v>0</v>
      </c>
      <c r="S55" s="199">
        <v>0</v>
      </c>
      <c r="T55" s="198">
        <v>0</v>
      </c>
      <c r="U55" s="197" t="s">
        <v>199</v>
      </c>
      <c r="V55" s="196"/>
    </row>
    <row r="56" spans="1:22" s="195" customFormat="1" ht="18" customHeight="1">
      <c r="A56" s="204"/>
      <c r="B56" s="203" t="s">
        <v>93</v>
      </c>
      <c r="C56" s="203"/>
      <c r="D56" s="203"/>
      <c r="E56" s="200">
        <v>158.37000000000009</v>
      </c>
      <c r="F56" s="200">
        <v>287.88000000000005</v>
      </c>
      <c r="G56" s="200">
        <v>224.97</v>
      </c>
      <c r="H56" s="200">
        <v>62.910000000000053</v>
      </c>
      <c r="I56" s="200">
        <v>19.260000000000002</v>
      </c>
      <c r="J56" s="200">
        <v>10.48</v>
      </c>
      <c r="K56" s="202">
        <v>8.7800000000000011</v>
      </c>
      <c r="L56" s="201">
        <v>87.95</v>
      </c>
      <c r="M56" s="200">
        <v>15.68</v>
      </c>
      <c r="N56" s="202">
        <v>72.27000000000001</v>
      </c>
      <c r="O56" s="201">
        <v>15.38</v>
      </c>
      <c r="P56" s="200">
        <v>2.77</v>
      </c>
      <c r="Q56" s="200">
        <v>12.610000000000001</v>
      </c>
      <c r="R56" s="199">
        <v>5.15</v>
      </c>
      <c r="S56" s="199">
        <v>3.35</v>
      </c>
      <c r="T56" s="198">
        <v>1.8000000000000003</v>
      </c>
      <c r="U56" s="197" t="s">
        <v>200</v>
      </c>
      <c r="V56" s="196"/>
    </row>
    <row r="57" spans="1:22" ht="3" customHeight="1">
      <c r="A57" s="192"/>
      <c r="B57" s="192"/>
      <c r="C57" s="192"/>
      <c r="D57" s="192"/>
      <c r="E57" s="193"/>
      <c r="F57" s="193"/>
      <c r="G57" s="193"/>
      <c r="H57" s="193"/>
      <c r="I57" s="193"/>
      <c r="J57" s="193"/>
      <c r="K57" s="192"/>
      <c r="L57" s="194"/>
      <c r="M57" s="193"/>
      <c r="N57" s="192"/>
      <c r="O57" s="194"/>
      <c r="P57" s="193"/>
      <c r="Q57" s="192"/>
      <c r="R57" s="193"/>
      <c r="S57" s="192"/>
      <c r="T57" s="193"/>
      <c r="U57" s="192"/>
      <c r="V57" s="192"/>
    </row>
    <row r="58" spans="1:22" ht="3" customHeight="1">
      <c r="P58" s="191"/>
    </row>
    <row r="59" spans="1:22" s="189" customFormat="1" ht="16.5" customHeight="1">
      <c r="B59" s="189" t="s">
        <v>286</v>
      </c>
      <c r="P59" s="190"/>
    </row>
    <row r="60" spans="1:22" s="189" customFormat="1" ht="15.6">
      <c r="B60" s="189" t="s">
        <v>285</v>
      </c>
      <c r="P60" s="190"/>
    </row>
  </sheetData>
  <mergeCells count="30">
    <mergeCell ref="R6:T6"/>
    <mergeCell ref="U6:V8"/>
    <mergeCell ref="A11:D11"/>
    <mergeCell ref="U11:V11"/>
    <mergeCell ref="A6:D8"/>
    <mergeCell ref="F6:H6"/>
    <mergeCell ref="L6:N6"/>
    <mergeCell ref="O6:Q6"/>
    <mergeCell ref="R4:T4"/>
    <mergeCell ref="A5:D5"/>
    <mergeCell ref="F5:H5"/>
    <mergeCell ref="I5:K5"/>
    <mergeCell ref="L5:N5"/>
    <mergeCell ref="I4:K4"/>
    <mergeCell ref="O5:Q5"/>
    <mergeCell ref="R5:T5"/>
    <mergeCell ref="U36:V38"/>
    <mergeCell ref="R34:T34"/>
    <mergeCell ref="A35:D35"/>
    <mergeCell ref="F35:H35"/>
    <mergeCell ref="I35:K35"/>
    <mergeCell ref="L35:N35"/>
    <mergeCell ref="O35:Q35"/>
    <mergeCell ref="R35:T35"/>
    <mergeCell ref="I34:K34"/>
    <mergeCell ref="A36:D38"/>
    <mergeCell ref="F36:H36"/>
    <mergeCell ref="L36:N36"/>
    <mergeCell ref="O36:Q36"/>
    <mergeCell ref="R36:T36"/>
  </mergeCells>
  <pageMargins left="0.39370078740157483" right="0" top="0.86614173228346458" bottom="0.59055118110236227" header="0.86614173228346458" footer="0.51181102362204722"/>
  <pageSetup paperSize="9" scale="85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L45"/>
  <sheetViews>
    <sheetView topLeftCell="G1" workbookViewId="0">
      <selection activeCell="B9" sqref="B9:H9"/>
    </sheetView>
  </sheetViews>
  <sheetFormatPr defaultColWidth="11.25" defaultRowHeight="23.4"/>
  <cols>
    <col min="1" max="1" width="28" style="89" customWidth="1"/>
    <col min="2" max="2" width="14.875" style="89" customWidth="1"/>
    <col min="3" max="3" width="20.875" style="89" customWidth="1"/>
    <col min="4" max="4" width="18.375" style="89" customWidth="1"/>
    <col min="5" max="5" width="30.375" style="89" customWidth="1"/>
    <col min="6" max="6" width="17.125" style="89" customWidth="1"/>
    <col min="7" max="7" width="17.5" style="89" customWidth="1"/>
    <col min="8" max="8" width="27.875" style="89" customWidth="1"/>
    <col min="9" max="9" width="47" style="89" customWidth="1"/>
    <col min="10" max="16384" width="11.25" style="89"/>
  </cols>
  <sheetData>
    <row r="1" spans="1:12">
      <c r="A1" s="126" t="s">
        <v>165</v>
      </c>
      <c r="B1" s="125"/>
      <c r="C1" s="125"/>
      <c r="D1" s="125"/>
      <c r="E1" s="125"/>
      <c r="F1" s="125"/>
      <c r="G1" s="125"/>
      <c r="H1" s="125"/>
      <c r="I1" s="125"/>
    </row>
    <row r="2" spans="1:12">
      <c r="A2" s="126" t="s">
        <v>164</v>
      </c>
      <c r="B2" s="125"/>
      <c r="C2" s="125"/>
      <c r="D2" s="125"/>
      <c r="E2" s="125"/>
      <c r="F2" s="125"/>
      <c r="G2" s="125"/>
      <c r="H2" s="125"/>
      <c r="I2" s="125"/>
    </row>
    <row r="3" spans="1:12">
      <c r="A3" s="126"/>
      <c r="B3" s="125"/>
      <c r="C3" s="125"/>
      <c r="D3" s="125"/>
      <c r="E3" s="125"/>
      <c r="F3" s="125"/>
      <c r="G3" s="125"/>
      <c r="H3" s="125"/>
      <c r="I3" s="124" t="s">
        <v>163</v>
      </c>
    </row>
    <row r="4" spans="1:12">
      <c r="A4" s="385" t="s">
        <v>66</v>
      </c>
      <c r="B4" s="123" t="s">
        <v>2</v>
      </c>
      <c r="C4" s="388" t="s">
        <v>162</v>
      </c>
      <c r="D4" s="388"/>
      <c r="E4" s="388"/>
      <c r="F4" s="388" t="s">
        <v>161</v>
      </c>
      <c r="G4" s="388"/>
      <c r="H4" s="389"/>
      <c r="I4" s="390" t="s">
        <v>67</v>
      </c>
      <c r="J4" s="113"/>
      <c r="K4" s="113"/>
      <c r="L4" s="113"/>
    </row>
    <row r="5" spans="1:12">
      <c r="A5" s="386"/>
      <c r="B5" s="122" t="s">
        <v>15</v>
      </c>
      <c r="C5" s="120" t="s">
        <v>6</v>
      </c>
      <c r="D5" s="123" t="s">
        <v>16</v>
      </c>
      <c r="E5" s="120" t="s">
        <v>18</v>
      </c>
      <c r="F5" s="123" t="s">
        <v>6</v>
      </c>
      <c r="G5" s="123" t="s">
        <v>16</v>
      </c>
      <c r="H5" s="118" t="s">
        <v>18</v>
      </c>
      <c r="I5" s="391"/>
      <c r="J5" s="113"/>
      <c r="K5" s="113"/>
      <c r="L5" s="113"/>
    </row>
    <row r="6" spans="1:12">
      <c r="A6" s="386"/>
      <c r="B6" s="122" t="s">
        <v>160</v>
      </c>
      <c r="C6" s="120" t="s">
        <v>159</v>
      </c>
      <c r="D6" s="122" t="s">
        <v>158</v>
      </c>
      <c r="E6" s="120" t="s">
        <v>17</v>
      </c>
      <c r="F6" s="122" t="s">
        <v>159</v>
      </c>
      <c r="G6" s="122" t="s">
        <v>158</v>
      </c>
      <c r="H6" s="118" t="s">
        <v>17</v>
      </c>
      <c r="I6" s="391"/>
      <c r="J6" s="113"/>
      <c r="K6" s="113"/>
      <c r="L6" s="113"/>
    </row>
    <row r="7" spans="1:12">
      <c r="A7" s="386"/>
      <c r="B7" s="122" t="s">
        <v>157</v>
      </c>
      <c r="C7" s="121"/>
      <c r="D7" s="119"/>
      <c r="E7" s="120" t="s">
        <v>156</v>
      </c>
      <c r="F7" s="119"/>
      <c r="G7" s="119"/>
      <c r="H7" s="118" t="s">
        <v>156</v>
      </c>
      <c r="I7" s="391"/>
      <c r="J7" s="113"/>
      <c r="K7" s="113"/>
      <c r="L7" s="113"/>
    </row>
    <row r="8" spans="1:12">
      <c r="A8" s="387"/>
      <c r="B8" s="115"/>
      <c r="C8" s="117"/>
      <c r="D8" s="115"/>
      <c r="E8" s="116" t="s">
        <v>20</v>
      </c>
      <c r="F8" s="115"/>
      <c r="G8" s="115"/>
      <c r="H8" s="114" t="s">
        <v>20</v>
      </c>
      <c r="I8" s="392"/>
      <c r="J8" s="113"/>
      <c r="K8" s="113"/>
      <c r="L8" s="113"/>
    </row>
    <row r="9" spans="1:12">
      <c r="A9" s="112" t="s">
        <v>42</v>
      </c>
      <c r="B9" s="111">
        <f t="shared" ref="B9:H9" si="0">SUM(B10:B41)</f>
        <v>35</v>
      </c>
      <c r="C9" s="109">
        <f t="shared" si="0"/>
        <v>68615098.761209995</v>
      </c>
      <c r="D9" s="109">
        <f t="shared" si="0"/>
        <v>69083192.944620013</v>
      </c>
      <c r="E9" s="109">
        <f t="shared" si="0"/>
        <v>21015186.027010001</v>
      </c>
      <c r="F9" s="110">
        <f t="shared" si="0"/>
        <v>5502110.1330099991</v>
      </c>
      <c r="G9" s="110">
        <f t="shared" si="0"/>
        <v>4691266.1186200008</v>
      </c>
      <c r="H9" s="109">
        <f t="shared" si="0"/>
        <v>4000856.7626300007</v>
      </c>
      <c r="I9" s="108" t="s">
        <v>1</v>
      </c>
    </row>
    <row r="10" spans="1:12">
      <c r="A10" s="107" t="s">
        <v>155</v>
      </c>
      <c r="B10" s="106">
        <v>11</v>
      </c>
      <c r="C10" s="105">
        <f>30319249024.41/1000</f>
        <v>30319249.024409998</v>
      </c>
      <c r="D10" s="104">
        <f>31132143109.04/1000</f>
        <v>31132143.10904</v>
      </c>
      <c r="E10" s="105">
        <f>7313631363.66/1000</f>
        <v>7313631.3636600003</v>
      </c>
      <c r="F10" s="104">
        <f>2728966143.31/1000</f>
        <v>2728966.1433099997</v>
      </c>
      <c r="G10" s="104">
        <f>2061621221.29/1000</f>
        <v>2061621.22129</v>
      </c>
      <c r="H10" s="103">
        <f>1770568245.35/1000</f>
        <v>1770568.24535</v>
      </c>
      <c r="I10" s="102" t="s">
        <v>154</v>
      </c>
    </row>
    <row r="11" spans="1:12">
      <c r="A11" s="107" t="s">
        <v>153</v>
      </c>
      <c r="B11" s="106">
        <v>1</v>
      </c>
      <c r="C11" s="105">
        <f>2141985032.54/1000</f>
        <v>2141985.03254</v>
      </c>
      <c r="D11" s="104">
        <f>2140383329.38/1000</f>
        <v>2140383.32938</v>
      </c>
      <c r="E11" s="105">
        <f>510720838.17/1000</f>
        <v>510720.83817</v>
      </c>
      <c r="F11" s="104">
        <f>26765164.24/1000</f>
        <v>26765.164239999998</v>
      </c>
      <c r="G11" s="104">
        <f>26042001.96/1000</f>
        <v>26042.001960000001</v>
      </c>
      <c r="H11" s="103">
        <f>119329145.58/1000</f>
        <v>119329.14558</v>
      </c>
      <c r="I11" s="102" t="s">
        <v>152</v>
      </c>
    </row>
    <row r="12" spans="1:12">
      <c r="A12" s="107" t="s">
        <v>151</v>
      </c>
      <c r="B12" s="106">
        <v>1</v>
      </c>
      <c r="C12" s="105">
        <f>1047853655.14/1000</f>
        <v>1047853.6551399999</v>
      </c>
      <c r="D12" s="104">
        <f>1027084877.12/1000</f>
        <v>1027084.87712</v>
      </c>
      <c r="E12" s="105">
        <f>201658600.06/1000</f>
        <v>201658.60006</v>
      </c>
      <c r="F12" s="104">
        <f>26658861.69/1000</f>
        <v>26658.861690000002</v>
      </c>
      <c r="G12" s="104">
        <f>19144714.36/1000</f>
        <v>19144.714359999998</v>
      </c>
      <c r="H12" s="103">
        <f>53907536.77/1000</f>
        <v>53907.536770000006</v>
      </c>
      <c r="I12" s="102" t="s">
        <v>150</v>
      </c>
    </row>
    <row r="13" spans="1:12">
      <c r="A13" s="107" t="s">
        <v>149</v>
      </c>
      <c r="B13" s="106">
        <v>1</v>
      </c>
      <c r="C13" s="105">
        <f>3221122265.85/1000</f>
        <v>3221122.2658500001</v>
      </c>
      <c r="D13" s="104">
        <f>3138910563.58/1000</f>
        <v>3138910.5635799998</v>
      </c>
      <c r="E13" s="105">
        <f>767002148.06/1000</f>
        <v>767002.14805999992</v>
      </c>
      <c r="F13" s="104">
        <f>50471278.39/1000</f>
        <v>50471.278389999999</v>
      </c>
      <c r="G13" s="104">
        <f>36004350.41/1000</f>
        <v>36004.350409999999</v>
      </c>
      <c r="H13" s="103">
        <f>128610618.58/1000</f>
        <v>128610.61857999999</v>
      </c>
      <c r="I13" s="102" t="s">
        <v>148</v>
      </c>
    </row>
    <row r="14" spans="1:12">
      <c r="A14" s="101" t="s">
        <v>147</v>
      </c>
      <c r="B14" s="100">
        <v>0</v>
      </c>
      <c r="C14" s="99"/>
      <c r="D14" s="98"/>
      <c r="E14" s="99"/>
      <c r="F14" s="98"/>
      <c r="G14" s="98"/>
      <c r="H14" s="97"/>
      <c r="I14" s="96" t="s">
        <v>146</v>
      </c>
    </row>
    <row r="15" spans="1:12">
      <c r="A15" s="107" t="s">
        <v>145</v>
      </c>
      <c r="B15" s="106">
        <v>1</v>
      </c>
      <c r="C15" s="105">
        <f>2933837842.58/1000</f>
        <v>2933837.8425799999</v>
      </c>
      <c r="D15" s="104">
        <f>2909153166.53/1000</f>
        <v>2909153.16653</v>
      </c>
      <c r="E15" s="105">
        <f>599606667.28/1000</f>
        <v>599606.66727999994</v>
      </c>
      <c r="F15" s="104">
        <f>33894078.86/1000</f>
        <v>33894.078860000001</v>
      </c>
      <c r="G15" s="104">
        <f>19888943.55/1000</f>
        <v>19888.94355</v>
      </c>
      <c r="H15" s="103">
        <f>70081111.74/1000</f>
        <v>70081.111739999993</v>
      </c>
      <c r="I15" s="102" t="s">
        <v>144</v>
      </c>
    </row>
    <row r="16" spans="1:12">
      <c r="A16" s="107" t="s">
        <v>143</v>
      </c>
      <c r="B16" s="106">
        <v>1</v>
      </c>
      <c r="C16" s="105">
        <f>2402658819.86/1000</f>
        <v>2402658.8198600002</v>
      </c>
      <c r="D16" s="104">
        <f>2411485468.1/1000</f>
        <v>2411485.4680999997</v>
      </c>
      <c r="E16" s="105">
        <f>897708715.83/1000</f>
        <v>897708.71583</v>
      </c>
      <c r="F16" s="104">
        <f>2176765336.45/1000</f>
        <v>2176765.3364499998</v>
      </c>
      <c r="G16" s="104">
        <f>2164285978.26/1000</f>
        <v>2164285.9782600002</v>
      </c>
      <c r="H16" s="103">
        <f>240385198.88/1000</f>
        <v>240385.19887999998</v>
      </c>
      <c r="I16" s="102" t="s">
        <v>142</v>
      </c>
    </row>
    <row r="17" spans="1:9">
      <c r="A17" s="107" t="s">
        <v>141</v>
      </c>
      <c r="B17" s="106">
        <v>1</v>
      </c>
      <c r="C17" s="105">
        <f>1819889809.33/1000</f>
        <v>1819889.8093299998</v>
      </c>
      <c r="D17" s="104">
        <f>1838054893.39/1000</f>
        <v>1838054.8933900001</v>
      </c>
      <c r="E17" s="105">
        <f>441810852.14/1000</f>
        <v>441810.85213999997</v>
      </c>
      <c r="F17" s="104">
        <f>35841869.45/1000</f>
        <v>35841.869450000006</v>
      </c>
      <c r="G17" s="104">
        <f>20720226.18/1000</f>
        <v>20720.226180000001</v>
      </c>
      <c r="H17" s="103">
        <f>233132837.21/1000</f>
        <v>233132.83721</v>
      </c>
      <c r="I17" s="102" t="s">
        <v>140</v>
      </c>
    </row>
    <row r="18" spans="1:9">
      <c r="A18" s="107" t="s">
        <v>139</v>
      </c>
      <c r="B18" s="106">
        <v>1</v>
      </c>
      <c r="C18" s="105">
        <f>2979048817.58/1000</f>
        <v>2979048.81758</v>
      </c>
      <c r="D18" s="104">
        <f>3054174883.84/1000</f>
        <v>3054174.8838400003</v>
      </c>
      <c r="E18" s="105">
        <f>691159978.98/1000</f>
        <v>691159.97898000001</v>
      </c>
      <c r="F18" s="104">
        <f>33152677.13/1000</f>
        <v>33152.677129999996</v>
      </c>
      <c r="G18" s="104">
        <f>35002770.68/1000</f>
        <v>35002.770680000001</v>
      </c>
      <c r="H18" s="103">
        <f>94517927.55/1000</f>
        <v>94517.927549999993</v>
      </c>
      <c r="I18" s="102" t="s">
        <v>138</v>
      </c>
    </row>
    <row r="19" spans="1:9">
      <c r="A19" s="107" t="s">
        <v>137</v>
      </c>
      <c r="B19" s="106">
        <v>1</v>
      </c>
      <c r="C19" s="105">
        <f>3863136393.7/1000</f>
        <v>3863136.3936999999</v>
      </c>
      <c r="D19" s="104">
        <f>3794345570.57/1000</f>
        <v>3794345.57057</v>
      </c>
      <c r="E19" s="105">
        <f>992102925.41/1000</f>
        <v>992102.92540999991</v>
      </c>
      <c r="F19" s="104">
        <f>44770270.18/1000</f>
        <v>44770.27018</v>
      </c>
      <c r="G19" s="104">
        <f>32905015.18/1000</f>
        <v>32905.015180000002</v>
      </c>
      <c r="H19" s="103">
        <f>111258623.84/1000</f>
        <v>111258.62384</v>
      </c>
      <c r="I19" s="102" t="s">
        <v>136</v>
      </c>
    </row>
    <row r="20" spans="1:9">
      <c r="A20" s="101" t="s">
        <v>135</v>
      </c>
      <c r="B20" s="100">
        <v>0</v>
      </c>
      <c r="C20" s="99"/>
      <c r="D20" s="98"/>
      <c r="E20" s="99"/>
      <c r="F20" s="98"/>
      <c r="G20" s="98"/>
      <c r="H20" s="97"/>
      <c r="I20" s="96" t="s">
        <v>134</v>
      </c>
    </row>
    <row r="21" spans="1:9">
      <c r="A21" s="107" t="s">
        <v>133</v>
      </c>
      <c r="B21" s="106">
        <v>1</v>
      </c>
      <c r="C21" s="105">
        <f>2190597770.86/1000</f>
        <v>2190597.77086</v>
      </c>
      <c r="D21" s="104">
        <f>2127514019.62/1000</f>
        <v>2127514.0196199999</v>
      </c>
      <c r="E21" s="105">
        <f>696584504.09/1000</f>
        <v>696584.50409000006</v>
      </c>
      <c r="F21" s="104">
        <f>27649082.64/1000</f>
        <v>27649.082640000001</v>
      </c>
      <c r="G21" s="104">
        <f>41238891.97/1000</f>
        <v>41238.891969999997</v>
      </c>
      <c r="H21" s="103">
        <f>130064866.74/1000</f>
        <v>130064.86674</v>
      </c>
      <c r="I21" s="102" t="s">
        <v>132</v>
      </c>
    </row>
    <row r="22" spans="1:9">
      <c r="A22" s="107" t="s">
        <v>131</v>
      </c>
      <c r="B22" s="106">
        <v>1</v>
      </c>
      <c r="C22" s="105">
        <f>1674459932.83/1000</f>
        <v>1674459.9328299998</v>
      </c>
      <c r="D22" s="104">
        <f>1657267595.96/1000</f>
        <v>1657267.5959600001</v>
      </c>
      <c r="E22" s="105">
        <f>495475018.28/1000</f>
        <v>495475.01827999996</v>
      </c>
      <c r="F22" s="104">
        <f>39652215.77/1000</f>
        <v>39652.215770000003</v>
      </c>
      <c r="G22" s="104">
        <f>25421072.31/1000</f>
        <v>25421.07231</v>
      </c>
      <c r="H22" s="103">
        <f>85284863.77/1000</f>
        <v>85284.863769999996</v>
      </c>
      <c r="I22" s="102" t="s">
        <v>130</v>
      </c>
    </row>
    <row r="23" spans="1:9">
      <c r="A23" s="107" t="s">
        <v>129</v>
      </c>
      <c r="B23" s="106">
        <v>1</v>
      </c>
      <c r="C23" s="105">
        <f>2889952062.96/1000</f>
        <v>2889952.0629600002</v>
      </c>
      <c r="D23" s="104">
        <f>2900904439.08/1000</f>
        <v>2900904.4390799999</v>
      </c>
      <c r="E23" s="105">
        <f>995639848.72/1000</f>
        <v>995639.84872000001</v>
      </c>
      <c r="F23" s="104">
        <f>35662681.16/1000</f>
        <v>35662.681159999993</v>
      </c>
      <c r="G23" s="104">
        <f>33582020.15/1000</f>
        <v>33582.020149999997</v>
      </c>
      <c r="H23" s="103">
        <f>128719330.85/1000</f>
        <v>128719.33085</v>
      </c>
      <c r="I23" s="102" t="s">
        <v>128</v>
      </c>
    </row>
    <row r="24" spans="1:9">
      <c r="A24" s="107" t="s">
        <v>127</v>
      </c>
      <c r="B24" s="106">
        <v>1</v>
      </c>
      <c r="C24" s="105">
        <f>3374441139.79/1000</f>
        <v>3374441.1397899999</v>
      </c>
      <c r="D24" s="104">
        <f>3336696641.44/1000</f>
        <v>3336696.6414399999</v>
      </c>
      <c r="E24" s="105">
        <f>758252728.39/1000</f>
        <v>758252.72838999995</v>
      </c>
      <c r="F24" s="104">
        <f>30680780.14/1000</f>
        <v>30680.780139999999</v>
      </c>
      <c r="G24" s="104">
        <f>26708756.04/1000</f>
        <v>26708.75604</v>
      </c>
      <c r="H24" s="103">
        <f>172057685.58/1000</f>
        <v>172057.68558000002</v>
      </c>
      <c r="I24" s="102" t="s">
        <v>126</v>
      </c>
    </row>
    <row r="25" spans="1:9">
      <c r="A25" s="107" t="s">
        <v>125</v>
      </c>
      <c r="B25" s="106">
        <v>1</v>
      </c>
      <c r="C25" s="105">
        <f>1510448977.43/1000</f>
        <v>1510448.97743</v>
      </c>
      <c r="D25" s="104">
        <f>1472946593.06/1000</f>
        <v>1472946.5930599999</v>
      </c>
      <c r="E25" s="105">
        <f>301444943.45/1000</f>
        <v>301444.94344999996</v>
      </c>
      <c r="F25" s="104">
        <f>24317937.46/1000</f>
        <v>24317.937460000001</v>
      </c>
      <c r="G25" s="104">
        <f>16075690.8/1000</f>
        <v>16075.6908</v>
      </c>
      <c r="H25" s="103">
        <f>62399695.82/1000</f>
        <v>62399.695820000001</v>
      </c>
      <c r="I25" s="102" t="s">
        <v>124</v>
      </c>
    </row>
    <row r="26" spans="1:9">
      <c r="A26" s="107" t="s">
        <v>123</v>
      </c>
      <c r="B26" s="106">
        <v>1</v>
      </c>
      <c r="C26" s="105">
        <f>1930127267.43/1000</f>
        <v>1930127.26743</v>
      </c>
      <c r="D26" s="104">
        <f>1858848996.99/1000</f>
        <v>1858848.9969899999</v>
      </c>
      <c r="E26" s="105">
        <f>569485764.88/1000</f>
        <v>569485.76488000003</v>
      </c>
      <c r="F26" s="104">
        <f>31427483.84/1000</f>
        <v>31427.483840000001</v>
      </c>
      <c r="G26" s="104">
        <f>26911877.96/1000</f>
        <v>26911.877960000002</v>
      </c>
      <c r="H26" s="103">
        <f>107657089.92/1000</f>
        <v>107657.08992</v>
      </c>
      <c r="I26" s="102" t="s">
        <v>122</v>
      </c>
    </row>
    <row r="27" spans="1:9">
      <c r="A27" s="107" t="s">
        <v>121</v>
      </c>
      <c r="B27" s="106">
        <v>1</v>
      </c>
      <c r="C27" s="105">
        <f>2828188072.55/1000</f>
        <v>2828188.0725500002</v>
      </c>
      <c r="D27" s="104">
        <f>2723392767.01/1000</f>
        <v>2723392.7670100001</v>
      </c>
      <c r="E27" s="105">
        <f>928086671.88/1000</f>
        <v>928086.67188000004</v>
      </c>
      <c r="F27" s="104">
        <f>148804153.67/1000</f>
        <v>148804.15367</v>
      </c>
      <c r="G27" s="104">
        <f>100841289.38/1000</f>
        <v>100841.28938</v>
      </c>
      <c r="H27" s="103">
        <f>168267949.86/1000</f>
        <v>168267.94986000002</v>
      </c>
      <c r="I27" s="102" t="s">
        <v>120</v>
      </c>
    </row>
    <row r="28" spans="1:9">
      <c r="A28" s="101" t="s">
        <v>119</v>
      </c>
      <c r="B28" s="100">
        <v>0</v>
      </c>
      <c r="C28" s="99"/>
      <c r="D28" s="98"/>
      <c r="E28" s="99"/>
      <c r="F28" s="98"/>
      <c r="G28" s="98"/>
      <c r="H28" s="97"/>
      <c r="I28" s="96" t="s">
        <v>118</v>
      </c>
    </row>
    <row r="29" spans="1:9">
      <c r="A29" s="107" t="s">
        <v>117</v>
      </c>
      <c r="B29" s="106">
        <v>1</v>
      </c>
      <c r="C29" s="105">
        <f>278002657.6/1000</f>
        <v>278002.65760000004</v>
      </c>
      <c r="D29" s="104">
        <f>305783164.44/1000</f>
        <v>305783.16444000002</v>
      </c>
      <c r="E29" s="105">
        <f>744438080.83/1000</f>
        <v>744438.08082999999</v>
      </c>
      <c r="F29" s="104">
        <f>438900/1000</f>
        <v>438.9</v>
      </c>
      <c r="G29" s="104">
        <f>1778667.6/1000</f>
        <v>1778.6676</v>
      </c>
      <c r="H29" s="103">
        <f>90194080.43/1000</f>
        <v>90194.080430000002</v>
      </c>
      <c r="I29" s="102" t="s">
        <v>116</v>
      </c>
    </row>
    <row r="30" spans="1:9">
      <c r="A30" s="107" t="s">
        <v>115</v>
      </c>
      <c r="B30" s="106">
        <v>4</v>
      </c>
      <c r="C30" s="105">
        <f>883173300.43/1000</f>
        <v>883173.30042999994</v>
      </c>
      <c r="D30" s="104">
        <f>867036383/1000</f>
        <v>867036.38300000003</v>
      </c>
      <c r="E30" s="105">
        <f>2364687955.42/1000</f>
        <v>2364687.95542</v>
      </c>
      <c r="F30" s="104">
        <f>2938940.6/1000</f>
        <v>2938.9405999999999</v>
      </c>
      <c r="G30" s="104">
        <f>1124136.34/1000</f>
        <v>1124.13634</v>
      </c>
      <c r="H30" s="103">
        <f>161187018.36/1000</f>
        <v>161187.01836000002</v>
      </c>
      <c r="I30" s="102" t="s">
        <v>114</v>
      </c>
    </row>
    <row r="31" spans="1:9">
      <c r="A31" s="107" t="s">
        <v>113</v>
      </c>
      <c r="B31" s="106">
        <v>1</v>
      </c>
      <c r="C31" s="105">
        <f>132524624.79/1000</f>
        <v>132524.62479</v>
      </c>
      <c r="D31" s="104">
        <f>152831975.05/1000</f>
        <v>152831.97505000001</v>
      </c>
      <c r="E31" s="105">
        <f>322973379.43/1000</f>
        <v>322973.37943000003</v>
      </c>
      <c r="F31" s="104">
        <f>201000/1000</f>
        <v>201</v>
      </c>
      <c r="G31" s="104">
        <f>569151.48/1000</f>
        <v>569.15147999999999</v>
      </c>
      <c r="H31" s="103">
        <f>8489566.15/1000</f>
        <v>8489.5661500000006</v>
      </c>
      <c r="I31" s="102" t="s">
        <v>112</v>
      </c>
    </row>
    <row r="32" spans="1:9">
      <c r="A32" s="107" t="s">
        <v>111</v>
      </c>
      <c r="B32" s="106">
        <v>1</v>
      </c>
      <c r="C32" s="105">
        <f>81686686.23/1000</f>
        <v>81686.686230000007</v>
      </c>
      <c r="D32" s="104">
        <f>91244153.3/1000</f>
        <v>91244.153299999991</v>
      </c>
      <c r="E32" s="105">
        <f>173079829.24/1000</f>
        <v>173079.82924000002</v>
      </c>
      <c r="F32" s="104">
        <f>433000/1000</f>
        <v>433</v>
      </c>
      <c r="G32" s="104">
        <f>979389.9/1000</f>
        <v>979.38990000000001</v>
      </c>
      <c r="H32" s="103">
        <f>37025025.01/1000</f>
        <v>37025.025009999998</v>
      </c>
      <c r="I32" s="102" t="s">
        <v>110</v>
      </c>
    </row>
    <row r="33" spans="1:9">
      <c r="A33" s="101" t="s">
        <v>109</v>
      </c>
      <c r="B33" s="100">
        <v>0</v>
      </c>
      <c r="C33" s="99"/>
      <c r="D33" s="98"/>
      <c r="E33" s="99"/>
      <c r="F33" s="98"/>
      <c r="G33" s="98"/>
      <c r="H33" s="97"/>
      <c r="I33" s="96" t="s">
        <v>108</v>
      </c>
    </row>
    <row r="34" spans="1:9">
      <c r="A34" s="107" t="s">
        <v>107</v>
      </c>
      <c r="B34" s="106">
        <v>1</v>
      </c>
      <c r="C34" s="105">
        <f>64004838.47/1000</f>
        <v>64004.838470000002</v>
      </c>
      <c r="D34" s="104">
        <f>94637114.62/1000</f>
        <v>94637.114620000008</v>
      </c>
      <c r="E34" s="105">
        <f>135230998.67/1000</f>
        <v>135230.99867</v>
      </c>
      <c r="F34" s="104">
        <f>432000/1000</f>
        <v>432</v>
      </c>
      <c r="G34" s="104">
        <f>189646.08/1000</f>
        <v>189.64607999999998</v>
      </c>
      <c r="H34" s="103">
        <f>5547957.16/1000</f>
        <v>5547.9571599999999</v>
      </c>
      <c r="I34" s="102" t="s">
        <v>106</v>
      </c>
    </row>
    <row r="35" spans="1:9">
      <c r="A35" s="101" t="s">
        <v>105</v>
      </c>
      <c r="B35" s="100">
        <v>0</v>
      </c>
      <c r="C35" s="99"/>
      <c r="D35" s="98"/>
      <c r="E35" s="99"/>
      <c r="F35" s="98"/>
      <c r="G35" s="98"/>
      <c r="H35" s="97"/>
      <c r="I35" s="96" t="s">
        <v>104</v>
      </c>
    </row>
    <row r="36" spans="1:9">
      <c r="A36" s="101" t="s">
        <v>103</v>
      </c>
      <c r="B36" s="100">
        <v>0</v>
      </c>
      <c r="C36" s="99"/>
      <c r="D36" s="98"/>
      <c r="E36" s="99"/>
      <c r="F36" s="98"/>
      <c r="G36" s="98"/>
      <c r="H36" s="97"/>
      <c r="I36" s="96" t="s">
        <v>102</v>
      </c>
    </row>
    <row r="37" spans="1:9">
      <c r="A37" s="101" t="s">
        <v>101</v>
      </c>
      <c r="B37" s="100">
        <v>0</v>
      </c>
      <c r="C37" s="99"/>
      <c r="D37" s="98"/>
      <c r="E37" s="99"/>
      <c r="F37" s="98"/>
      <c r="G37" s="98"/>
      <c r="H37" s="97"/>
      <c r="I37" s="96" t="s">
        <v>100</v>
      </c>
    </row>
    <row r="38" spans="1:9">
      <c r="A38" s="101" t="s">
        <v>99</v>
      </c>
      <c r="B38" s="100">
        <v>0</v>
      </c>
      <c r="C38" s="99"/>
      <c r="D38" s="98"/>
      <c r="E38" s="99"/>
      <c r="F38" s="98"/>
      <c r="G38" s="98"/>
      <c r="H38" s="97"/>
      <c r="I38" s="96" t="s">
        <v>98</v>
      </c>
    </row>
    <row r="39" spans="1:9">
      <c r="A39" s="107" t="s">
        <v>97</v>
      </c>
      <c r="B39" s="106">
        <v>1</v>
      </c>
      <c r="C39" s="105">
        <f>48709768.85/1000</f>
        <v>48709.76885</v>
      </c>
      <c r="D39" s="104">
        <f>48353239.5/1000</f>
        <v>48353.239500000003</v>
      </c>
      <c r="E39" s="105">
        <f>114404214.14/1000</f>
        <v>114404.21414</v>
      </c>
      <c r="F39" s="104">
        <f>2186278.03/1000</f>
        <v>2186.2780299999999</v>
      </c>
      <c r="G39" s="104">
        <f>230306.74/1000</f>
        <v>230.30673999999999</v>
      </c>
      <c r="H39" s="103">
        <f>22170387.48/1000</f>
        <v>22170.387480000001</v>
      </c>
      <c r="I39" s="102" t="s">
        <v>96</v>
      </c>
    </row>
    <row r="40" spans="1:9">
      <c r="A40" s="101" t="s">
        <v>95</v>
      </c>
      <c r="B40" s="100">
        <v>0</v>
      </c>
      <c r="C40" s="99"/>
      <c r="D40" s="98"/>
      <c r="E40" s="99"/>
      <c r="F40" s="98"/>
      <c r="G40" s="98"/>
      <c r="H40" s="97"/>
      <c r="I40" s="96" t="s">
        <v>94</v>
      </c>
    </row>
    <row r="41" spans="1:9">
      <c r="A41" s="101" t="s">
        <v>93</v>
      </c>
      <c r="B41" s="100">
        <v>0</v>
      </c>
      <c r="C41" s="99"/>
      <c r="D41" s="98"/>
      <c r="E41" s="99"/>
      <c r="F41" s="98"/>
      <c r="G41" s="98"/>
      <c r="H41" s="97"/>
      <c r="I41" s="96" t="s">
        <v>92</v>
      </c>
    </row>
    <row r="42" spans="1:9">
      <c r="A42" s="95"/>
      <c r="B42" s="93"/>
      <c r="C42" s="94"/>
      <c r="D42" s="93"/>
      <c r="E42" s="94"/>
      <c r="F42" s="93"/>
      <c r="G42" s="93"/>
      <c r="H42" s="92"/>
      <c r="I42" s="91"/>
    </row>
    <row r="43" spans="1:9" s="90" customFormat="1" ht="19.8">
      <c r="A43" s="90" t="s">
        <v>91</v>
      </c>
    </row>
    <row r="44" spans="1:9" s="90" customFormat="1" ht="5.25" customHeight="1"/>
    <row r="45" spans="1:9" s="90" customFormat="1" ht="19.8">
      <c r="A45" s="90" t="s">
        <v>90</v>
      </c>
    </row>
  </sheetData>
  <mergeCells count="4">
    <mergeCell ref="A4:A8"/>
    <mergeCell ref="C4:E4"/>
    <mergeCell ref="F4:H4"/>
    <mergeCell ref="I4:I8"/>
  </mergeCells>
  <pageMargins left="0.26" right="0.15748031496062992" top="0.31496062992125984" bottom="0.19685039370078741" header="0.15748031496062992" footer="0.15748031496062992"/>
  <pageSetup paperSize="9" scale="80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</sheetPr>
  <dimension ref="A1:P38"/>
  <sheetViews>
    <sheetView showGridLines="0" workbookViewId="0">
      <selection activeCell="E14" sqref="E14"/>
    </sheetView>
  </sheetViews>
  <sheetFormatPr defaultColWidth="9.125" defaultRowHeight="18"/>
  <cols>
    <col min="1" max="1" width="1.75" style="10" customWidth="1"/>
    <col min="2" max="2" width="6.125" style="10" customWidth="1"/>
    <col min="3" max="3" width="6.5" style="10" customWidth="1"/>
    <col min="4" max="4" width="11.125" style="10" customWidth="1"/>
    <col min="5" max="5" width="28.875" style="10" customWidth="1"/>
    <col min="6" max="6" width="25.125" style="10" customWidth="1"/>
    <col min="7" max="7" width="24.125" style="10" customWidth="1"/>
    <col min="8" max="8" width="22.625" style="10" customWidth="1"/>
    <col min="9" max="9" width="2.25" style="10" customWidth="1"/>
    <col min="10" max="10" width="19.125" style="10" customWidth="1"/>
    <col min="11" max="16384" width="9.125" style="10"/>
  </cols>
  <sheetData>
    <row r="1" spans="1:16" s="1" customFormat="1">
      <c r="B1" s="2" t="s">
        <v>283</v>
      </c>
      <c r="C1" s="3"/>
      <c r="D1" s="2" t="s">
        <v>281</v>
      </c>
    </row>
    <row r="2" spans="1:16" s="5" customFormat="1">
      <c r="B2" s="1" t="s">
        <v>284</v>
      </c>
      <c r="C2" s="3"/>
      <c r="D2" s="6" t="s">
        <v>282</v>
      </c>
    </row>
    <row r="3" spans="1:16" s="31" customFormat="1" ht="6" customHeight="1">
      <c r="A3" s="30"/>
      <c r="B3" s="30"/>
      <c r="C3" s="30"/>
      <c r="D3" s="30"/>
      <c r="E3" s="30"/>
      <c r="F3" s="30"/>
      <c r="G3" s="30"/>
      <c r="H3" s="30"/>
    </row>
    <row r="4" spans="1:16" s="32" customFormat="1" ht="25.5" customHeight="1">
      <c r="A4" s="29"/>
      <c r="B4" s="33"/>
      <c r="C4" s="33"/>
      <c r="D4" s="34"/>
      <c r="E4" s="35" t="s">
        <v>46</v>
      </c>
      <c r="F4" s="36" t="s">
        <v>2</v>
      </c>
      <c r="G4" s="35" t="s">
        <v>48</v>
      </c>
      <c r="H4" s="37" t="s">
        <v>50</v>
      </c>
    </row>
    <row r="5" spans="1:16" s="32" customFormat="1" ht="21" customHeight="1">
      <c r="A5" s="365" t="s">
        <v>5</v>
      </c>
      <c r="B5" s="365"/>
      <c r="C5" s="365"/>
      <c r="D5" s="366"/>
      <c r="E5" s="35" t="s">
        <v>52</v>
      </c>
      <c r="F5" s="36" t="s">
        <v>47</v>
      </c>
      <c r="G5" s="35" t="s">
        <v>49</v>
      </c>
      <c r="H5" s="38" t="s">
        <v>51</v>
      </c>
    </row>
    <row r="6" spans="1:16" s="32" customFormat="1" ht="21" customHeight="1">
      <c r="A6" s="365" t="s">
        <v>38</v>
      </c>
      <c r="B6" s="365"/>
      <c r="C6" s="365"/>
      <c r="D6" s="366"/>
      <c r="E6" s="35" t="s">
        <v>53</v>
      </c>
      <c r="F6" s="36" t="s">
        <v>54</v>
      </c>
      <c r="G6" s="36" t="s">
        <v>54</v>
      </c>
      <c r="H6" s="38" t="s">
        <v>54</v>
      </c>
    </row>
    <row r="7" spans="1:16" s="32" customFormat="1" ht="21" customHeight="1">
      <c r="A7" s="33"/>
      <c r="B7" s="33"/>
      <c r="C7" s="33"/>
      <c r="D7" s="39"/>
      <c r="E7" s="36" t="s">
        <v>55</v>
      </c>
      <c r="F7" s="36" t="s">
        <v>43</v>
      </c>
      <c r="G7" s="36" t="s">
        <v>44</v>
      </c>
      <c r="H7" s="38" t="s">
        <v>45</v>
      </c>
    </row>
    <row r="8" spans="1:16" s="32" customFormat="1">
      <c r="A8" s="40"/>
      <c r="B8" s="40"/>
      <c r="C8" s="40"/>
      <c r="D8" s="41"/>
      <c r="E8" s="35" t="s">
        <v>56</v>
      </c>
      <c r="F8" s="73" t="s">
        <v>57</v>
      </c>
      <c r="G8" s="73" t="s">
        <v>57</v>
      </c>
      <c r="H8" s="74" t="s">
        <v>57</v>
      </c>
    </row>
    <row r="9" spans="1:16" s="32" customFormat="1" ht="3" customHeight="1">
      <c r="A9" s="42"/>
      <c r="B9" s="42"/>
      <c r="C9" s="42"/>
      <c r="D9" s="42"/>
      <c r="E9" s="75"/>
      <c r="F9" s="75"/>
      <c r="G9" s="75"/>
      <c r="H9" s="37"/>
    </row>
    <row r="10" spans="1:16" s="4" customFormat="1" ht="24" customHeight="1">
      <c r="A10" s="364" t="s">
        <v>257</v>
      </c>
      <c r="B10" s="364"/>
      <c r="C10" s="364"/>
      <c r="D10" s="367"/>
      <c r="E10" s="183">
        <v>472042.93923222402</v>
      </c>
      <c r="F10" s="184">
        <v>90224600.025522903</v>
      </c>
      <c r="G10" s="183">
        <v>3821549.4297905802</v>
      </c>
      <c r="H10" s="185">
        <v>1366577.2505407501</v>
      </c>
      <c r="N10" s="32"/>
      <c r="O10" s="32"/>
      <c r="P10" s="32"/>
    </row>
    <row r="11" spans="1:16" s="4" customFormat="1" ht="24" customHeight="1">
      <c r="A11" s="364" t="s">
        <v>258</v>
      </c>
      <c r="B11" s="364"/>
      <c r="C11" s="364"/>
      <c r="D11" s="367"/>
      <c r="E11" s="183">
        <v>499464</v>
      </c>
      <c r="F11" s="184">
        <v>108193468</v>
      </c>
      <c r="G11" s="183">
        <v>4191634</v>
      </c>
      <c r="H11" s="185">
        <v>1649374</v>
      </c>
      <c r="N11" s="32"/>
      <c r="O11" s="32"/>
      <c r="P11" s="32"/>
    </row>
    <row r="12" spans="1:16" s="4" customFormat="1" ht="24" customHeight="1">
      <c r="A12" s="364" t="s">
        <v>259</v>
      </c>
      <c r="B12" s="364"/>
      <c r="C12" s="364"/>
      <c r="D12" s="364"/>
      <c r="E12" s="185">
        <v>530537</v>
      </c>
      <c r="F12" s="184">
        <v>122101514</v>
      </c>
      <c r="G12" s="183">
        <v>5756628</v>
      </c>
      <c r="H12" s="185">
        <v>2013743</v>
      </c>
      <c r="I12" s="10"/>
      <c r="J12" s="10"/>
      <c r="N12" s="32"/>
      <c r="O12" s="32"/>
      <c r="P12" s="32"/>
    </row>
    <row r="13" spans="1:16" s="4" customFormat="1" ht="24" customHeight="1">
      <c r="A13" s="364" t="s">
        <v>260</v>
      </c>
      <c r="B13" s="364"/>
      <c r="C13" s="364"/>
      <c r="D13" s="364"/>
      <c r="E13" s="185">
        <v>553238</v>
      </c>
      <c r="F13" s="184">
        <v>151573977</v>
      </c>
      <c r="G13" s="183">
        <v>5059332</v>
      </c>
      <c r="H13" s="185">
        <v>2331387</v>
      </c>
      <c r="I13" s="1"/>
      <c r="J13" s="1"/>
      <c r="N13" s="32"/>
      <c r="O13" s="32"/>
      <c r="P13" s="32"/>
    </row>
    <row r="14" spans="1:16" s="4" customFormat="1" ht="24" customHeight="1">
      <c r="A14" s="364" t="s">
        <v>261</v>
      </c>
      <c r="B14" s="364"/>
      <c r="C14" s="364"/>
      <c r="D14" s="364"/>
      <c r="E14" s="185">
        <v>584171</v>
      </c>
      <c r="F14" s="184">
        <v>145419358</v>
      </c>
      <c r="G14" s="183">
        <v>5599536</v>
      </c>
      <c r="H14" s="185">
        <v>2510782</v>
      </c>
      <c r="I14" s="5"/>
      <c r="J14" s="5"/>
      <c r="N14" s="32"/>
      <c r="O14" s="32"/>
      <c r="P14" s="32"/>
    </row>
    <row r="15" spans="1:16" s="4" customFormat="1" ht="24" customHeight="1">
      <c r="A15" s="364" t="s">
        <v>262</v>
      </c>
      <c r="B15" s="364"/>
      <c r="C15" s="364"/>
      <c r="D15" s="364"/>
      <c r="E15" s="185">
        <v>584074</v>
      </c>
      <c r="F15" s="185">
        <v>151378725</v>
      </c>
      <c r="G15" s="185">
        <v>6482244</v>
      </c>
      <c r="H15" s="185">
        <v>2877351</v>
      </c>
      <c r="I15" s="31"/>
      <c r="J15" s="31"/>
      <c r="N15" s="32"/>
      <c r="O15" s="32"/>
      <c r="P15" s="32"/>
    </row>
    <row r="16" spans="1:16" s="4" customFormat="1" ht="24" customHeight="1">
      <c r="A16" s="364" t="s">
        <v>263</v>
      </c>
      <c r="B16" s="364"/>
      <c r="C16" s="364"/>
      <c r="D16" s="364"/>
      <c r="E16" s="185">
        <v>655680</v>
      </c>
      <c r="F16" s="185">
        <v>199935841</v>
      </c>
      <c r="G16" s="185">
        <v>7900731</v>
      </c>
      <c r="H16" s="185">
        <v>3042702</v>
      </c>
      <c r="I16" s="32"/>
      <c r="J16" s="32"/>
      <c r="N16" s="32"/>
      <c r="O16" s="32"/>
      <c r="P16" s="32"/>
    </row>
    <row r="17" spans="1:16" s="4" customFormat="1" ht="24" customHeight="1">
      <c r="A17" s="364" t="s">
        <v>264</v>
      </c>
      <c r="B17" s="364"/>
      <c r="C17" s="364"/>
      <c r="D17" s="364"/>
      <c r="E17" s="185">
        <v>677201</v>
      </c>
      <c r="F17" s="185">
        <v>186008438</v>
      </c>
      <c r="G17" s="185">
        <v>8705008</v>
      </c>
      <c r="H17" s="185">
        <v>3718004</v>
      </c>
      <c r="I17" s="32"/>
      <c r="J17" s="32"/>
      <c r="N17" s="32"/>
      <c r="O17" s="32"/>
      <c r="P17" s="32"/>
    </row>
    <row r="18" spans="1:16" s="4" customFormat="1" ht="24" customHeight="1">
      <c r="A18" s="364" t="s">
        <v>265</v>
      </c>
      <c r="B18" s="364"/>
      <c r="C18" s="364"/>
      <c r="D18" s="364"/>
      <c r="E18" s="185">
        <v>678548</v>
      </c>
      <c r="F18" s="185">
        <v>179218869</v>
      </c>
      <c r="G18" s="185">
        <v>8960859</v>
      </c>
      <c r="H18" s="185">
        <v>3754716</v>
      </c>
      <c r="I18" s="32"/>
      <c r="J18" s="32"/>
      <c r="N18" s="32"/>
      <c r="O18" s="32"/>
      <c r="P18" s="32"/>
    </row>
    <row r="19" spans="1:16" s="4" customFormat="1" ht="24" customHeight="1">
      <c r="A19" s="364" t="s">
        <v>266</v>
      </c>
      <c r="B19" s="364"/>
      <c r="C19" s="364"/>
      <c r="D19" s="364"/>
      <c r="E19" s="185">
        <v>681445</v>
      </c>
      <c r="F19" s="185">
        <v>223492267</v>
      </c>
      <c r="G19" s="185">
        <v>4808440</v>
      </c>
      <c r="H19" s="185">
        <v>1802487</v>
      </c>
      <c r="I19" s="32"/>
      <c r="J19" s="32"/>
      <c r="N19" s="32"/>
      <c r="O19" s="32"/>
      <c r="P19" s="32"/>
    </row>
    <row r="20" spans="1:16" s="187" customFormat="1" ht="33.6" customHeight="1">
      <c r="A20" s="368"/>
      <c r="B20" s="368"/>
      <c r="C20" s="368"/>
      <c r="D20" s="368"/>
      <c r="E20" s="186"/>
      <c r="F20" s="186"/>
      <c r="G20" s="186"/>
      <c r="H20" s="186"/>
      <c r="I20" s="51"/>
      <c r="J20" s="51"/>
      <c r="N20" s="32"/>
      <c r="O20" s="32"/>
      <c r="P20" s="32"/>
    </row>
    <row r="21" spans="1:16" s="4" customFormat="1" ht="24" customHeight="1">
      <c r="A21" s="29"/>
      <c r="B21" s="29"/>
      <c r="C21" s="29"/>
      <c r="D21" s="29"/>
      <c r="E21" s="29"/>
      <c r="F21" s="29"/>
      <c r="G21" s="29"/>
      <c r="H21" s="29"/>
      <c r="I21" s="32"/>
      <c r="J21" s="32"/>
      <c r="N21" s="32"/>
      <c r="O21" s="32"/>
      <c r="P21" s="32"/>
    </row>
    <row r="22" spans="1:16" s="4" customFormat="1" ht="24" customHeight="1">
      <c r="A22" s="9"/>
      <c r="B22" s="13" t="s">
        <v>59</v>
      </c>
      <c r="C22" s="9"/>
      <c r="D22" s="9"/>
      <c r="E22" s="9"/>
      <c r="F22" s="9"/>
      <c r="G22" s="9"/>
      <c r="H22" s="9"/>
      <c r="N22" s="32"/>
      <c r="O22" s="32"/>
      <c r="P22" s="32"/>
    </row>
    <row r="23" spans="1:16" s="4" customFormat="1" ht="24" customHeight="1">
      <c r="A23" s="9"/>
      <c r="B23" s="13" t="s">
        <v>58</v>
      </c>
      <c r="C23" s="9"/>
      <c r="D23" s="9"/>
      <c r="E23" s="9"/>
      <c r="F23" s="9"/>
      <c r="G23" s="9"/>
      <c r="H23" s="9"/>
      <c r="N23" s="32"/>
      <c r="O23" s="32"/>
      <c r="P23" s="32"/>
    </row>
    <row r="24" spans="1:16" s="4" customFormat="1" ht="24" customHeight="1">
      <c r="A24" s="29"/>
      <c r="B24" s="29"/>
      <c r="C24" s="29"/>
      <c r="D24" s="29"/>
      <c r="E24" s="29"/>
      <c r="F24" s="29"/>
      <c r="G24" s="29"/>
      <c r="H24" s="29"/>
    </row>
    <row r="25" spans="1:16" s="4" customFormat="1" ht="24" customHeight="1">
      <c r="A25" s="9"/>
      <c r="B25" s="13"/>
      <c r="C25" s="9"/>
      <c r="D25" s="9"/>
      <c r="E25" s="9"/>
      <c r="F25" s="9"/>
      <c r="G25" s="9"/>
      <c r="H25" s="9"/>
    </row>
    <row r="26" spans="1:16" s="4" customFormat="1" ht="24" customHeight="1">
      <c r="A26" s="9"/>
      <c r="B26" s="13"/>
      <c r="C26" s="9"/>
      <c r="D26" s="9"/>
      <c r="E26" s="9"/>
      <c r="F26" s="9"/>
      <c r="G26" s="9"/>
      <c r="H26" s="9"/>
    </row>
    <row r="27" spans="1:16" s="4" customFormat="1" ht="24" customHeight="1">
      <c r="A27" s="10"/>
      <c r="B27" s="10"/>
      <c r="C27" s="10"/>
      <c r="D27" s="10"/>
      <c r="E27" s="10"/>
      <c r="F27" s="10"/>
      <c r="G27" s="10"/>
      <c r="H27" s="10"/>
    </row>
    <row r="28" spans="1:16" s="44" customFormat="1" ht="24" customHeight="1">
      <c r="A28" s="10"/>
      <c r="B28" s="10"/>
      <c r="C28" s="10"/>
      <c r="D28" s="10"/>
      <c r="E28" s="10"/>
      <c r="F28" s="10"/>
      <c r="G28" s="10"/>
      <c r="H28" s="10"/>
    </row>
    <row r="29" spans="1:16" s="44" customFormat="1" ht="24" customHeight="1">
      <c r="A29" s="10"/>
      <c r="B29" s="10"/>
      <c r="C29" s="10"/>
      <c r="D29" s="10"/>
      <c r="E29" s="10"/>
      <c r="F29" s="10"/>
      <c r="G29" s="10"/>
      <c r="H29" s="10"/>
    </row>
    <row r="30" spans="1:16" s="44" customFormat="1" ht="24" customHeight="1">
      <c r="A30" s="10"/>
      <c r="B30" s="10"/>
      <c r="C30" s="10"/>
      <c r="D30" s="10"/>
      <c r="E30" s="10"/>
      <c r="F30" s="10"/>
      <c r="G30" s="10"/>
      <c r="H30" s="10"/>
    </row>
    <row r="31" spans="1:16" s="44" customFormat="1" ht="24" customHeight="1">
      <c r="A31" s="10"/>
      <c r="B31" s="10"/>
      <c r="C31" s="10"/>
      <c r="D31" s="10"/>
      <c r="E31" s="10"/>
      <c r="F31" s="10"/>
      <c r="G31" s="10"/>
      <c r="H31" s="10"/>
    </row>
    <row r="32" spans="1:16" s="44" customFormat="1" ht="24" customHeight="1">
      <c r="A32" s="10"/>
      <c r="B32" s="10"/>
      <c r="C32" s="10"/>
      <c r="D32" s="10"/>
      <c r="E32" s="10"/>
      <c r="F32" s="10"/>
      <c r="G32" s="10"/>
      <c r="H32" s="10"/>
    </row>
    <row r="33" spans="1:8" s="44" customFormat="1" ht="24" customHeight="1">
      <c r="A33" s="10"/>
      <c r="B33" s="10"/>
      <c r="C33" s="10"/>
      <c r="D33" s="10"/>
      <c r="E33" s="10"/>
      <c r="F33" s="10"/>
      <c r="G33" s="10"/>
      <c r="H33" s="10"/>
    </row>
    <row r="34" spans="1:8" ht="24" customHeight="1"/>
    <row r="35" spans="1:8" ht="3" customHeight="1"/>
    <row r="36" spans="1:8" ht="3" customHeight="1"/>
    <row r="37" spans="1:8" s="9" customFormat="1">
      <c r="A37" s="10"/>
      <c r="B37" s="10"/>
      <c r="C37" s="10"/>
      <c r="D37" s="10"/>
      <c r="E37" s="10"/>
      <c r="F37" s="10"/>
      <c r="G37" s="10"/>
      <c r="H37" s="10"/>
    </row>
    <row r="38" spans="1:8" s="9" customFormat="1">
      <c r="A38" s="10"/>
      <c r="B38" s="10"/>
      <c r="C38" s="10"/>
      <c r="D38" s="10"/>
      <c r="E38" s="10"/>
      <c r="F38" s="10"/>
      <c r="G38" s="10"/>
      <c r="H38" s="10"/>
    </row>
  </sheetData>
  <mergeCells count="13">
    <mergeCell ref="A16:D16"/>
    <mergeCell ref="A17:D17"/>
    <mergeCell ref="A18:D18"/>
    <mergeCell ref="A19:D19"/>
    <mergeCell ref="A20:D20"/>
    <mergeCell ref="A13:D13"/>
    <mergeCell ref="A14:D14"/>
    <mergeCell ref="A15:D15"/>
    <mergeCell ref="A5:D5"/>
    <mergeCell ref="A6:D6"/>
    <mergeCell ref="A10:D10"/>
    <mergeCell ref="A11:D11"/>
    <mergeCell ref="A12:D12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U53"/>
  <sheetViews>
    <sheetView showGridLines="0" topLeftCell="J20" workbookViewId="0">
      <selection activeCell="K36" sqref="K36"/>
    </sheetView>
  </sheetViews>
  <sheetFormatPr defaultColWidth="9.125" defaultRowHeight="18"/>
  <cols>
    <col min="1" max="1" width="1.75" style="263" customWidth="1"/>
    <col min="2" max="2" width="6" style="263" customWidth="1"/>
    <col min="3" max="3" width="4.625" style="263" customWidth="1"/>
    <col min="4" max="4" width="7.75" style="263" customWidth="1"/>
    <col min="5" max="5" width="11.125" style="263" customWidth="1"/>
    <col min="6" max="6" width="10.25" style="263" customWidth="1"/>
    <col min="7" max="7" width="14.875" style="263" customWidth="1"/>
    <col min="8" max="8" width="10" style="263" customWidth="1"/>
    <col min="9" max="9" width="10.625" style="263" customWidth="1"/>
    <col min="10" max="11" width="10" style="263" customWidth="1"/>
    <col min="12" max="12" width="10.875" style="263" customWidth="1"/>
    <col min="13" max="13" width="1.5" style="263" customWidth="1"/>
    <col min="14" max="14" width="10.625" style="263" customWidth="1"/>
    <col min="15" max="15" width="10.375" style="263" customWidth="1"/>
    <col min="16" max="16" width="8.375" style="263" customWidth="1"/>
    <col min="17" max="17" width="1.25" style="263" customWidth="1"/>
    <col min="18" max="18" width="18.875" style="263" customWidth="1"/>
    <col min="19" max="19" width="2.25" style="263" customWidth="1"/>
    <col min="20" max="20" width="7.875" style="263" customWidth="1"/>
    <col min="21" max="16384" width="9.125" style="263"/>
  </cols>
  <sheetData>
    <row r="1" spans="1:21" s="309" customFormat="1">
      <c r="B1" s="311" t="s">
        <v>209</v>
      </c>
      <c r="C1" s="307"/>
      <c r="D1" s="311" t="s">
        <v>253</v>
      </c>
      <c r="Q1" s="310"/>
    </row>
    <row r="2" spans="1:21" s="289" customFormat="1">
      <c r="B2" s="309" t="s">
        <v>210</v>
      </c>
      <c r="C2" s="307"/>
      <c r="D2" s="308" t="s">
        <v>254</v>
      </c>
    </row>
    <row r="3" spans="1:21" s="289" customFormat="1">
      <c r="B3" s="306"/>
      <c r="C3" s="307"/>
      <c r="D3" s="306"/>
      <c r="R3" s="302" t="s">
        <v>255</v>
      </c>
    </row>
    <row r="4" spans="1:21" s="300" customFormat="1" ht="6" customHeight="1">
      <c r="A4" s="305"/>
      <c r="B4" s="305"/>
      <c r="C4" s="305"/>
      <c r="D4" s="305"/>
      <c r="E4" s="305"/>
      <c r="F4" s="305"/>
      <c r="G4" s="305"/>
      <c r="H4" s="305"/>
      <c r="M4" s="263"/>
      <c r="N4" s="263"/>
      <c r="O4" s="304"/>
      <c r="P4" s="304"/>
      <c r="Q4" s="303"/>
      <c r="R4" s="302"/>
      <c r="S4" s="301"/>
    </row>
    <row r="5" spans="1:21" s="265" customFormat="1" ht="23.25" customHeight="1">
      <c r="A5" s="321" t="s">
        <v>32</v>
      </c>
      <c r="B5" s="321"/>
      <c r="C5" s="321"/>
      <c r="D5" s="322"/>
      <c r="E5" s="299" t="s">
        <v>2</v>
      </c>
      <c r="F5" s="327" t="s">
        <v>30</v>
      </c>
      <c r="G5" s="328"/>
      <c r="H5" s="328"/>
      <c r="I5" s="328"/>
      <c r="J5" s="329"/>
      <c r="K5" s="327" t="s">
        <v>60</v>
      </c>
      <c r="L5" s="328"/>
      <c r="M5" s="328"/>
      <c r="N5" s="328"/>
      <c r="O5" s="328"/>
      <c r="P5" s="329"/>
      <c r="Q5" s="330" t="s">
        <v>33</v>
      </c>
      <c r="R5" s="331"/>
      <c r="S5" s="291"/>
      <c r="T5" s="266"/>
    </row>
    <row r="6" spans="1:21" s="265" customFormat="1" ht="23.25" customHeight="1">
      <c r="A6" s="323"/>
      <c r="B6" s="323"/>
      <c r="C6" s="323"/>
      <c r="D6" s="324"/>
      <c r="E6" s="296" t="s">
        <v>3</v>
      </c>
      <c r="F6" s="296"/>
      <c r="G6" s="296" t="s">
        <v>68</v>
      </c>
      <c r="H6" s="296" t="s">
        <v>7</v>
      </c>
      <c r="I6" s="298" t="s">
        <v>81</v>
      </c>
      <c r="J6" s="297"/>
      <c r="K6" s="291"/>
      <c r="L6" s="336"/>
      <c r="M6" s="337"/>
      <c r="N6" s="291"/>
      <c r="O6" s="295"/>
      <c r="P6" s="295"/>
      <c r="Q6" s="332"/>
      <c r="R6" s="333"/>
      <c r="S6" s="291"/>
      <c r="T6" s="266"/>
    </row>
    <row r="7" spans="1:21" s="265" customFormat="1" ht="23.25" customHeight="1">
      <c r="A7" s="323"/>
      <c r="B7" s="323"/>
      <c r="C7" s="323"/>
      <c r="D7" s="324"/>
      <c r="E7" s="296" t="s">
        <v>4</v>
      </c>
      <c r="F7" s="296" t="s">
        <v>0</v>
      </c>
      <c r="G7" s="296" t="s">
        <v>80</v>
      </c>
      <c r="H7" s="296" t="s">
        <v>14</v>
      </c>
      <c r="I7" s="296" t="s">
        <v>13</v>
      </c>
      <c r="J7" s="296" t="s">
        <v>78</v>
      </c>
      <c r="K7" s="291" t="s">
        <v>0</v>
      </c>
      <c r="L7" s="336" t="s">
        <v>9</v>
      </c>
      <c r="M7" s="337"/>
      <c r="N7" s="291" t="s">
        <v>10</v>
      </c>
      <c r="O7" s="295" t="s">
        <v>11</v>
      </c>
      <c r="P7" s="295" t="s">
        <v>61</v>
      </c>
      <c r="Q7" s="332"/>
      <c r="R7" s="333"/>
      <c r="S7" s="291"/>
      <c r="T7" s="266"/>
    </row>
    <row r="8" spans="1:21" s="265" customFormat="1" ht="23.25" customHeight="1">
      <c r="A8" s="325"/>
      <c r="B8" s="325"/>
      <c r="C8" s="325"/>
      <c r="D8" s="326"/>
      <c r="E8" s="294" t="s">
        <v>89</v>
      </c>
      <c r="F8" s="294" t="s">
        <v>1</v>
      </c>
      <c r="G8" s="294" t="s">
        <v>82</v>
      </c>
      <c r="H8" s="294" t="s">
        <v>83</v>
      </c>
      <c r="I8" s="294" t="s">
        <v>83</v>
      </c>
      <c r="J8" s="294" t="s">
        <v>73</v>
      </c>
      <c r="K8" s="293" t="s">
        <v>1</v>
      </c>
      <c r="L8" s="338" t="s">
        <v>86</v>
      </c>
      <c r="M8" s="339"/>
      <c r="N8" s="293" t="s">
        <v>87</v>
      </c>
      <c r="O8" s="292" t="s">
        <v>12</v>
      </c>
      <c r="P8" s="292" t="s">
        <v>73</v>
      </c>
      <c r="Q8" s="334"/>
      <c r="R8" s="335"/>
      <c r="S8" s="291"/>
      <c r="T8" s="266"/>
    </row>
    <row r="9" spans="1:21" s="265" customFormat="1" ht="8.4" customHeight="1">
      <c r="A9" s="290"/>
      <c r="E9" s="273"/>
      <c r="F9" s="273"/>
      <c r="G9" s="273"/>
      <c r="H9" s="273"/>
      <c r="I9" s="273"/>
      <c r="J9" s="273"/>
      <c r="L9" s="271"/>
      <c r="M9" s="272"/>
      <c r="O9" s="271"/>
      <c r="P9" s="271"/>
      <c r="Q9" s="271"/>
      <c r="R9" s="289"/>
      <c r="S9" s="266"/>
      <c r="T9" s="266"/>
    </row>
    <row r="10" spans="1:21">
      <c r="A10" s="283" t="s">
        <v>211</v>
      </c>
      <c r="B10" s="274"/>
      <c r="C10" s="274"/>
      <c r="D10" s="274"/>
      <c r="E10" s="288">
        <v>960</v>
      </c>
      <c r="F10" s="288">
        <v>8323886</v>
      </c>
      <c r="G10" s="288">
        <v>248004</v>
      </c>
      <c r="H10" s="288">
        <v>5760521</v>
      </c>
      <c r="I10" s="288">
        <v>2314987</v>
      </c>
      <c r="J10" s="288">
        <v>382</v>
      </c>
      <c r="K10" s="286">
        <v>9910957</v>
      </c>
      <c r="L10" s="285">
        <v>1765096</v>
      </c>
      <c r="M10" s="287"/>
      <c r="N10" s="286">
        <v>5968982</v>
      </c>
      <c r="O10" s="285">
        <v>2174684</v>
      </c>
      <c r="P10" s="285">
        <v>2176</v>
      </c>
      <c r="Q10" s="277"/>
      <c r="R10" s="284" t="s">
        <v>212</v>
      </c>
      <c r="S10" s="283"/>
      <c r="T10" s="274"/>
      <c r="U10" s="274"/>
    </row>
    <row r="11" spans="1:21">
      <c r="A11" s="283"/>
      <c r="B11" s="282" t="s">
        <v>213</v>
      </c>
      <c r="C11" s="274"/>
      <c r="D11" s="274"/>
      <c r="E11" s="281">
        <v>147</v>
      </c>
      <c r="F11" s="281">
        <v>1687328</v>
      </c>
      <c r="G11" s="281">
        <v>41517</v>
      </c>
      <c r="H11" s="281">
        <v>1114170</v>
      </c>
      <c r="I11" s="281">
        <v>531558</v>
      </c>
      <c r="J11" s="281">
        <v>83</v>
      </c>
      <c r="K11" s="279">
        <v>1796689</v>
      </c>
      <c r="L11" s="278">
        <v>255439</v>
      </c>
      <c r="M11" s="280"/>
      <c r="N11" s="279">
        <v>1162847</v>
      </c>
      <c r="O11" s="278">
        <v>378196</v>
      </c>
      <c r="P11" s="278">
        <v>207</v>
      </c>
      <c r="Q11" s="277"/>
      <c r="R11" s="276" t="s">
        <v>214</v>
      </c>
      <c r="S11" s="283"/>
      <c r="T11" s="282"/>
      <c r="U11" s="274"/>
    </row>
    <row r="12" spans="1:21">
      <c r="A12" s="283"/>
      <c r="B12" s="275" t="s">
        <v>215</v>
      </c>
      <c r="C12" s="274"/>
      <c r="D12" s="274"/>
      <c r="E12" s="281">
        <v>54</v>
      </c>
      <c r="F12" s="281">
        <v>437026</v>
      </c>
      <c r="G12" s="281">
        <v>12405</v>
      </c>
      <c r="H12" s="281">
        <v>318709</v>
      </c>
      <c r="I12" s="281">
        <v>105911</v>
      </c>
      <c r="J12" s="281">
        <v>0</v>
      </c>
      <c r="K12" s="279">
        <v>501406</v>
      </c>
      <c r="L12" s="278">
        <v>93728</v>
      </c>
      <c r="M12" s="280"/>
      <c r="N12" s="279">
        <v>241553</v>
      </c>
      <c r="O12" s="278">
        <v>166080</v>
      </c>
      <c r="P12" s="278">
        <v>46</v>
      </c>
      <c r="Q12" s="277"/>
      <c r="R12" s="276" t="s">
        <v>216</v>
      </c>
      <c r="S12" s="283"/>
      <c r="T12" s="275"/>
      <c r="U12" s="274"/>
    </row>
    <row r="13" spans="1:21">
      <c r="A13" s="283"/>
      <c r="B13" s="275" t="s">
        <v>217</v>
      </c>
      <c r="C13" s="274"/>
      <c r="D13" s="274"/>
      <c r="E13" s="281">
        <v>48</v>
      </c>
      <c r="F13" s="281">
        <v>366148</v>
      </c>
      <c r="G13" s="281">
        <v>10267</v>
      </c>
      <c r="H13" s="281">
        <v>275469</v>
      </c>
      <c r="I13" s="281">
        <v>80395</v>
      </c>
      <c r="J13" s="281">
        <v>17</v>
      </c>
      <c r="K13" s="279">
        <v>551704</v>
      </c>
      <c r="L13" s="278">
        <v>88847</v>
      </c>
      <c r="M13" s="280"/>
      <c r="N13" s="279">
        <v>269708</v>
      </c>
      <c r="O13" s="278">
        <v>193139</v>
      </c>
      <c r="P13" s="278">
        <v>9</v>
      </c>
      <c r="Q13" s="277"/>
      <c r="R13" s="276" t="s">
        <v>218</v>
      </c>
      <c r="S13" s="283"/>
      <c r="T13" s="275"/>
      <c r="U13" s="274"/>
    </row>
    <row r="14" spans="1:21">
      <c r="A14" s="283"/>
      <c r="B14" s="275" t="s">
        <v>219</v>
      </c>
      <c r="C14" s="274"/>
      <c r="D14" s="274"/>
      <c r="E14" s="281">
        <v>41</v>
      </c>
      <c r="F14" s="281">
        <v>316891</v>
      </c>
      <c r="G14" s="281">
        <v>11863</v>
      </c>
      <c r="H14" s="281">
        <v>218108</v>
      </c>
      <c r="I14" s="281">
        <v>86833</v>
      </c>
      <c r="J14" s="281">
        <v>87</v>
      </c>
      <c r="K14" s="279">
        <v>353765</v>
      </c>
      <c r="L14" s="278">
        <v>72966</v>
      </c>
      <c r="M14" s="280"/>
      <c r="N14" s="279">
        <v>179280</v>
      </c>
      <c r="O14" s="278">
        <v>101331</v>
      </c>
      <c r="P14" s="278">
        <v>187</v>
      </c>
      <c r="Q14" s="277"/>
      <c r="R14" s="276" t="s">
        <v>220</v>
      </c>
      <c r="S14" s="283"/>
      <c r="T14" s="275"/>
      <c r="U14" s="274"/>
    </row>
    <row r="15" spans="1:21">
      <c r="A15" s="283"/>
      <c r="B15" s="275" t="s">
        <v>221</v>
      </c>
      <c r="C15" s="274"/>
      <c r="D15" s="274"/>
      <c r="E15" s="281">
        <v>93</v>
      </c>
      <c r="F15" s="281">
        <v>741565</v>
      </c>
      <c r="G15" s="281">
        <v>22607</v>
      </c>
      <c r="H15" s="281">
        <v>524657</v>
      </c>
      <c r="I15" s="281">
        <v>194254</v>
      </c>
      <c r="J15" s="281">
        <v>47</v>
      </c>
      <c r="K15" s="279">
        <v>973984</v>
      </c>
      <c r="L15" s="278">
        <v>142967</v>
      </c>
      <c r="M15" s="280"/>
      <c r="N15" s="279">
        <v>612366</v>
      </c>
      <c r="O15" s="278">
        <v>218069</v>
      </c>
      <c r="P15" s="278">
        <v>579</v>
      </c>
      <c r="Q15" s="277"/>
      <c r="R15" s="276" t="s">
        <v>222</v>
      </c>
      <c r="S15" s="283"/>
      <c r="T15" s="275"/>
      <c r="U15" s="274"/>
    </row>
    <row r="16" spans="1:21">
      <c r="A16" s="283"/>
      <c r="B16" s="275" t="s">
        <v>223</v>
      </c>
      <c r="C16" s="274"/>
      <c r="D16" s="274"/>
      <c r="E16" s="281">
        <v>20</v>
      </c>
      <c r="F16" s="281">
        <v>153232</v>
      </c>
      <c r="G16" s="281">
        <v>4501</v>
      </c>
      <c r="H16" s="281">
        <v>110170</v>
      </c>
      <c r="I16" s="281">
        <v>38560</v>
      </c>
      <c r="J16" s="281">
        <v>1</v>
      </c>
      <c r="K16" s="279">
        <v>212397</v>
      </c>
      <c r="L16" s="278">
        <v>46513</v>
      </c>
      <c r="M16" s="280"/>
      <c r="N16" s="279">
        <v>112477</v>
      </c>
      <c r="O16" s="278">
        <v>52963</v>
      </c>
      <c r="P16" s="278">
        <v>446</v>
      </c>
      <c r="Q16" s="277"/>
      <c r="R16" s="276" t="s">
        <v>224</v>
      </c>
      <c r="S16" s="283"/>
      <c r="T16" s="275"/>
      <c r="U16" s="274"/>
    </row>
    <row r="17" spans="1:21">
      <c r="A17" s="283"/>
      <c r="B17" s="275" t="s">
        <v>225</v>
      </c>
      <c r="C17" s="274"/>
      <c r="D17" s="274"/>
      <c r="E17" s="281">
        <v>37</v>
      </c>
      <c r="F17" s="281">
        <v>258099</v>
      </c>
      <c r="G17" s="281">
        <v>10180</v>
      </c>
      <c r="H17" s="281">
        <v>183184</v>
      </c>
      <c r="I17" s="281">
        <v>64733</v>
      </c>
      <c r="J17" s="281">
        <v>2</v>
      </c>
      <c r="K17" s="279">
        <v>277604</v>
      </c>
      <c r="L17" s="278">
        <v>69767</v>
      </c>
      <c r="M17" s="280"/>
      <c r="N17" s="279">
        <v>172241</v>
      </c>
      <c r="O17" s="278">
        <v>35581</v>
      </c>
      <c r="P17" s="278">
        <v>16</v>
      </c>
      <c r="Q17" s="277"/>
      <c r="R17" s="276" t="s">
        <v>226</v>
      </c>
      <c r="S17" s="283"/>
      <c r="T17" s="275"/>
      <c r="U17" s="274"/>
    </row>
    <row r="18" spans="1:21">
      <c r="A18" s="274"/>
      <c r="B18" s="275" t="s">
        <v>227</v>
      </c>
      <c r="C18" s="274"/>
      <c r="D18" s="274"/>
      <c r="E18" s="281">
        <v>13</v>
      </c>
      <c r="F18" s="281">
        <v>80853</v>
      </c>
      <c r="G18" s="281">
        <v>1777</v>
      </c>
      <c r="H18" s="281">
        <v>59320</v>
      </c>
      <c r="I18" s="281">
        <v>19755</v>
      </c>
      <c r="J18" s="281">
        <v>1</v>
      </c>
      <c r="K18" s="279">
        <v>121736</v>
      </c>
      <c r="L18" s="278">
        <v>31321</v>
      </c>
      <c r="M18" s="280"/>
      <c r="N18" s="279">
        <v>60614</v>
      </c>
      <c r="O18" s="278">
        <v>29757</v>
      </c>
      <c r="P18" s="278">
        <v>34</v>
      </c>
      <c r="Q18" s="277"/>
      <c r="R18" s="276" t="s">
        <v>228</v>
      </c>
      <c r="S18" s="274"/>
      <c r="T18" s="275"/>
      <c r="U18" s="274"/>
    </row>
    <row r="19" spans="1:21">
      <c r="A19" s="274"/>
      <c r="B19" s="275" t="s">
        <v>229</v>
      </c>
      <c r="C19" s="274"/>
      <c r="D19" s="274"/>
      <c r="E19" s="281">
        <v>18</v>
      </c>
      <c r="F19" s="281">
        <v>111122</v>
      </c>
      <c r="G19" s="281">
        <v>4288</v>
      </c>
      <c r="H19" s="281">
        <v>82712</v>
      </c>
      <c r="I19" s="281">
        <v>24123</v>
      </c>
      <c r="J19" s="281">
        <v>0</v>
      </c>
      <c r="K19" s="279">
        <v>145201</v>
      </c>
      <c r="L19" s="278">
        <v>37591</v>
      </c>
      <c r="M19" s="280"/>
      <c r="N19" s="279">
        <v>66788</v>
      </c>
      <c r="O19" s="278">
        <v>40782</v>
      </c>
      <c r="P19" s="278">
        <v>31</v>
      </c>
      <c r="Q19" s="277"/>
      <c r="R19" s="276" t="s">
        <v>230</v>
      </c>
      <c r="S19" s="274"/>
      <c r="T19" s="275"/>
      <c r="U19" s="274"/>
    </row>
    <row r="20" spans="1:21">
      <c r="A20" s="274"/>
      <c r="B20" s="275" t="s">
        <v>231</v>
      </c>
      <c r="C20" s="274"/>
      <c r="D20" s="274"/>
      <c r="E20" s="281">
        <v>122</v>
      </c>
      <c r="F20" s="281">
        <v>1208655</v>
      </c>
      <c r="G20" s="281">
        <v>34583</v>
      </c>
      <c r="H20" s="281">
        <v>811318</v>
      </c>
      <c r="I20" s="281">
        <v>362655</v>
      </c>
      <c r="J20" s="281">
        <v>99</v>
      </c>
      <c r="K20" s="279">
        <v>1632532</v>
      </c>
      <c r="L20" s="278">
        <v>231624</v>
      </c>
      <c r="M20" s="280"/>
      <c r="N20" s="279">
        <v>1062034</v>
      </c>
      <c r="O20" s="278">
        <v>338777</v>
      </c>
      <c r="P20" s="278">
        <v>92</v>
      </c>
      <c r="Q20" s="277"/>
      <c r="R20" s="276" t="s">
        <v>232</v>
      </c>
      <c r="S20" s="274"/>
      <c r="T20" s="275"/>
      <c r="U20" s="274"/>
    </row>
    <row r="21" spans="1:21">
      <c r="A21" s="274"/>
      <c r="B21" s="275" t="s">
        <v>233</v>
      </c>
      <c r="C21" s="274"/>
      <c r="D21" s="274"/>
      <c r="E21" s="281">
        <v>89</v>
      </c>
      <c r="F21" s="281">
        <v>897533</v>
      </c>
      <c r="G21" s="281">
        <v>22668</v>
      </c>
      <c r="H21" s="281">
        <v>591932</v>
      </c>
      <c r="I21" s="281">
        <v>282901</v>
      </c>
      <c r="J21" s="281">
        <v>32</v>
      </c>
      <c r="K21" s="279">
        <v>903252</v>
      </c>
      <c r="L21" s="278">
        <v>155436</v>
      </c>
      <c r="M21" s="280"/>
      <c r="N21" s="279">
        <v>647091</v>
      </c>
      <c r="O21" s="278">
        <v>100403</v>
      </c>
      <c r="P21" s="278">
        <v>320</v>
      </c>
      <c r="Q21" s="277"/>
      <c r="R21" s="276" t="s">
        <v>234</v>
      </c>
      <c r="S21" s="274"/>
      <c r="T21" s="275"/>
      <c r="U21" s="274"/>
    </row>
    <row r="22" spans="1:21">
      <c r="A22" s="274"/>
      <c r="B22" s="275" t="s">
        <v>235</v>
      </c>
      <c r="C22" s="274"/>
      <c r="D22" s="274"/>
      <c r="E22" s="281">
        <v>30</v>
      </c>
      <c r="F22" s="281">
        <v>207913</v>
      </c>
      <c r="G22" s="281">
        <v>7945</v>
      </c>
      <c r="H22" s="281">
        <v>146632</v>
      </c>
      <c r="I22" s="281">
        <v>53337</v>
      </c>
      <c r="J22" s="281">
        <v>0</v>
      </c>
      <c r="K22" s="279">
        <v>273256</v>
      </c>
      <c r="L22" s="278">
        <v>58511</v>
      </c>
      <c r="M22" s="280"/>
      <c r="N22" s="279">
        <v>135006</v>
      </c>
      <c r="O22" s="278">
        <v>79701</v>
      </c>
      <c r="P22" s="278">
        <v>39</v>
      </c>
      <c r="Q22" s="277"/>
      <c r="R22" s="276" t="s">
        <v>236</v>
      </c>
      <c r="S22" s="274"/>
      <c r="T22" s="275"/>
      <c r="U22" s="274"/>
    </row>
    <row r="23" spans="1:21">
      <c r="A23" s="274"/>
      <c r="B23" s="275" t="s">
        <v>237</v>
      </c>
      <c r="C23" s="274"/>
      <c r="D23" s="274"/>
      <c r="E23" s="281">
        <v>33</v>
      </c>
      <c r="F23" s="281">
        <v>296911</v>
      </c>
      <c r="G23" s="281">
        <v>4887</v>
      </c>
      <c r="H23" s="281">
        <v>206062</v>
      </c>
      <c r="I23" s="281">
        <v>85958</v>
      </c>
      <c r="J23" s="281">
        <v>4</v>
      </c>
      <c r="K23" s="279">
        <v>213494</v>
      </c>
      <c r="L23" s="278">
        <v>45912</v>
      </c>
      <c r="M23" s="280"/>
      <c r="N23" s="279">
        <v>138054</v>
      </c>
      <c r="O23" s="278">
        <v>29527</v>
      </c>
      <c r="P23" s="278">
        <v>0</v>
      </c>
      <c r="Q23" s="277"/>
      <c r="R23" s="276" t="s">
        <v>238</v>
      </c>
      <c r="S23" s="274"/>
      <c r="T23" s="275"/>
      <c r="U23" s="274"/>
    </row>
    <row r="24" spans="1:21">
      <c r="A24" s="274"/>
      <c r="B24" s="282" t="s">
        <v>239</v>
      </c>
      <c r="C24" s="274"/>
      <c r="D24" s="274"/>
      <c r="E24" s="281">
        <v>43</v>
      </c>
      <c r="F24" s="281">
        <v>291212</v>
      </c>
      <c r="G24" s="281">
        <v>11857</v>
      </c>
      <c r="H24" s="281">
        <v>201479</v>
      </c>
      <c r="I24" s="281">
        <v>77876</v>
      </c>
      <c r="J24" s="281">
        <v>0</v>
      </c>
      <c r="K24" s="279">
        <v>318980</v>
      </c>
      <c r="L24" s="278">
        <v>65128</v>
      </c>
      <c r="M24" s="280"/>
      <c r="N24" s="279">
        <v>188687</v>
      </c>
      <c r="O24" s="278">
        <v>65163</v>
      </c>
      <c r="P24" s="278">
        <v>0</v>
      </c>
      <c r="Q24" s="277"/>
      <c r="R24" s="276" t="s">
        <v>240</v>
      </c>
      <c r="S24" s="274"/>
      <c r="T24" s="282"/>
      <c r="U24" s="274"/>
    </row>
    <row r="25" spans="1:21">
      <c r="A25" s="274"/>
      <c r="B25" s="282" t="s">
        <v>241</v>
      </c>
      <c r="C25" s="274"/>
      <c r="D25" s="274"/>
      <c r="E25" s="281">
        <v>45</v>
      </c>
      <c r="F25" s="281">
        <v>328070</v>
      </c>
      <c r="G25" s="281">
        <v>15219</v>
      </c>
      <c r="H25" s="281">
        <v>228113</v>
      </c>
      <c r="I25" s="281">
        <v>84730</v>
      </c>
      <c r="J25" s="281">
        <v>8</v>
      </c>
      <c r="K25" s="279">
        <v>533773</v>
      </c>
      <c r="L25" s="278">
        <v>104413</v>
      </c>
      <c r="M25" s="280"/>
      <c r="N25" s="279">
        <v>295702</v>
      </c>
      <c r="O25" s="278">
        <v>133636</v>
      </c>
      <c r="P25" s="278">
        <v>22</v>
      </c>
      <c r="Q25" s="277"/>
      <c r="R25" s="276" t="s">
        <v>242</v>
      </c>
      <c r="S25" s="274"/>
      <c r="T25" s="282"/>
      <c r="U25" s="274"/>
    </row>
    <row r="26" spans="1:21">
      <c r="A26" s="274"/>
      <c r="B26" s="282" t="s">
        <v>243</v>
      </c>
      <c r="C26" s="274"/>
      <c r="D26" s="274"/>
      <c r="E26" s="281">
        <v>29</v>
      </c>
      <c r="F26" s="281">
        <v>212957</v>
      </c>
      <c r="G26" s="281">
        <v>8462</v>
      </c>
      <c r="H26" s="281">
        <v>146347</v>
      </c>
      <c r="I26" s="281">
        <v>58148</v>
      </c>
      <c r="J26" s="281">
        <v>0</v>
      </c>
      <c r="K26" s="279">
        <v>292566</v>
      </c>
      <c r="L26" s="278">
        <v>73241</v>
      </c>
      <c r="M26" s="280"/>
      <c r="N26" s="279">
        <v>163978</v>
      </c>
      <c r="O26" s="278">
        <v>55294</v>
      </c>
      <c r="P26" s="278">
        <v>54</v>
      </c>
      <c r="Q26" s="277"/>
      <c r="R26" s="276" t="s">
        <v>244</v>
      </c>
      <c r="S26" s="274"/>
      <c r="T26" s="282"/>
      <c r="U26" s="274"/>
    </row>
    <row r="27" spans="1:21">
      <c r="A27" s="274"/>
      <c r="B27" s="282" t="s">
        <v>245</v>
      </c>
      <c r="C27" s="274"/>
      <c r="D27" s="274"/>
      <c r="E27" s="281">
        <v>39</v>
      </c>
      <c r="F27" s="281">
        <v>321225</v>
      </c>
      <c r="G27" s="281">
        <v>7823</v>
      </c>
      <c r="H27" s="281">
        <v>239047</v>
      </c>
      <c r="I27" s="281">
        <v>74358</v>
      </c>
      <c r="J27" s="281">
        <v>0</v>
      </c>
      <c r="K27" s="279">
        <v>375378</v>
      </c>
      <c r="L27" s="278">
        <v>87301</v>
      </c>
      <c r="M27" s="280"/>
      <c r="N27" s="279">
        <v>209402</v>
      </c>
      <c r="O27" s="278">
        <v>78650</v>
      </c>
      <c r="P27" s="278">
        <v>28</v>
      </c>
      <c r="Q27" s="277"/>
      <c r="R27" s="276" t="s">
        <v>246</v>
      </c>
      <c r="S27" s="274"/>
      <c r="T27" s="282"/>
      <c r="U27" s="274"/>
    </row>
    <row r="28" spans="1:21">
      <c r="A28" s="274"/>
      <c r="B28" s="275" t="s">
        <v>247</v>
      </c>
      <c r="C28" s="274"/>
      <c r="D28" s="274"/>
      <c r="E28" s="281">
        <v>27</v>
      </c>
      <c r="F28" s="281">
        <v>193440</v>
      </c>
      <c r="G28" s="281">
        <v>7705</v>
      </c>
      <c r="H28" s="281">
        <v>144056</v>
      </c>
      <c r="I28" s="281">
        <v>41682</v>
      </c>
      <c r="J28" s="281">
        <v>0</v>
      </c>
      <c r="K28" s="279">
        <v>187637</v>
      </c>
      <c r="L28" s="278">
        <v>40623</v>
      </c>
      <c r="M28" s="280"/>
      <c r="N28" s="279">
        <v>103875</v>
      </c>
      <c r="O28" s="278">
        <v>43110</v>
      </c>
      <c r="P28" s="278">
        <v>28</v>
      </c>
      <c r="Q28" s="277"/>
      <c r="R28" s="276" t="s">
        <v>248</v>
      </c>
      <c r="S28" s="274"/>
      <c r="T28" s="275"/>
      <c r="U28" s="274"/>
    </row>
    <row r="29" spans="1:21">
      <c r="A29" s="274"/>
      <c r="B29" s="275" t="s">
        <v>249</v>
      </c>
      <c r="C29" s="274"/>
      <c r="D29" s="274"/>
      <c r="E29" s="281">
        <v>18</v>
      </c>
      <c r="F29" s="281">
        <v>134808</v>
      </c>
      <c r="G29" s="281">
        <v>4919</v>
      </c>
      <c r="H29" s="281">
        <v>94109</v>
      </c>
      <c r="I29" s="281">
        <v>35779</v>
      </c>
      <c r="J29" s="281">
        <v>1</v>
      </c>
      <c r="K29" s="279">
        <v>142881</v>
      </c>
      <c r="L29" s="278">
        <v>33989</v>
      </c>
      <c r="M29" s="280"/>
      <c r="N29" s="279">
        <v>84004</v>
      </c>
      <c r="O29" s="278">
        <v>24863</v>
      </c>
      <c r="P29" s="278">
        <v>26</v>
      </c>
      <c r="Q29" s="277"/>
      <c r="R29" s="276" t="s">
        <v>250</v>
      </c>
      <c r="S29" s="274"/>
      <c r="T29" s="275"/>
      <c r="U29" s="274"/>
    </row>
    <row r="30" spans="1:21">
      <c r="A30" s="274"/>
      <c r="B30" s="275" t="s">
        <v>251</v>
      </c>
      <c r="C30" s="274"/>
      <c r="D30" s="274"/>
      <c r="E30" s="281">
        <v>14</v>
      </c>
      <c r="F30" s="281">
        <v>78898</v>
      </c>
      <c r="G30" s="281">
        <v>2531</v>
      </c>
      <c r="H30" s="281">
        <v>64927</v>
      </c>
      <c r="I30" s="281">
        <v>11441</v>
      </c>
      <c r="J30" s="281">
        <v>0</v>
      </c>
      <c r="K30" s="279">
        <v>102722</v>
      </c>
      <c r="L30" s="278">
        <v>29779</v>
      </c>
      <c r="M30" s="280"/>
      <c r="N30" s="279">
        <v>63275</v>
      </c>
      <c r="O30" s="278">
        <v>9662</v>
      </c>
      <c r="P30" s="278">
        <v>12</v>
      </c>
      <c r="Q30" s="277"/>
      <c r="R30" s="276" t="s">
        <v>252</v>
      </c>
      <c r="S30" s="274"/>
      <c r="T30" s="275"/>
      <c r="U30" s="274"/>
    </row>
    <row r="31" spans="1:21" ht="4.2" customHeight="1">
      <c r="A31" s="265"/>
      <c r="B31" s="265"/>
      <c r="C31" s="265"/>
      <c r="D31" s="265"/>
      <c r="E31" s="273"/>
      <c r="F31" s="273"/>
      <c r="G31" s="273"/>
      <c r="H31" s="273"/>
      <c r="I31" s="273"/>
      <c r="J31" s="273"/>
      <c r="K31" s="265"/>
      <c r="L31" s="271"/>
      <c r="M31" s="272"/>
      <c r="N31" s="265"/>
      <c r="O31" s="271"/>
      <c r="P31" s="271"/>
      <c r="Q31" s="271"/>
      <c r="R31" s="266"/>
      <c r="S31" s="266"/>
      <c r="T31" s="266"/>
      <c r="U31" s="265"/>
    </row>
    <row r="32" spans="1:21" ht="6" customHeight="1">
      <c r="A32" s="267"/>
      <c r="B32" s="267"/>
      <c r="C32" s="267"/>
      <c r="D32" s="267"/>
      <c r="E32" s="270"/>
      <c r="F32" s="270"/>
      <c r="G32" s="270"/>
      <c r="H32" s="270"/>
      <c r="I32" s="270"/>
      <c r="J32" s="270"/>
      <c r="K32" s="267"/>
      <c r="L32" s="268"/>
      <c r="M32" s="269"/>
      <c r="N32" s="267"/>
      <c r="O32" s="268"/>
      <c r="P32" s="268"/>
      <c r="Q32" s="268"/>
      <c r="R32" s="267"/>
      <c r="S32" s="266"/>
      <c r="T32" s="266"/>
      <c r="U32" s="265"/>
    </row>
    <row r="33" spans="1:21" ht="10.199999999999999" customHeight="1">
      <c r="A33" s="265"/>
      <c r="B33" s="265"/>
      <c r="C33" s="265"/>
      <c r="D33" s="265"/>
      <c r="E33" s="265"/>
      <c r="F33" s="265"/>
      <c r="G33" s="265"/>
      <c r="H33" s="265"/>
      <c r="I33" s="265"/>
      <c r="J33" s="265"/>
      <c r="K33" s="265"/>
      <c r="L33" s="265"/>
      <c r="M33" s="265"/>
      <c r="N33" s="265"/>
      <c r="O33" s="265"/>
      <c r="P33" s="265"/>
      <c r="Q33" s="266"/>
      <c r="R33" s="266"/>
      <c r="S33" s="265"/>
      <c r="T33" s="266"/>
      <c r="U33" s="265"/>
    </row>
    <row r="34" spans="1:21">
      <c r="A34" s="265"/>
      <c r="B34" s="265" t="s">
        <v>36</v>
      </c>
      <c r="C34" s="265"/>
      <c r="D34" s="265"/>
      <c r="E34" s="265"/>
      <c r="F34" s="265"/>
      <c r="G34" s="265"/>
      <c r="H34" s="265"/>
      <c r="I34" s="265"/>
      <c r="J34" s="265"/>
      <c r="K34" s="265"/>
      <c r="L34" s="265"/>
      <c r="M34" s="265"/>
      <c r="N34" s="265"/>
      <c r="O34" s="265"/>
      <c r="P34" s="265"/>
      <c r="Q34" s="265"/>
      <c r="R34" s="265"/>
      <c r="S34" s="265"/>
      <c r="T34" s="266"/>
      <c r="U34" s="265"/>
    </row>
    <row r="35" spans="1:21">
      <c r="A35" s="265"/>
      <c r="B35" s="265" t="s">
        <v>37</v>
      </c>
      <c r="C35" s="265"/>
      <c r="D35" s="265"/>
      <c r="E35" s="265"/>
      <c r="F35" s="265"/>
      <c r="G35" s="265"/>
      <c r="H35" s="265"/>
      <c r="I35" s="265"/>
      <c r="J35" s="265"/>
      <c r="K35" s="265"/>
      <c r="L35" s="265"/>
      <c r="M35" s="265"/>
      <c r="N35" s="265"/>
      <c r="O35" s="265"/>
      <c r="P35" s="265"/>
      <c r="Q35" s="265"/>
      <c r="R35" s="265"/>
      <c r="S35" s="265"/>
      <c r="T35" s="266"/>
      <c r="U35" s="265"/>
    </row>
    <row r="36" spans="1:21">
      <c r="T36" s="264"/>
    </row>
    <row r="37" spans="1:21">
      <c r="T37" s="264"/>
    </row>
    <row r="38" spans="1:21">
      <c r="T38" s="264"/>
    </row>
    <row r="39" spans="1:21">
      <c r="T39" s="264"/>
    </row>
    <row r="40" spans="1:21">
      <c r="T40" s="264"/>
    </row>
    <row r="41" spans="1:21">
      <c r="T41" s="264"/>
    </row>
    <row r="42" spans="1:21">
      <c r="T42" s="264"/>
    </row>
    <row r="43" spans="1:21">
      <c r="T43" s="264"/>
    </row>
    <row r="44" spans="1:21">
      <c r="T44" s="264"/>
    </row>
    <row r="45" spans="1:21">
      <c r="T45" s="264"/>
    </row>
    <row r="46" spans="1:21">
      <c r="T46" s="264"/>
    </row>
    <row r="47" spans="1:21">
      <c r="T47" s="264"/>
    </row>
    <row r="48" spans="1:21">
      <c r="T48" s="264"/>
    </row>
    <row r="49" spans="20:20">
      <c r="T49" s="264"/>
    </row>
    <row r="50" spans="20:20">
      <c r="T50" s="264"/>
    </row>
    <row r="51" spans="20:20">
      <c r="T51" s="264"/>
    </row>
    <row r="52" spans="20:20">
      <c r="T52" s="264"/>
    </row>
    <row r="53" spans="20:20">
      <c r="T53" s="264"/>
    </row>
  </sheetData>
  <mergeCells count="7">
    <mergeCell ref="A5:D8"/>
    <mergeCell ref="F5:J5"/>
    <mergeCell ref="K5:P5"/>
    <mergeCell ref="Q5:R8"/>
    <mergeCell ref="L6:M6"/>
    <mergeCell ref="L7:M7"/>
    <mergeCell ref="L8:M8"/>
  </mergeCells>
  <pageMargins left="0.55118110236220474" right="0.35433070866141736" top="0.6" bottom="0.11811023622047245" header="0.51181102362204722" footer="0.11811023622047245"/>
  <pageSetup paperSize="9" scale="88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U53"/>
  <sheetViews>
    <sheetView showGridLines="0" workbookViewId="0">
      <selection activeCell="D14" sqref="D14"/>
    </sheetView>
  </sheetViews>
  <sheetFormatPr defaultColWidth="9.125" defaultRowHeight="18"/>
  <cols>
    <col min="1" max="1" width="1.75" style="263" customWidth="1"/>
    <col min="2" max="2" width="6" style="263" customWidth="1"/>
    <col min="3" max="3" width="4.625" style="263" customWidth="1"/>
    <col min="4" max="4" width="7.75" style="263" customWidth="1"/>
    <col min="5" max="5" width="11.125" style="263" customWidth="1"/>
    <col min="6" max="6" width="10.25" style="263" customWidth="1"/>
    <col min="7" max="7" width="14.875" style="263" customWidth="1"/>
    <col min="8" max="8" width="10" style="263" customWidth="1"/>
    <col min="9" max="9" width="10.625" style="263" customWidth="1"/>
    <col min="10" max="11" width="10" style="263" customWidth="1"/>
    <col min="12" max="12" width="10.875" style="263" customWidth="1"/>
    <col min="13" max="13" width="1.5" style="263" customWidth="1"/>
    <col min="14" max="14" width="10.625" style="263" customWidth="1"/>
    <col min="15" max="15" width="10.375" style="263" customWidth="1"/>
    <col min="16" max="16" width="8.375" style="263" customWidth="1"/>
    <col min="17" max="17" width="1.25" style="263" customWidth="1"/>
    <col min="18" max="18" width="18.875" style="263" customWidth="1"/>
    <col min="19" max="19" width="2.25" style="263" customWidth="1"/>
    <col min="20" max="20" width="4.625" style="263" customWidth="1"/>
    <col min="21" max="16384" width="9.125" style="263"/>
  </cols>
  <sheetData>
    <row r="1" spans="1:21" s="309" customFormat="1">
      <c r="B1" s="311" t="s">
        <v>209</v>
      </c>
      <c r="C1" s="307"/>
      <c r="D1" s="311" t="s">
        <v>253</v>
      </c>
      <c r="Q1" s="310"/>
    </row>
    <row r="2" spans="1:21" s="289" customFormat="1">
      <c r="B2" s="309" t="s">
        <v>210</v>
      </c>
      <c r="C2" s="307"/>
      <c r="D2" s="308" t="s">
        <v>254</v>
      </c>
    </row>
    <row r="3" spans="1:21" s="289" customFormat="1">
      <c r="B3" s="306"/>
      <c r="C3" s="307"/>
      <c r="D3" s="306"/>
      <c r="R3" s="302" t="s">
        <v>255</v>
      </c>
    </row>
    <row r="4" spans="1:21" s="300" customFormat="1" ht="6" customHeight="1">
      <c r="A4" s="305"/>
      <c r="B4" s="305"/>
      <c r="C4" s="305"/>
      <c r="D4" s="305"/>
      <c r="E4" s="305"/>
      <c r="F4" s="305"/>
      <c r="G4" s="305"/>
      <c r="H4" s="305"/>
      <c r="M4" s="263"/>
      <c r="N4" s="263"/>
      <c r="O4" s="304"/>
      <c r="P4" s="304"/>
      <c r="Q4" s="303"/>
      <c r="R4" s="302"/>
      <c r="S4" s="301"/>
    </row>
    <row r="5" spans="1:21" s="265" customFormat="1" ht="23.25" customHeight="1">
      <c r="A5" s="321" t="s">
        <v>32</v>
      </c>
      <c r="B5" s="321"/>
      <c r="C5" s="321"/>
      <c r="D5" s="322"/>
      <c r="E5" s="299" t="s">
        <v>2</v>
      </c>
      <c r="F5" s="327" t="s">
        <v>30</v>
      </c>
      <c r="G5" s="328"/>
      <c r="H5" s="328"/>
      <c r="I5" s="328"/>
      <c r="J5" s="329"/>
      <c r="K5" s="327" t="s">
        <v>60</v>
      </c>
      <c r="L5" s="328"/>
      <c r="M5" s="328"/>
      <c r="N5" s="328"/>
      <c r="O5" s="328"/>
      <c r="P5" s="329"/>
      <c r="Q5" s="330" t="s">
        <v>33</v>
      </c>
      <c r="R5" s="331"/>
      <c r="S5" s="291"/>
      <c r="T5" s="266"/>
    </row>
    <row r="6" spans="1:21" s="265" customFormat="1" ht="23.25" customHeight="1">
      <c r="A6" s="323"/>
      <c r="B6" s="323"/>
      <c r="C6" s="323"/>
      <c r="D6" s="324"/>
      <c r="E6" s="296" t="s">
        <v>3</v>
      </c>
      <c r="F6" s="296"/>
      <c r="G6" s="296" t="s">
        <v>68</v>
      </c>
      <c r="H6" s="296" t="s">
        <v>7</v>
      </c>
      <c r="I6" s="298" t="s">
        <v>81</v>
      </c>
      <c r="J6" s="297"/>
      <c r="K6" s="291"/>
      <c r="L6" s="336"/>
      <c r="M6" s="337"/>
      <c r="N6" s="291"/>
      <c r="O6" s="295"/>
      <c r="P6" s="295"/>
      <c r="Q6" s="332"/>
      <c r="R6" s="333"/>
      <c r="S6" s="291"/>
      <c r="T6" s="266"/>
    </row>
    <row r="7" spans="1:21" s="265" customFormat="1" ht="23.25" customHeight="1">
      <c r="A7" s="323"/>
      <c r="B7" s="323"/>
      <c r="C7" s="323"/>
      <c r="D7" s="324"/>
      <c r="E7" s="296" t="s">
        <v>4</v>
      </c>
      <c r="F7" s="296" t="s">
        <v>0</v>
      </c>
      <c r="G7" s="296" t="s">
        <v>80</v>
      </c>
      <c r="H7" s="296" t="s">
        <v>14</v>
      </c>
      <c r="I7" s="296" t="s">
        <v>13</v>
      </c>
      <c r="J7" s="296" t="s">
        <v>78</v>
      </c>
      <c r="K7" s="291" t="s">
        <v>0</v>
      </c>
      <c r="L7" s="336" t="s">
        <v>9</v>
      </c>
      <c r="M7" s="337"/>
      <c r="N7" s="291" t="s">
        <v>10</v>
      </c>
      <c r="O7" s="295" t="s">
        <v>11</v>
      </c>
      <c r="P7" s="295" t="s">
        <v>61</v>
      </c>
      <c r="Q7" s="332"/>
      <c r="R7" s="333"/>
      <c r="S7" s="291"/>
      <c r="T7" s="266"/>
    </row>
    <row r="8" spans="1:21" s="265" customFormat="1" ht="23.25" customHeight="1">
      <c r="A8" s="325"/>
      <c r="B8" s="325"/>
      <c r="C8" s="325"/>
      <c r="D8" s="326"/>
      <c r="E8" s="294" t="s">
        <v>89</v>
      </c>
      <c r="F8" s="294" t="s">
        <v>1</v>
      </c>
      <c r="G8" s="294" t="s">
        <v>82</v>
      </c>
      <c r="H8" s="294" t="s">
        <v>83</v>
      </c>
      <c r="I8" s="294" t="s">
        <v>83</v>
      </c>
      <c r="J8" s="294" t="s">
        <v>73</v>
      </c>
      <c r="K8" s="293" t="s">
        <v>1</v>
      </c>
      <c r="L8" s="338" t="s">
        <v>86</v>
      </c>
      <c r="M8" s="339"/>
      <c r="N8" s="293" t="s">
        <v>87</v>
      </c>
      <c r="O8" s="292" t="s">
        <v>12</v>
      </c>
      <c r="P8" s="292" t="s">
        <v>73</v>
      </c>
      <c r="Q8" s="334"/>
      <c r="R8" s="335"/>
      <c r="S8" s="291"/>
      <c r="T8" s="266"/>
    </row>
    <row r="9" spans="1:21" s="265" customFormat="1" ht="8.4" customHeight="1">
      <c r="A9" s="290"/>
      <c r="E9" s="273"/>
      <c r="F9" s="273"/>
      <c r="G9" s="273"/>
      <c r="H9" s="273"/>
      <c r="I9" s="273"/>
      <c r="J9" s="273"/>
      <c r="L9" s="271"/>
      <c r="M9" s="272"/>
      <c r="O9" s="271"/>
      <c r="P9" s="271"/>
      <c r="Q9" s="271"/>
      <c r="R9" s="289"/>
      <c r="S9" s="266"/>
      <c r="T9" s="266"/>
    </row>
    <row r="10" spans="1:21">
      <c r="A10" s="283" t="s">
        <v>211</v>
      </c>
      <c r="B10" s="274"/>
      <c r="C10" s="274"/>
      <c r="D10" s="274"/>
      <c r="E10" s="288">
        <v>960</v>
      </c>
      <c r="F10" s="288">
        <v>8323886</v>
      </c>
      <c r="G10" s="288">
        <v>248004</v>
      </c>
      <c r="H10" s="288">
        <v>5760521</v>
      </c>
      <c r="I10" s="288">
        <v>2314987</v>
      </c>
      <c r="J10" s="288">
        <v>382</v>
      </c>
      <c r="K10" s="286">
        <v>9910957</v>
      </c>
      <c r="L10" s="285">
        <v>1765096</v>
      </c>
      <c r="M10" s="287"/>
      <c r="N10" s="286">
        <v>5968982</v>
      </c>
      <c r="O10" s="285">
        <v>2174684</v>
      </c>
      <c r="P10" s="285">
        <v>2176</v>
      </c>
      <c r="Q10" s="277"/>
      <c r="R10" s="284" t="s">
        <v>212</v>
      </c>
      <c r="S10" s="283"/>
      <c r="T10" s="274"/>
      <c r="U10" s="274"/>
    </row>
    <row r="11" spans="1:21">
      <c r="A11" s="283"/>
      <c r="B11" s="282" t="s">
        <v>213</v>
      </c>
      <c r="C11" s="274"/>
      <c r="D11" s="274"/>
      <c r="E11" s="281">
        <v>147</v>
      </c>
      <c r="F11" s="281">
        <v>1687328</v>
      </c>
      <c r="G11" s="281">
        <v>41517</v>
      </c>
      <c r="H11" s="281">
        <v>1114170</v>
      </c>
      <c r="I11" s="281">
        <v>531558</v>
      </c>
      <c r="J11" s="281">
        <v>83</v>
      </c>
      <c r="K11" s="279">
        <v>1796689</v>
      </c>
      <c r="L11" s="278">
        <v>255439</v>
      </c>
      <c r="M11" s="280"/>
      <c r="N11" s="279">
        <v>1162847</v>
      </c>
      <c r="O11" s="278">
        <v>378196</v>
      </c>
      <c r="P11" s="278">
        <v>207</v>
      </c>
      <c r="Q11" s="277"/>
      <c r="R11" s="276" t="s">
        <v>214</v>
      </c>
      <c r="S11" s="283"/>
      <c r="T11" s="282"/>
      <c r="U11" s="274"/>
    </row>
    <row r="12" spans="1:21">
      <c r="A12" s="283"/>
      <c r="B12" s="275" t="s">
        <v>215</v>
      </c>
      <c r="C12" s="274"/>
      <c r="D12" s="274"/>
      <c r="E12" s="281">
        <v>54</v>
      </c>
      <c r="F12" s="281">
        <v>437026</v>
      </c>
      <c r="G12" s="281">
        <v>12405</v>
      </c>
      <c r="H12" s="281">
        <v>318709</v>
      </c>
      <c r="I12" s="281">
        <v>105911</v>
      </c>
      <c r="J12" s="281">
        <v>0</v>
      </c>
      <c r="K12" s="279">
        <v>501406</v>
      </c>
      <c r="L12" s="278">
        <v>93728</v>
      </c>
      <c r="M12" s="280"/>
      <c r="N12" s="279">
        <v>241553</v>
      </c>
      <c r="O12" s="278">
        <v>166080</v>
      </c>
      <c r="P12" s="278">
        <v>46</v>
      </c>
      <c r="Q12" s="277"/>
      <c r="R12" s="276" t="s">
        <v>216</v>
      </c>
      <c r="S12" s="283"/>
      <c r="T12" s="275"/>
      <c r="U12" s="274"/>
    </row>
    <row r="13" spans="1:21">
      <c r="A13" s="283"/>
      <c r="B13" s="275" t="s">
        <v>217</v>
      </c>
      <c r="C13" s="274"/>
      <c r="D13" s="274"/>
      <c r="E13" s="281">
        <v>48</v>
      </c>
      <c r="F13" s="281">
        <v>366148</v>
      </c>
      <c r="G13" s="281">
        <v>10267</v>
      </c>
      <c r="H13" s="281">
        <v>275469</v>
      </c>
      <c r="I13" s="281">
        <v>80395</v>
      </c>
      <c r="J13" s="281">
        <v>17</v>
      </c>
      <c r="K13" s="279">
        <v>551704</v>
      </c>
      <c r="L13" s="278">
        <v>88847</v>
      </c>
      <c r="M13" s="280"/>
      <c r="N13" s="279">
        <v>269708</v>
      </c>
      <c r="O13" s="278">
        <v>193139</v>
      </c>
      <c r="P13" s="278">
        <v>9</v>
      </c>
      <c r="Q13" s="277"/>
      <c r="R13" s="276" t="s">
        <v>218</v>
      </c>
      <c r="S13" s="283"/>
      <c r="T13" s="275"/>
      <c r="U13" s="274"/>
    </row>
    <row r="14" spans="1:21">
      <c r="A14" s="283"/>
      <c r="B14" s="275" t="s">
        <v>219</v>
      </c>
      <c r="C14" s="274"/>
      <c r="D14" s="274"/>
      <c r="E14" s="281">
        <v>41</v>
      </c>
      <c r="F14" s="281">
        <v>316891</v>
      </c>
      <c r="G14" s="281">
        <v>11863</v>
      </c>
      <c r="H14" s="281">
        <v>218108</v>
      </c>
      <c r="I14" s="281">
        <v>86833</v>
      </c>
      <c r="J14" s="281">
        <v>87</v>
      </c>
      <c r="K14" s="279">
        <v>353765</v>
      </c>
      <c r="L14" s="278">
        <v>72966</v>
      </c>
      <c r="M14" s="280"/>
      <c r="N14" s="279">
        <v>179280</v>
      </c>
      <c r="O14" s="278">
        <v>101331</v>
      </c>
      <c r="P14" s="278">
        <v>187</v>
      </c>
      <c r="Q14" s="277"/>
      <c r="R14" s="276" t="s">
        <v>220</v>
      </c>
      <c r="S14" s="283"/>
      <c r="T14" s="275"/>
      <c r="U14" s="274"/>
    </row>
    <row r="15" spans="1:21">
      <c r="A15" s="283"/>
      <c r="B15" s="275" t="s">
        <v>221</v>
      </c>
      <c r="C15" s="274"/>
      <c r="D15" s="274"/>
      <c r="E15" s="281">
        <v>93</v>
      </c>
      <c r="F15" s="281">
        <v>741565</v>
      </c>
      <c r="G15" s="281">
        <v>22607</v>
      </c>
      <c r="H15" s="281">
        <v>524657</v>
      </c>
      <c r="I15" s="281">
        <v>194254</v>
      </c>
      <c r="J15" s="281">
        <v>47</v>
      </c>
      <c r="K15" s="279">
        <v>973984</v>
      </c>
      <c r="L15" s="278">
        <v>142967</v>
      </c>
      <c r="M15" s="280"/>
      <c r="N15" s="279">
        <v>612366</v>
      </c>
      <c r="O15" s="278">
        <v>218069</v>
      </c>
      <c r="P15" s="278">
        <v>579</v>
      </c>
      <c r="Q15" s="277"/>
      <c r="R15" s="276" t="s">
        <v>222</v>
      </c>
      <c r="S15" s="283"/>
      <c r="T15" s="275"/>
      <c r="U15" s="274"/>
    </row>
    <row r="16" spans="1:21">
      <c r="A16" s="283"/>
      <c r="B16" s="275" t="s">
        <v>223</v>
      </c>
      <c r="C16" s="274"/>
      <c r="D16" s="274"/>
      <c r="E16" s="281">
        <v>20</v>
      </c>
      <c r="F16" s="281">
        <v>153232</v>
      </c>
      <c r="G16" s="281">
        <v>4501</v>
      </c>
      <c r="H16" s="281">
        <v>110170</v>
      </c>
      <c r="I16" s="281">
        <v>38560</v>
      </c>
      <c r="J16" s="281">
        <v>1</v>
      </c>
      <c r="K16" s="279">
        <v>212397</v>
      </c>
      <c r="L16" s="278">
        <v>46513</v>
      </c>
      <c r="M16" s="280"/>
      <c r="N16" s="279">
        <v>112477</v>
      </c>
      <c r="O16" s="278">
        <v>52963</v>
      </c>
      <c r="P16" s="278">
        <v>446</v>
      </c>
      <c r="Q16" s="277"/>
      <c r="R16" s="276" t="s">
        <v>224</v>
      </c>
      <c r="S16" s="283"/>
      <c r="T16" s="275"/>
      <c r="U16" s="274"/>
    </row>
    <row r="17" spans="1:21">
      <c r="A17" s="283"/>
      <c r="B17" s="275" t="s">
        <v>225</v>
      </c>
      <c r="C17" s="274"/>
      <c r="D17" s="274"/>
      <c r="E17" s="281">
        <v>37</v>
      </c>
      <c r="F17" s="281">
        <v>258099</v>
      </c>
      <c r="G17" s="281">
        <v>10180</v>
      </c>
      <c r="H17" s="281">
        <v>183184</v>
      </c>
      <c r="I17" s="281">
        <v>64733</v>
      </c>
      <c r="J17" s="281">
        <v>2</v>
      </c>
      <c r="K17" s="279">
        <v>277604</v>
      </c>
      <c r="L17" s="278">
        <v>69767</v>
      </c>
      <c r="M17" s="280"/>
      <c r="N17" s="279">
        <v>172241</v>
      </c>
      <c r="O17" s="278">
        <v>35581</v>
      </c>
      <c r="P17" s="278">
        <v>16</v>
      </c>
      <c r="Q17" s="277"/>
      <c r="R17" s="276" t="s">
        <v>226</v>
      </c>
      <c r="S17" s="283"/>
      <c r="T17" s="275"/>
      <c r="U17" s="274"/>
    </row>
    <row r="18" spans="1:21">
      <c r="A18" s="274"/>
      <c r="B18" s="275" t="s">
        <v>227</v>
      </c>
      <c r="C18" s="274"/>
      <c r="D18" s="274"/>
      <c r="E18" s="281">
        <v>13</v>
      </c>
      <c r="F18" s="281">
        <v>80853</v>
      </c>
      <c r="G18" s="281">
        <v>1777</v>
      </c>
      <c r="H18" s="281">
        <v>59320</v>
      </c>
      <c r="I18" s="281">
        <v>19755</v>
      </c>
      <c r="J18" s="281">
        <v>1</v>
      </c>
      <c r="K18" s="279">
        <v>121736</v>
      </c>
      <c r="L18" s="278">
        <v>31321</v>
      </c>
      <c r="M18" s="280"/>
      <c r="N18" s="279">
        <v>60614</v>
      </c>
      <c r="O18" s="278">
        <v>29757</v>
      </c>
      <c r="P18" s="278">
        <v>34</v>
      </c>
      <c r="Q18" s="277"/>
      <c r="R18" s="276" t="s">
        <v>228</v>
      </c>
      <c r="S18" s="274"/>
      <c r="T18" s="275"/>
      <c r="U18" s="274"/>
    </row>
    <row r="19" spans="1:21">
      <c r="A19" s="274"/>
      <c r="B19" s="275" t="s">
        <v>229</v>
      </c>
      <c r="C19" s="274"/>
      <c r="D19" s="274"/>
      <c r="E19" s="281">
        <v>18</v>
      </c>
      <c r="F19" s="281">
        <v>111122</v>
      </c>
      <c r="G19" s="281">
        <v>4288</v>
      </c>
      <c r="H19" s="281">
        <v>82712</v>
      </c>
      <c r="I19" s="281">
        <v>24123</v>
      </c>
      <c r="J19" s="281">
        <v>0</v>
      </c>
      <c r="K19" s="279">
        <v>145201</v>
      </c>
      <c r="L19" s="278">
        <v>37591</v>
      </c>
      <c r="M19" s="280"/>
      <c r="N19" s="279">
        <v>66788</v>
      </c>
      <c r="O19" s="278">
        <v>40782</v>
      </c>
      <c r="P19" s="278">
        <v>31</v>
      </c>
      <c r="Q19" s="277"/>
      <c r="R19" s="276" t="s">
        <v>230</v>
      </c>
      <c r="S19" s="274"/>
      <c r="T19" s="275"/>
      <c r="U19" s="274"/>
    </row>
    <row r="20" spans="1:21">
      <c r="A20" s="274"/>
      <c r="B20" s="275" t="s">
        <v>231</v>
      </c>
      <c r="C20" s="274"/>
      <c r="D20" s="274"/>
      <c r="E20" s="281">
        <v>122</v>
      </c>
      <c r="F20" s="281">
        <v>1208655</v>
      </c>
      <c r="G20" s="281">
        <v>34583</v>
      </c>
      <c r="H20" s="281">
        <v>811318</v>
      </c>
      <c r="I20" s="281">
        <v>362655</v>
      </c>
      <c r="J20" s="281">
        <v>99</v>
      </c>
      <c r="K20" s="279">
        <v>1632532</v>
      </c>
      <c r="L20" s="278">
        <v>231624</v>
      </c>
      <c r="M20" s="280"/>
      <c r="N20" s="279">
        <v>1062034</v>
      </c>
      <c r="O20" s="278">
        <v>338777</v>
      </c>
      <c r="P20" s="278">
        <v>92</v>
      </c>
      <c r="Q20" s="277"/>
      <c r="R20" s="276" t="s">
        <v>232</v>
      </c>
      <c r="S20" s="274"/>
      <c r="T20" s="275"/>
      <c r="U20" s="274"/>
    </row>
    <row r="21" spans="1:21">
      <c r="A21" s="274"/>
      <c r="B21" s="275" t="s">
        <v>233</v>
      </c>
      <c r="C21" s="274"/>
      <c r="D21" s="274"/>
      <c r="E21" s="281">
        <v>89</v>
      </c>
      <c r="F21" s="281">
        <v>897533</v>
      </c>
      <c r="G21" s="281">
        <v>22668</v>
      </c>
      <c r="H21" s="281">
        <v>591932</v>
      </c>
      <c r="I21" s="281">
        <v>282901</v>
      </c>
      <c r="J21" s="281">
        <v>32</v>
      </c>
      <c r="K21" s="279">
        <v>903252</v>
      </c>
      <c r="L21" s="278">
        <v>155436</v>
      </c>
      <c r="M21" s="280"/>
      <c r="N21" s="279">
        <v>647091</v>
      </c>
      <c r="O21" s="278">
        <v>100403</v>
      </c>
      <c r="P21" s="278">
        <v>320</v>
      </c>
      <c r="Q21" s="277"/>
      <c r="R21" s="276" t="s">
        <v>234</v>
      </c>
      <c r="S21" s="274"/>
      <c r="T21" s="275"/>
      <c r="U21" s="274"/>
    </row>
    <row r="22" spans="1:21">
      <c r="A22" s="274"/>
      <c r="B22" s="275" t="s">
        <v>235</v>
      </c>
      <c r="C22" s="274"/>
      <c r="D22" s="274"/>
      <c r="E22" s="281">
        <v>30</v>
      </c>
      <c r="F22" s="281">
        <v>207913</v>
      </c>
      <c r="G22" s="281">
        <v>7945</v>
      </c>
      <c r="H22" s="281">
        <v>146632</v>
      </c>
      <c r="I22" s="281">
        <v>53337</v>
      </c>
      <c r="J22" s="281">
        <v>0</v>
      </c>
      <c r="K22" s="279">
        <v>273256</v>
      </c>
      <c r="L22" s="278">
        <v>58511</v>
      </c>
      <c r="M22" s="280"/>
      <c r="N22" s="279">
        <v>135006</v>
      </c>
      <c r="O22" s="278">
        <v>79701</v>
      </c>
      <c r="P22" s="278">
        <v>39</v>
      </c>
      <c r="Q22" s="277"/>
      <c r="R22" s="276" t="s">
        <v>236</v>
      </c>
      <c r="S22" s="274"/>
      <c r="T22" s="275"/>
      <c r="U22" s="274"/>
    </row>
    <row r="23" spans="1:21">
      <c r="A23" s="274"/>
      <c r="B23" s="275" t="s">
        <v>237</v>
      </c>
      <c r="C23" s="274"/>
      <c r="D23" s="274"/>
      <c r="E23" s="281">
        <v>33</v>
      </c>
      <c r="F23" s="281">
        <v>296911</v>
      </c>
      <c r="G23" s="281">
        <v>4887</v>
      </c>
      <c r="H23" s="281">
        <v>206062</v>
      </c>
      <c r="I23" s="281">
        <v>85958</v>
      </c>
      <c r="J23" s="281">
        <v>4</v>
      </c>
      <c r="K23" s="279">
        <v>213494</v>
      </c>
      <c r="L23" s="278">
        <v>45912</v>
      </c>
      <c r="M23" s="280"/>
      <c r="N23" s="279">
        <v>138054</v>
      </c>
      <c r="O23" s="278">
        <v>29527</v>
      </c>
      <c r="P23" s="278">
        <v>0</v>
      </c>
      <c r="Q23" s="277"/>
      <c r="R23" s="276" t="s">
        <v>238</v>
      </c>
      <c r="S23" s="274"/>
      <c r="T23" s="275"/>
      <c r="U23" s="274"/>
    </row>
    <row r="24" spans="1:21">
      <c r="A24" s="274"/>
      <c r="B24" s="282" t="s">
        <v>239</v>
      </c>
      <c r="C24" s="274"/>
      <c r="D24" s="274"/>
      <c r="E24" s="281">
        <v>43</v>
      </c>
      <c r="F24" s="281">
        <v>291212</v>
      </c>
      <c r="G24" s="281">
        <v>11857</v>
      </c>
      <c r="H24" s="281">
        <v>201479</v>
      </c>
      <c r="I24" s="281">
        <v>77876</v>
      </c>
      <c r="J24" s="281">
        <v>0</v>
      </c>
      <c r="K24" s="279">
        <v>318980</v>
      </c>
      <c r="L24" s="278">
        <v>65128</v>
      </c>
      <c r="M24" s="280"/>
      <c r="N24" s="279">
        <v>188687</v>
      </c>
      <c r="O24" s="278">
        <v>65163</v>
      </c>
      <c r="P24" s="278">
        <v>0</v>
      </c>
      <c r="Q24" s="277"/>
      <c r="R24" s="276" t="s">
        <v>240</v>
      </c>
      <c r="S24" s="274"/>
      <c r="T24" s="282"/>
      <c r="U24" s="274"/>
    </row>
    <row r="25" spans="1:21">
      <c r="A25" s="274"/>
      <c r="B25" s="282" t="s">
        <v>241</v>
      </c>
      <c r="C25" s="274"/>
      <c r="D25" s="274"/>
      <c r="E25" s="281">
        <v>45</v>
      </c>
      <c r="F25" s="281">
        <v>328070</v>
      </c>
      <c r="G25" s="281">
        <v>15219</v>
      </c>
      <c r="H25" s="281">
        <v>228113</v>
      </c>
      <c r="I25" s="281">
        <v>84730</v>
      </c>
      <c r="J25" s="281">
        <v>8</v>
      </c>
      <c r="K25" s="279">
        <v>533773</v>
      </c>
      <c r="L25" s="278">
        <v>104413</v>
      </c>
      <c r="M25" s="280"/>
      <c r="N25" s="279">
        <v>295702</v>
      </c>
      <c r="O25" s="278">
        <v>133636</v>
      </c>
      <c r="P25" s="278">
        <v>22</v>
      </c>
      <c r="Q25" s="277"/>
      <c r="R25" s="276" t="s">
        <v>242</v>
      </c>
      <c r="S25" s="274"/>
      <c r="T25" s="282"/>
      <c r="U25" s="274"/>
    </row>
    <row r="26" spans="1:21">
      <c r="A26" s="274"/>
      <c r="B26" s="282" t="s">
        <v>243</v>
      </c>
      <c r="C26" s="274"/>
      <c r="D26" s="274"/>
      <c r="E26" s="281">
        <v>29</v>
      </c>
      <c r="F26" s="281">
        <v>212957</v>
      </c>
      <c r="G26" s="281">
        <v>8462</v>
      </c>
      <c r="H26" s="281">
        <v>146347</v>
      </c>
      <c r="I26" s="281">
        <v>58148</v>
      </c>
      <c r="J26" s="281">
        <v>0</v>
      </c>
      <c r="K26" s="279">
        <v>292566</v>
      </c>
      <c r="L26" s="278">
        <v>73241</v>
      </c>
      <c r="M26" s="280"/>
      <c r="N26" s="279">
        <v>163978</v>
      </c>
      <c r="O26" s="278">
        <v>55294</v>
      </c>
      <c r="P26" s="278">
        <v>54</v>
      </c>
      <c r="Q26" s="277"/>
      <c r="R26" s="276" t="s">
        <v>244</v>
      </c>
      <c r="S26" s="274"/>
      <c r="T26" s="282"/>
      <c r="U26" s="274"/>
    </row>
    <row r="27" spans="1:21">
      <c r="A27" s="274"/>
      <c r="B27" s="282" t="s">
        <v>245</v>
      </c>
      <c r="C27" s="274"/>
      <c r="D27" s="274"/>
      <c r="E27" s="281">
        <v>39</v>
      </c>
      <c r="F27" s="281">
        <v>321225</v>
      </c>
      <c r="G27" s="281">
        <v>7823</v>
      </c>
      <c r="H27" s="281">
        <v>239047</v>
      </c>
      <c r="I27" s="281">
        <v>74358</v>
      </c>
      <c r="J27" s="281">
        <v>0</v>
      </c>
      <c r="K27" s="279">
        <v>375378</v>
      </c>
      <c r="L27" s="278">
        <v>87301</v>
      </c>
      <c r="M27" s="280"/>
      <c r="N27" s="279">
        <v>209402</v>
      </c>
      <c r="O27" s="278">
        <v>78650</v>
      </c>
      <c r="P27" s="278">
        <v>28</v>
      </c>
      <c r="Q27" s="277"/>
      <c r="R27" s="276" t="s">
        <v>246</v>
      </c>
      <c r="S27" s="274"/>
      <c r="T27" s="282"/>
      <c r="U27" s="274"/>
    </row>
    <row r="28" spans="1:21">
      <c r="A28" s="274"/>
      <c r="B28" s="275" t="s">
        <v>247</v>
      </c>
      <c r="C28" s="274"/>
      <c r="D28" s="274"/>
      <c r="E28" s="281">
        <v>27</v>
      </c>
      <c r="F28" s="281">
        <v>193440</v>
      </c>
      <c r="G28" s="281">
        <v>7705</v>
      </c>
      <c r="H28" s="281">
        <v>144056</v>
      </c>
      <c r="I28" s="281">
        <v>41682</v>
      </c>
      <c r="J28" s="281">
        <v>0</v>
      </c>
      <c r="K28" s="279">
        <v>187637</v>
      </c>
      <c r="L28" s="278">
        <v>40623</v>
      </c>
      <c r="M28" s="280"/>
      <c r="N28" s="279">
        <v>103875</v>
      </c>
      <c r="O28" s="278">
        <v>43110</v>
      </c>
      <c r="P28" s="278">
        <v>28</v>
      </c>
      <c r="Q28" s="277"/>
      <c r="R28" s="276" t="s">
        <v>248</v>
      </c>
      <c r="S28" s="274"/>
      <c r="T28" s="275"/>
      <c r="U28" s="274"/>
    </row>
    <row r="29" spans="1:21">
      <c r="A29" s="274"/>
      <c r="B29" s="275" t="s">
        <v>249</v>
      </c>
      <c r="C29" s="274"/>
      <c r="D29" s="274"/>
      <c r="E29" s="281">
        <v>18</v>
      </c>
      <c r="F29" s="281">
        <v>134808</v>
      </c>
      <c r="G29" s="281">
        <v>4919</v>
      </c>
      <c r="H29" s="281">
        <v>94109</v>
      </c>
      <c r="I29" s="281">
        <v>35779</v>
      </c>
      <c r="J29" s="281">
        <v>1</v>
      </c>
      <c r="K29" s="279">
        <v>142881</v>
      </c>
      <c r="L29" s="278">
        <v>33989</v>
      </c>
      <c r="M29" s="280"/>
      <c r="N29" s="279">
        <v>84004</v>
      </c>
      <c r="O29" s="278">
        <v>24863</v>
      </c>
      <c r="P29" s="278">
        <v>26</v>
      </c>
      <c r="Q29" s="277"/>
      <c r="R29" s="276" t="s">
        <v>250</v>
      </c>
      <c r="S29" s="274"/>
      <c r="T29" s="275"/>
      <c r="U29" s="274"/>
    </row>
    <row r="30" spans="1:21">
      <c r="A30" s="274"/>
      <c r="B30" s="275" t="s">
        <v>251</v>
      </c>
      <c r="C30" s="274"/>
      <c r="D30" s="274"/>
      <c r="E30" s="281">
        <v>14</v>
      </c>
      <c r="F30" s="281">
        <v>78898</v>
      </c>
      <c r="G30" s="281">
        <v>2531</v>
      </c>
      <c r="H30" s="281">
        <v>64927</v>
      </c>
      <c r="I30" s="281">
        <v>11441</v>
      </c>
      <c r="J30" s="281">
        <v>0</v>
      </c>
      <c r="K30" s="279">
        <v>102722</v>
      </c>
      <c r="L30" s="278">
        <v>29779</v>
      </c>
      <c r="M30" s="280"/>
      <c r="N30" s="279">
        <v>63275</v>
      </c>
      <c r="O30" s="278">
        <v>9662</v>
      </c>
      <c r="P30" s="278">
        <v>12</v>
      </c>
      <c r="Q30" s="277"/>
      <c r="R30" s="276" t="s">
        <v>252</v>
      </c>
      <c r="S30" s="274"/>
      <c r="T30" s="275"/>
      <c r="U30" s="274"/>
    </row>
    <row r="31" spans="1:21" ht="4.2" customHeight="1">
      <c r="A31" s="265"/>
      <c r="B31" s="265"/>
      <c r="C31" s="265"/>
      <c r="D31" s="265"/>
      <c r="E31" s="273"/>
      <c r="F31" s="273"/>
      <c r="G31" s="273"/>
      <c r="H31" s="273"/>
      <c r="I31" s="273"/>
      <c r="J31" s="273"/>
      <c r="K31" s="265"/>
      <c r="L31" s="271"/>
      <c r="M31" s="272"/>
      <c r="N31" s="265"/>
      <c r="O31" s="271"/>
      <c r="P31" s="271"/>
      <c r="Q31" s="271"/>
      <c r="R31" s="266"/>
      <c r="S31" s="266"/>
      <c r="T31" s="266"/>
      <c r="U31" s="265"/>
    </row>
    <row r="32" spans="1:21" ht="6" customHeight="1">
      <c r="A32" s="267"/>
      <c r="B32" s="267"/>
      <c r="C32" s="267"/>
      <c r="D32" s="267"/>
      <c r="E32" s="270"/>
      <c r="F32" s="270"/>
      <c r="G32" s="270"/>
      <c r="H32" s="270"/>
      <c r="I32" s="270"/>
      <c r="J32" s="270"/>
      <c r="K32" s="267"/>
      <c r="L32" s="268"/>
      <c r="M32" s="269"/>
      <c r="N32" s="267"/>
      <c r="O32" s="268"/>
      <c r="P32" s="268"/>
      <c r="Q32" s="268"/>
      <c r="R32" s="267"/>
      <c r="S32" s="266"/>
      <c r="T32" s="266"/>
      <c r="U32" s="265"/>
    </row>
    <row r="33" spans="1:21" ht="10.199999999999999" customHeight="1">
      <c r="A33" s="265"/>
      <c r="B33" s="265"/>
      <c r="C33" s="265"/>
      <c r="D33" s="265"/>
      <c r="E33" s="265"/>
      <c r="F33" s="265"/>
      <c r="G33" s="265"/>
      <c r="H33" s="265"/>
      <c r="I33" s="265"/>
      <c r="J33" s="265"/>
      <c r="K33" s="265"/>
      <c r="L33" s="265"/>
      <c r="M33" s="265"/>
      <c r="N33" s="265"/>
      <c r="O33" s="265"/>
      <c r="P33" s="265"/>
      <c r="Q33" s="266"/>
      <c r="R33" s="266"/>
      <c r="S33" s="265"/>
      <c r="T33" s="266"/>
      <c r="U33" s="265"/>
    </row>
    <row r="34" spans="1:21">
      <c r="A34" s="265"/>
      <c r="B34" s="265" t="s">
        <v>36</v>
      </c>
      <c r="C34" s="265"/>
      <c r="D34" s="265"/>
      <c r="E34" s="265"/>
      <c r="F34" s="265"/>
      <c r="G34" s="265"/>
      <c r="H34" s="265"/>
      <c r="I34" s="265"/>
      <c r="J34" s="265"/>
      <c r="K34" s="265"/>
      <c r="L34" s="265"/>
      <c r="M34" s="265"/>
      <c r="N34" s="265"/>
      <c r="O34" s="265"/>
      <c r="P34" s="265"/>
      <c r="Q34" s="265"/>
      <c r="R34" s="265"/>
      <c r="S34" s="265"/>
      <c r="T34" s="266"/>
      <c r="U34" s="265"/>
    </row>
    <row r="35" spans="1:21">
      <c r="A35" s="265"/>
      <c r="B35" s="265" t="s">
        <v>37</v>
      </c>
      <c r="C35" s="265"/>
      <c r="D35" s="265"/>
      <c r="E35" s="265"/>
      <c r="F35" s="265"/>
      <c r="G35" s="265"/>
      <c r="H35" s="265"/>
      <c r="I35" s="265"/>
      <c r="J35" s="265"/>
      <c r="K35" s="265"/>
      <c r="L35" s="265"/>
      <c r="M35" s="265"/>
      <c r="N35" s="265"/>
      <c r="O35" s="265"/>
      <c r="P35" s="265"/>
      <c r="Q35" s="265"/>
      <c r="R35" s="265"/>
      <c r="S35" s="265"/>
      <c r="T35" s="266"/>
      <c r="U35" s="265"/>
    </row>
    <row r="36" spans="1:21">
      <c r="T36" s="264"/>
    </row>
    <row r="37" spans="1:21">
      <c r="T37" s="264"/>
    </row>
    <row r="38" spans="1:21">
      <c r="T38" s="264"/>
    </row>
    <row r="39" spans="1:21">
      <c r="T39" s="264"/>
    </row>
    <row r="40" spans="1:21">
      <c r="T40" s="264"/>
    </row>
    <row r="41" spans="1:21">
      <c r="T41" s="264"/>
    </row>
    <row r="42" spans="1:21">
      <c r="T42" s="264"/>
    </row>
    <row r="43" spans="1:21">
      <c r="T43" s="264"/>
    </row>
    <row r="44" spans="1:21">
      <c r="T44" s="264"/>
    </row>
    <row r="45" spans="1:21">
      <c r="T45" s="264"/>
    </row>
    <row r="46" spans="1:21">
      <c r="T46" s="264"/>
    </row>
    <row r="47" spans="1:21">
      <c r="T47" s="264"/>
    </row>
    <row r="48" spans="1:21">
      <c r="T48" s="264"/>
    </row>
    <row r="49" spans="20:20">
      <c r="T49" s="264"/>
    </row>
    <row r="50" spans="20:20">
      <c r="T50" s="264"/>
    </row>
    <row r="51" spans="20:20">
      <c r="T51" s="264"/>
    </row>
    <row r="52" spans="20:20">
      <c r="T52" s="264"/>
    </row>
    <row r="53" spans="20:20">
      <c r="T53" s="264"/>
    </row>
  </sheetData>
  <mergeCells count="7">
    <mergeCell ref="A5:D8"/>
    <mergeCell ref="Q5:R8"/>
    <mergeCell ref="L8:M8"/>
    <mergeCell ref="L7:M7"/>
    <mergeCell ref="F5:J5"/>
    <mergeCell ref="L6:M6"/>
    <mergeCell ref="K5:P5"/>
  </mergeCells>
  <pageMargins left="0.55118110236220474" right="0.35433070866141736" top="0.6" bottom="0.11811023622047245" header="0.51181102362204722" footer="0.11811023622047245"/>
  <pageSetup paperSize="9" scale="88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V36"/>
  <sheetViews>
    <sheetView showGridLines="0" zoomScale="80" zoomScaleNormal="80" workbookViewId="0">
      <selection activeCell="F5" sqref="F5:J5"/>
    </sheetView>
  </sheetViews>
  <sheetFormatPr defaultColWidth="9.125" defaultRowHeight="18"/>
  <cols>
    <col min="1" max="1" width="1.75" style="10" customWidth="1"/>
    <col min="2" max="2" width="6" style="10" customWidth="1"/>
    <col min="3" max="3" width="5.25" style="10" customWidth="1"/>
    <col min="4" max="4" width="2.625" style="10" customWidth="1"/>
    <col min="5" max="5" width="9.75" style="10" customWidth="1"/>
    <col min="6" max="6" width="11" style="10" customWidth="1"/>
    <col min="7" max="7" width="14.5" style="10" customWidth="1"/>
    <col min="8" max="10" width="11.75" style="10" customWidth="1"/>
    <col min="11" max="11" width="10.875" style="10" customWidth="1"/>
    <col min="12" max="12" width="9.25" style="10" customWidth="1"/>
    <col min="13" max="13" width="3.25" style="10" customWidth="1"/>
    <col min="14" max="14" width="11.125" style="10" customWidth="1"/>
    <col min="15" max="15" width="1.375" style="10" customWidth="1"/>
    <col min="16" max="16" width="9.375" style="10" customWidth="1"/>
    <col min="17" max="17" width="1.375" style="10" customWidth="1"/>
    <col min="18" max="18" width="10.25" style="10" customWidth="1"/>
    <col min="19" max="19" width="2.25" style="10" customWidth="1"/>
    <col min="20" max="20" width="7.75" style="10" customWidth="1"/>
    <col min="21" max="16384" width="9.125" style="10"/>
  </cols>
  <sheetData>
    <row r="1" spans="1:22" s="1" customFormat="1">
      <c r="B1" s="2" t="s">
        <v>267</v>
      </c>
      <c r="C1" s="3"/>
      <c r="D1" s="2" t="s">
        <v>269</v>
      </c>
    </row>
    <row r="2" spans="1:22" s="5" customFormat="1">
      <c r="B2" s="1" t="s">
        <v>268</v>
      </c>
      <c r="C2" s="3"/>
      <c r="D2" s="6" t="s">
        <v>280</v>
      </c>
      <c r="K2" s="342"/>
      <c r="L2" s="342"/>
      <c r="M2" s="342"/>
      <c r="N2" s="342"/>
      <c r="O2" s="342"/>
      <c r="P2" s="147"/>
      <c r="Q2" s="147"/>
      <c r="R2" s="11"/>
    </row>
    <row r="3" spans="1:22" s="5" customFormat="1">
      <c r="B3" s="7"/>
      <c r="C3" s="3"/>
      <c r="D3" s="7"/>
      <c r="K3" s="147"/>
      <c r="L3" s="147"/>
      <c r="M3" s="147"/>
      <c r="N3" s="147"/>
      <c r="O3" s="147"/>
      <c r="P3" s="162" t="s">
        <v>256</v>
      </c>
      <c r="Q3" s="147"/>
    </row>
    <row r="4" spans="1:22" s="5" customFormat="1" ht="3" customHeight="1">
      <c r="B4" s="7"/>
      <c r="C4" s="3"/>
      <c r="D4" s="7"/>
      <c r="R4" s="12"/>
    </row>
    <row r="5" spans="1:22" s="13" customFormat="1" ht="24" customHeight="1">
      <c r="A5" s="54"/>
      <c r="B5" s="141"/>
      <c r="C5" s="141"/>
      <c r="D5" s="65"/>
      <c r="E5" s="14" t="s">
        <v>2</v>
      </c>
      <c r="F5" s="343" t="s">
        <v>30</v>
      </c>
      <c r="G5" s="343"/>
      <c r="H5" s="343"/>
      <c r="I5" s="343"/>
      <c r="J5" s="343"/>
      <c r="K5" s="313" t="s">
        <v>60</v>
      </c>
      <c r="L5" s="314"/>
      <c r="M5" s="314"/>
      <c r="N5" s="314"/>
      <c r="O5" s="314"/>
      <c r="P5" s="314"/>
      <c r="Q5" s="314"/>
      <c r="R5" s="314"/>
    </row>
    <row r="6" spans="1:22" s="13" customFormat="1" ht="24" customHeight="1">
      <c r="A6" s="316" t="s">
        <v>5</v>
      </c>
      <c r="B6" s="316"/>
      <c r="C6" s="316"/>
      <c r="D6" s="317"/>
      <c r="E6" s="18" t="s">
        <v>3</v>
      </c>
      <c r="F6" s="18"/>
      <c r="G6" s="18" t="s">
        <v>68</v>
      </c>
      <c r="H6" s="18" t="s">
        <v>7</v>
      </c>
      <c r="I6" s="80" t="s">
        <v>81</v>
      </c>
      <c r="J6" s="78"/>
      <c r="K6" s="16"/>
      <c r="L6" s="344"/>
      <c r="M6" s="345"/>
      <c r="N6" s="152"/>
      <c r="O6" s="154"/>
      <c r="P6" s="16"/>
      <c r="Q6" s="16"/>
      <c r="R6" s="152"/>
    </row>
    <row r="7" spans="1:22" s="13" customFormat="1" ht="24" customHeight="1">
      <c r="A7" s="316" t="s">
        <v>38</v>
      </c>
      <c r="B7" s="316"/>
      <c r="C7" s="316"/>
      <c r="D7" s="317"/>
      <c r="E7" s="18" t="s">
        <v>4</v>
      </c>
      <c r="F7" s="18" t="s">
        <v>0</v>
      </c>
      <c r="G7" s="18" t="s">
        <v>80</v>
      </c>
      <c r="H7" s="18" t="s">
        <v>14</v>
      </c>
      <c r="I7" s="18" t="s">
        <v>13</v>
      </c>
      <c r="J7" s="18" t="s">
        <v>78</v>
      </c>
      <c r="K7" s="16" t="s">
        <v>0</v>
      </c>
      <c r="L7" s="344" t="s">
        <v>9</v>
      </c>
      <c r="M7" s="345"/>
      <c r="N7" s="344" t="s">
        <v>10</v>
      </c>
      <c r="O7" s="345"/>
      <c r="P7" s="145" t="s">
        <v>11</v>
      </c>
      <c r="Q7" s="16"/>
      <c r="R7" s="145" t="s">
        <v>8</v>
      </c>
    </row>
    <row r="8" spans="1:22" s="13" customFormat="1" ht="22.5" customHeight="1">
      <c r="A8" s="22"/>
      <c r="B8" s="76"/>
      <c r="C8" s="76"/>
      <c r="D8" s="68"/>
      <c r="E8" s="23" t="s">
        <v>89</v>
      </c>
      <c r="F8" s="23" t="s">
        <v>1</v>
      </c>
      <c r="G8" s="23" t="s">
        <v>82</v>
      </c>
      <c r="H8" s="23" t="s">
        <v>83</v>
      </c>
      <c r="I8" s="23" t="s">
        <v>83</v>
      </c>
      <c r="J8" s="23" t="s">
        <v>73</v>
      </c>
      <c r="K8" s="155" t="s">
        <v>1</v>
      </c>
      <c r="L8" s="346" t="s">
        <v>86</v>
      </c>
      <c r="M8" s="347"/>
      <c r="N8" s="346" t="s">
        <v>87</v>
      </c>
      <c r="O8" s="347"/>
      <c r="P8" s="143" t="s">
        <v>12</v>
      </c>
      <c r="Q8" s="155"/>
      <c r="R8" s="143" t="s">
        <v>73</v>
      </c>
    </row>
    <row r="9" spans="1:22" ht="3" customHeight="1">
      <c r="A9" s="10" t="s">
        <v>34</v>
      </c>
      <c r="E9" s="45"/>
      <c r="F9" s="45"/>
      <c r="G9" s="45"/>
      <c r="H9" s="45"/>
      <c r="I9" s="45"/>
      <c r="J9" s="45"/>
      <c r="L9" s="46"/>
      <c r="M9" s="62"/>
      <c r="N9" s="46"/>
      <c r="O9" s="62"/>
      <c r="P9" s="29"/>
      <c r="Q9" s="29"/>
      <c r="R9" s="46"/>
    </row>
    <row r="10" spans="1:22" ht="25.5" customHeight="1">
      <c r="A10" s="340" t="s">
        <v>257</v>
      </c>
      <c r="B10" s="340"/>
      <c r="C10" s="340"/>
      <c r="D10" s="341"/>
      <c r="E10" s="163">
        <v>111</v>
      </c>
      <c r="F10" s="163">
        <v>70001</v>
      </c>
      <c r="G10" s="163">
        <v>2962</v>
      </c>
      <c r="H10" s="163">
        <v>34691</v>
      </c>
      <c r="I10" s="163">
        <v>32348</v>
      </c>
      <c r="J10" s="164" t="s">
        <v>208</v>
      </c>
      <c r="K10" s="165">
        <v>70249</v>
      </c>
      <c r="L10" s="166">
        <v>10131</v>
      </c>
      <c r="M10" s="167"/>
      <c r="N10" s="166">
        <v>43513</v>
      </c>
      <c r="O10" s="167"/>
      <c r="P10" s="168">
        <v>16605</v>
      </c>
      <c r="Q10" s="168"/>
      <c r="R10" s="169" t="s">
        <v>208</v>
      </c>
    </row>
    <row r="11" spans="1:22" ht="19.5" customHeight="1">
      <c r="A11" s="340" t="s">
        <v>258</v>
      </c>
      <c r="B11" s="340"/>
      <c r="C11" s="340"/>
      <c r="D11" s="341"/>
      <c r="E11" s="163">
        <v>112</v>
      </c>
      <c r="F11" s="163">
        <v>77465</v>
      </c>
      <c r="G11" s="163">
        <v>2455</v>
      </c>
      <c r="H11" s="163">
        <v>33060</v>
      </c>
      <c r="I11" s="163">
        <v>41950</v>
      </c>
      <c r="J11" s="164" t="s">
        <v>208</v>
      </c>
      <c r="K11" s="165">
        <v>74834</v>
      </c>
      <c r="L11" s="166">
        <v>10767</v>
      </c>
      <c r="M11" s="167"/>
      <c r="N11" s="166">
        <v>46712</v>
      </c>
      <c r="O11" s="167"/>
      <c r="P11" s="168">
        <v>17355</v>
      </c>
      <c r="Q11" s="168"/>
      <c r="R11" s="169" t="s">
        <v>208</v>
      </c>
    </row>
    <row r="12" spans="1:22" ht="19.5" customHeight="1">
      <c r="A12" s="340" t="s">
        <v>259</v>
      </c>
      <c r="B12" s="340"/>
      <c r="C12" s="340"/>
      <c r="D12" s="341"/>
      <c r="E12" s="163">
        <v>114</v>
      </c>
      <c r="F12" s="163">
        <v>80545</v>
      </c>
      <c r="G12" s="163">
        <v>2937</v>
      </c>
      <c r="H12" s="163">
        <v>42340</v>
      </c>
      <c r="I12" s="163">
        <v>35268</v>
      </c>
      <c r="J12" s="164" t="s">
        <v>208</v>
      </c>
      <c r="K12" s="165">
        <v>78811</v>
      </c>
      <c r="L12" s="166">
        <v>10934</v>
      </c>
      <c r="M12" s="167"/>
      <c r="N12" s="166">
        <v>48309</v>
      </c>
      <c r="O12" s="167"/>
      <c r="P12" s="168">
        <v>19568</v>
      </c>
      <c r="Q12" s="168"/>
      <c r="R12" s="169" t="s">
        <v>208</v>
      </c>
    </row>
    <row r="13" spans="1:22" ht="19.5" customHeight="1">
      <c r="A13" s="340" t="s">
        <v>260</v>
      </c>
      <c r="B13" s="340"/>
      <c r="C13" s="340"/>
      <c r="D13" s="341"/>
      <c r="E13" s="163">
        <v>121</v>
      </c>
      <c r="F13" s="163">
        <v>86882</v>
      </c>
      <c r="G13" s="163">
        <v>2931</v>
      </c>
      <c r="H13" s="163">
        <v>47629</v>
      </c>
      <c r="I13" s="163">
        <v>36322</v>
      </c>
      <c r="J13" s="164" t="s">
        <v>208</v>
      </c>
      <c r="K13" s="165">
        <v>87410</v>
      </c>
      <c r="L13" s="166">
        <v>11904</v>
      </c>
      <c r="M13" s="167"/>
      <c r="N13" s="166">
        <v>54911</v>
      </c>
      <c r="O13" s="167"/>
      <c r="P13" s="168">
        <v>20595</v>
      </c>
      <c r="Q13" s="168"/>
      <c r="R13" s="169" t="s">
        <v>208</v>
      </c>
      <c r="S13" s="1"/>
      <c r="T13" s="1"/>
      <c r="U13" s="1"/>
      <c r="V13" s="1"/>
    </row>
    <row r="14" spans="1:22" ht="19.5" customHeight="1">
      <c r="A14" s="348" t="s">
        <v>261</v>
      </c>
      <c r="B14" s="348"/>
      <c r="C14" s="348"/>
      <c r="D14" s="341"/>
      <c r="E14" s="163">
        <v>125</v>
      </c>
      <c r="F14" s="163">
        <v>94151</v>
      </c>
      <c r="G14" s="163">
        <v>2911</v>
      </c>
      <c r="H14" s="163">
        <v>53657</v>
      </c>
      <c r="I14" s="163">
        <v>37584</v>
      </c>
      <c r="J14" s="164" t="s">
        <v>208</v>
      </c>
      <c r="K14" s="165">
        <v>101135</v>
      </c>
      <c r="L14" s="166">
        <v>13747</v>
      </c>
      <c r="M14" s="167"/>
      <c r="N14" s="166">
        <v>63612</v>
      </c>
      <c r="O14" s="167"/>
      <c r="P14" s="168">
        <v>23765</v>
      </c>
      <c r="Q14" s="168"/>
      <c r="R14" s="169">
        <v>12</v>
      </c>
      <c r="S14" s="5"/>
      <c r="T14" s="5"/>
      <c r="U14" s="5"/>
      <c r="V14" s="5"/>
    </row>
    <row r="15" spans="1:22" ht="19.5" customHeight="1">
      <c r="A15" s="340" t="s">
        <v>262</v>
      </c>
      <c r="B15" s="340"/>
      <c r="C15" s="340"/>
      <c r="D15" s="341"/>
      <c r="E15" s="163">
        <v>130</v>
      </c>
      <c r="F15" s="163">
        <v>115893</v>
      </c>
      <c r="G15" s="163">
        <v>3302</v>
      </c>
      <c r="H15" s="163">
        <v>67170</v>
      </c>
      <c r="I15" s="163">
        <v>45422</v>
      </c>
      <c r="J15" s="164" t="s">
        <v>208</v>
      </c>
      <c r="K15" s="165">
        <v>123798</v>
      </c>
      <c r="L15" s="166">
        <v>16294</v>
      </c>
      <c r="M15" s="167"/>
      <c r="N15" s="166">
        <v>81941</v>
      </c>
      <c r="O15" s="167"/>
      <c r="P15" s="168">
        <v>25552</v>
      </c>
      <c r="Q15" s="168"/>
      <c r="R15" s="169">
        <v>12</v>
      </c>
      <c r="T15" s="5"/>
      <c r="U15" s="5"/>
      <c r="V15" s="5"/>
    </row>
    <row r="16" spans="1:22" ht="19.5" customHeight="1">
      <c r="A16" s="340" t="s">
        <v>263</v>
      </c>
      <c r="B16" s="340"/>
      <c r="C16" s="340"/>
      <c r="D16" s="341"/>
      <c r="E16" s="163">
        <v>137</v>
      </c>
      <c r="F16" s="163">
        <v>124390</v>
      </c>
      <c r="G16" s="163">
        <v>3936</v>
      </c>
      <c r="H16" s="163">
        <v>70343</v>
      </c>
      <c r="I16" s="163">
        <v>50073</v>
      </c>
      <c r="J16" s="164">
        <v>38</v>
      </c>
      <c r="K16" s="165">
        <v>147452</v>
      </c>
      <c r="L16" s="166">
        <v>19852</v>
      </c>
      <c r="M16" s="167"/>
      <c r="N16" s="166">
        <v>99034</v>
      </c>
      <c r="O16" s="167"/>
      <c r="P16" s="168">
        <v>28555</v>
      </c>
      <c r="Q16" s="168"/>
      <c r="R16" s="169">
        <v>11</v>
      </c>
      <c r="S16" s="5"/>
      <c r="T16" s="5"/>
      <c r="U16" s="5"/>
      <c r="V16" s="5"/>
    </row>
    <row r="17" spans="1:22" ht="19.5" customHeight="1">
      <c r="A17" s="340" t="s">
        <v>264</v>
      </c>
      <c r="B17" s="340"/>
      <c r="C17" s="340"/>
      <c r="D17" s="341"/>
      <c r="E17" s="163">
        <v>143</v>
      </c>
      <c r="F17" s="163">
        <v>129919</v>
      </c>
      <c r="G17" s="163">
        <v>3403</v>
      </c>
      <c r="H17" s="163">
        <v>75212</v>
      </c>
      <c r="I17" s="163">
        <v>50222</v>
      </c>
      <c r="J17" s="163">
        <v>1082</v>
      </c>
      <c r="K17" s="165">
        <v>155587</v>
      </c>
      <c r="L17" s="166">
        <v>21185</v>
      </c>
      <c r="M17" s="167"/>
      <c r="N17" s="166">
        <v>104067</v>
      </c>
      <c r="O17" s="167"/>
      <c r="P17" s="168">
        <v>30326</v>
      </c>
      <c r="Q17" s="168"/>
      <c r="R17" s="169">
        <v>10</v>
      </c>
      <c r="S17" s="13"/>
      <c r="T17" s="13"/>
      <c r="U17" s="13"/>
      <c r="V17" s="13"/>
    </row>
    <row r="18" spans="1:22" ht="19.5" customHeight="1">
      <c r="A18" s="340" t="s">
        <v>265</v>
      </c>
      <c r="B18" s="340"/>
      <c r="C18" s="340"/>
      <c r="D18" s="341"/>
      <c r="E18" s="163">
        <v>143</v>
      </c>
      <c r="F18" s="163">
        <v>131055</v>
      </c>
      <c r="G18" s="163">
        <v>3071</v>
      </c>
      <c r="H18" s="163">
        <v>82999</v>
      </c>
      <c r="I18" s="163">
        <v>44739</v>
      </c>
      <c r="J18" s="163">
        <v>246</v>
      </c>
      <c r="K18" s="165">
        <v>148094</v>
      </c>
      <c r="L18" s="166">
        <v>21216</v>
      </c>
      <c r="M18" s="167"/>
      <c r="N18" s="166">
        <v>93426</v>
      </c>
      <c r="O18" s="167"/>
      <c r="P18" s="168">
        <v>33441</v>
      </c>
      <c r="Q18" s="168"/>
      <c r="R18" s="169">
        <v>10</v>
      </c>
      <c r="S18" s="13"/>
      <c r="T18" s="13"/>
      <c r="U18" s="13"/>
      <c r="V18" s="13"/>
    </row>
    <row r="19" spans="1:22" ht="19.5" customHeight="1">
      <c r="A19" s="340" t="s">
        <v>266</v>
      </c>
      <c r="B19" s="340"/>
      <c r="C19" s="340"/>
      <c r="D19" s="341"/>
      <c r="E19" s="163">
        <v>148</v>
      </c>
      <c r="F19" s="163">
        <v>1609241</v>
      </c>
      <c r="G19" s="163">
        <v>40197</v>
      </c>
      <c r="H19" s="163">
        <v>1046531</v>
      </c>
      <c r="I19" s="163">
        <v>521712</v>
      </c>
      <c r="J19" s="163">
        <v>802</v>
      </c>
      <c r="K19" s="165">
        <v>1766017</v>
      </c>
      <c r="L19" s="166">
        <v>250603</v>
      </c>
      <c r="M19" s="167"/>
      <c r="N19" s="166">
        <v>1127909</v>
      </c>
      <c r="O19" s="167"/>
      <c r="P19" s="168">
        <v>387380</v>
      </c>
      <c r="Q19" s="168"/>
      <c r="R19" s="169">
        <v>125</v>
      </c>
      <c r="S19" s="13"/>
      <c r="T19" s="13"/>
      <c r="U19" s="13"/>
      <c r="V19" s="13"/>
    </row>
    <row r="20" spans="1:22" ht="19.5" customHeight="1">
      <c r="A20" s="340" t="s">
        <v>270</v>
      </c>
      <c r="B20" s="340"/>
      <c r="C20" s="340"/>
      <c r="D20" s="341"/>
      <c r="E20" s="163">
        <v>147</v>
      </c>
      <c r="F20" s="163">
        <v>1687328</v>
      </c>
      <c r="G20" s="163">
        <v>41517</v>
      </c>
      <c r="H20" s="163">
        <v>1114170</v>
      </c>
      <c r="I20" s="163">
        <v>531558</v>
      </c>
      <c r="J20" s="163">
        <v>83</v>
      </c>
      <c r="K20" s="165">
        <v>1796689</v>
      </c>
      <c r="L20" s="166">
        <v>255439</v>
      </c>
      <c r="M20" s="167"/>
      <c r="N20" s="166">
        <v>1162847</v>
      </c>
      <c r="O20" s="167"/>
      <c r="P20" s="168">
        <v>378196</v>
      </c>
      <c r="Q20" s="168"/>
      <c r="R20" s="166">
        <v>207</v>
      </c>
      <c r="S20" s="13"/>
      <c r="T20" s="13"/>
      <c r="U20" s="13"/>
      <c r="V20" s="13"/>
    </row>
    <row r="21" spans="1:22" ht="24.6" customHeight="1">
      <c r="A21" s="47"/>
      <c r="B21" s="47"/>
      <c r="C21" s="47"/>
      <c r="D21" s="47"/>
      <c r="E21" s="170"/>
      <c r="F21" s="48"/>
      <c r="G21" s="48"/>
      <c r="H21" s="48"/>
      <c r="I21" s="48"/>
      <c r="J21" s="48"/>
      <c r="K21" s="47"/>
      <c r="L21" s="49"/>
      <c r="M21" s="63"/>
      <c r="N21" s="49"/>
      <c r="O21" s="63"/>
      <c r="P21" s="47"/>
      <c r="Q21" s="171"/>
      <c r="R21" s="49"/>
    </row>
    <row r="23" spans="1:22">
      <c r="A23" s="13"/>
      <c r="B23" s="13" t="s">
        <v>39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</row>
    <row r="24" spans="1:22">
      <c r="A24" s="13"/>
      <c r="B24" s="13" t="s">
        <v>40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</row>
    <row r="35" spans="19:22">
      <c r="S35" s="13"/>
      <c r="T35" s="13"/>
      <c r="U35" s="13"/>
      <c r="V35" s="13"/>
    </row>
    <row r="36" spans="19:22">
      <c r="S36" s="13"/>
      <c r="T36" s="13"/>
      <c r="U36" s="13"/>
      <c r="V36" s="13"/>
    </row>
  </sheetData>
  <mergeCells count="21">
    <mergeCell ref="A20:D20"/>
    <mergeCell ref="A14:D14"/>
    <mergeCell ref="A15:D15"/>
    <mergeCell ref="A16:D16"/>
    <mergeCell ref="A17:D17"/>
    <mergeCell ref="A18:D18"/>
    <mergeCell ref="A19:D19"/>
    <mergeCell ref="A13:D13"/>
    <mergeCell ref="K2:O2"/>
    <mergeCell ref="F5:J5"/>
    <mergeCell ref="K5:R5"/>
    <mergeCell ref="A6:D6"/>
    <mergeCell ref="L6:M6"/>
    <mergeCell ref="A7:D7"/>
    <mergeCell ref="L7:M7"/>
    <mergeCell ref="N7:O7"/>
    <mergeCell ref="L8:M8"/>
    <mergeCell ref="N8:O8"/>
    <mergeCell ref="A10:D10"/>
    <mergeCell ref="A11:D11"/>
    <mergeCell ref="A12:D12"/>
  </mergeCells>
  <pageMargins left="0.37" right="0.21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</sheetPr>
  <dimension ref="A1:V36"/>
  <sheetViews>
    <sheetView showGridLines="0" topLeftCell="B1" zoomScale="80" zoomScaleNormal="80" workbookViewId="0">
      <selection activeCell="F5" sqref="F5:J5"/>
    </sheetView>
  </sheetViews>
  <sheetFormatPr defaultColWidth="9.125" defaultRowHeight="18"/>
  <cols>
    <col min="1" max="1" width="1.75" style="10" customWidth="1"/>
    <col min="2" max="2" width="6" style="10" customWidth="1"/>
    <col min="3" max="3" width="5.25" style="10" customWidth="1"/>
    <col min="4" max="4" width="2.625" style="10" customWidth="1"/>
    <col min="5" max="5" width="9.75" style="10" customWidth="1"/>
    <col min="6" max="6" width="11" style="10" customWidth="1"/>
    <col min="7" max="7" width="14.5" style="10" customWidth="1"/>
    <col min="8" max="10" width="11.75" style="10" customWidth="1"/>
    <col min="11" max="11" width="10.875" style="10" customWidth="1"/>
    <col min="12" max="12" width="9.25" style="10" customWidth="1"/>
    <col min="13" max="13" width="3.25" style="10" customWidth="1"/>
    <col min="14" max="14" width="11.125" style="10" customWidth="1"/>
    <col min="15" max="15" width="1.375" style="10" customWidth="1"/>
    <col min="16" max="16" width="9.375" style="10" customWidth="1"/>
    <col min="17" max="17" width="1.375" style="10" customWidth="1"/>
    <col min="18" max="18" width="10.25" style="10" customWidth="1"/>
    <col min="19" max="19" width="2.25" style="10" customWidth="1"/>
    <col min="20" max="20" width="7.75" style="10" customWidth="1"/>
    <col min="21" max="16384" width="9.125" style="10"/>
  </cols>
  <sheetData>
    <row r="1" spans="1:22" s="1" customFormat="1">
      <c r="B1" s="2" t="s">
        <v>267</v>
      </c>
      <c r="C1" s="3"/>
      <c r="D1" s="2" t="s">
        <v>269</v>
      </c>
    </row>
    <row r="2" spans="1:22" s="5" customFormat="1">
      <c r="B2" s="1" t="s">
        <v>268</v>
      </c>
      <c r="C2" s="3"/>
      <c r="D2" s="6" t="s">
        <v>280</v>
      </c>
      <c r="K2" s="342"/>
      <c r="L2" s="342"/>
      <c r="M2" s="342"/>
      <c r="N2" s="342"/>
      <c r="O2" s="342"/>
      <c r="P2" s="64"/>
      <c r="Q2" s="64"/>
      <c r="R2" s="11"/>
    </row>
    <row r="3" spans="1:22" s="5" customFormat="1">
      <c r="B3" s="7"/>
      <c r="C3" s="3"/>
      <c r="D3" s="7"/>
      <c r="K3" s="64"/>
      <c r="L3" s="64"/>
      <c r="M3" s="64"/>
      <c r="N3" s="64"/>
      <c r="O3" s="64"/>
      <c r="P3" s="162" t="s">
        <v>256</v>
      </c>
      <c r="Q3" s="87"/>
    </row>
    <row r="4" spans="1:22" s="5" customFormat="1" ht="3" customHeight="1">
      <c r="B4" s="7"/>
      <c r="C4" s="3"/>
      <c r="D4" s="7"/>
      <c r="R4" s="12"/>
    </row>
    <row r="5" spans="1:22" s="13" customFormat="1" ht="24" customHeight="1">
      <c r="A5" s="54"/>
      <c r="B5" s="15"/>
      <c r="C5" s="15"/>
      <c r="D5" s="65"/>
      <c r="E5" s="14" t="s">
        <v>2</v>
      </c>
      <c r="F5" s="343" t="s">
        <v>30</v>
      </c>
      <c r="G5" s="343"/>
      <c r="H5" s="343"/>
      <c r="I5" s="343"/>
      <c r="J5" s="343"/>
      <c r="K5" s="313" t="s">
        <v>60</v>
      </c>
      <c r="L5" s="314"/>
      <c r="M5" s="314"/>
      <c r="N5" s="314"/>
      <c r="O5" s="314"/>
      <c r="P5" s="314"/>
      <c r="Q5" s="314"/>
      <c r="R5" s="314"/>
    </row>
    <row r="6" spans="1:22" s="13" customFormat="1" ht="24" customHeight="1">
      <c r="A6" s="316" t="s">
        <v>5</v>
      </c>
      <c r="B6" s="316"/>
      <c r="C6" s="316"/>
      <c r="D6" s="317"/>
      <c r="E6" s="18" t="s">
        <v>3</v>
      </c>
      <c r="F6" s="18"/>
      <c r="G6" s="18" t="s">
        <v>68</v>
      </c>
      <c r="H6" s="18" t="s">
        <v>7</v>
      </c>
      <c r="I6" s="80" t="s">
        <v>81</v>
      </c>
      <c r="J6" s="78"/>
      <c r="K6" s="16"/>
      <c r="L6" s="344"/>
      <c r="M6" s="345"/>
      <c r="N6" s="66"/>
      <c r="O6" s="67"/>
      <c r="P6" s="16"/>
      <c r="Q6" s="16"/>
      <c r="R6" s="66"/>
    </row>
    <row r="7" spans="1:22" s="13" customFormat="1" ht="24" customHeight="1">
      <c r="A7" s="316" t="s">
        <v>38</v>
      </c>
      <c r="B7" s="316"/>
      <c r="C7" s="316"/>
      <c r="D7" s="317"/>
      <c r="E7" s="18" t="s">
        <v>4</v>
      </c>
      <c r="F7" s="18" t="s">
        <v>0</v>
      </c>
      <c r="G7" s="18" t="s">
        <v>80</v>
      </c>
      <c r="H7" s="18" t="s">
        <v>14</v>
      </c>
      <c r="I7" s="18" t="s">
        <v>13</v>
      </c>
      <c r="J7" s="18" t="s">
        <v>78</v>
      </c>
      <c r="K7" s="16" t="s">
        <v>0</v>
      </c>
      <c r="L7" s="344" t="s">
        <v>9</v>
      </c>
      <c r="M7" s="345"/>
      <c r="N7" s="344" t="s">
        <v>10</v>
      </c>
      <c r="O7" s="345"/>
      <c r="P7" s="20" t="s">
        <v>11</v>
      </c>
      <c r="Q7" s="16"/>
      <c r="R7" s="20" t="s">
        <v>8</v>
      </c>
    </row>
    <row r="8" spans="1:22" s="13" customFormat="1" ht="22.5" customHeight="1">
      <c r="A8" s="22"/>
      <c r="B8" s="76"/>
      <c r="C8" s="76"/>
      <c r="D8" s="68"/>
      <c r="E8" s="23" t="s">
        <v>89</v>
      </c>
      <c r="F8" s="23" t="s">
        <v>1</v>
      </c>
      <c r="G8" s="23" t="s">
        <v>82</v>
      </c>
      <c r="H8" s="23" t="s">
        <v>83</v>
      </c>
      <c r="I8" s="23" t="s">
        <v>83</v>
      </c>
      <c r="J8" s="23" t="s">
        <v>73</v>
      </c>
      <c r="K8" s="57" t="s">
        <v>1</v>
      </c>
      <c r="L8" s="346" t="s">
        <v>86</v>
      </c>
      <c r="M8" s="347"/>
      <c r="N8" s="346" t="s">
        <v>87</v>
      </c>
      <c r="O8" s="347"/>
      <c r="P8" s="77" t="s">
        <v>12</v>
      </c>
      <c r="Q8" s="57"/>
      <c r="R8" s="77" t="s">
        <v>73</v>
      </c>
    </row>
    <row r="9" spans="1:22" ht="3" customHeight="1">
      <c r="A9" s="10" t="s">
        <v>34</v>
      </c>
      <c r="E9" s="45"/>
      <c r="F9" s="45"/>
      <c r="G9" s="45"/>
      <c r="H9" s="45"/>
      <c r="I9" s="45"/>
      <c r="J9" s="45"/>
      <c r="L9" s="46"/>
      <c r="M9" s="62"/>
      <c r="N9" s="46"/>
      <c r="O9" s="62"/>
      <c r="P9" s="29"/>
      <c r="Q9" s="29"/>
      <c r="R9" s="46"/>
    </row>
    <row r="10" spans="1:22" ht="25.5" customHeight="1">
      <c r="A10" s="340" t="s">
        <v>257</v>
      </c>
      <c r="B10" s="340"/>
      <c r="C10" s="340"/>
      <c r="D10" s="341"/>
      <c r="E10" s="163">
        <v>111</v>
      </c>
      <c r="F10" s="163">
        <v>70001</v>
      </c>
      <c r="G10" s="163">
        <v>2962</v>
      </c>
      <c r="H10" s="163">
        <v>34691</v>
      </c>
      <c r="I10" s="163">
        <v>32348</v>
      </c>
      <c r="J10" s="164" t="s">
        <v>208</v>
      </c>
      <c r="K10" s="165">
        <v>70249</v>
      </c>
      <c r="L10" s="166">
        <v>10131</v>
      </c>
      <c r="M10" s="167"/>
      <c r="N10" s="166">
        <v>43513</v>
      </c>
      <c r="O10" s="167"/>
      <c r="P10" s="168">
        <v>16605</v>
      </c>
      <c r="Q10" s="168"/>
      <c r="R10" s="169" t="s">
        <v>208</v>
      </c>
    </row>
    <row r="11" spans="1:22" ht="19.5" customHeight="1">
      <c r="A11" s="340" t="s">
        <v>258</v>
      </c>
      <c r="B11" s="340"/>
      <c r="C11" s="340"/>
      <c r="D11" s="341"/>
      <c r="E11" s="163">
        <v>112</v>
      </c>
      <c r="F11" s="163">
        <v>77465</v>
      </c>
      <c r="G11" s="163">
        <v>2455</v>
      </c>
      <c r="H11" s="163">
        <v>33060</v>
      </c>
      <c r="I11" s="163">
        <v>41950</v>
      </c>
      <c r="J11" s="164" t="s">
        <v>208</v>
      </c>
      <c r="K11" s="165">
        <v>74834</v>
      </c>
      <c r="L11" s="166">
        <v>10767</v>
      </c>
      <c r="M11" s="167"/>
      <c r="N11" s="166">
        <v>46712</v>
      </c>
      <c r="O11" s="167"/>
      <c r="P11" s="168">
        <v>17355</v>
      </c>
      <c r="Q11" s="168"/>
      <c r="R11" s="169" t="s">
        <v>208</v>
      </c>
    </row>
    <row r="12" spans="1:22" ht="19.5" customHeight="1">
      <c r="A12" s="340" t="s">
        <v>259</v>
      </c>
      <c r="B12" s="340"/>
      <c r="C12" s="340"/>
      <c r="D12" s="341"/>
      <c r="E12" s="163">
        <v>114</v>
      </c>
      <c r="F12" s="163">
        <v>80545</v>
      </c>
      <c r="G12" s="163">
        <v>2937</v>
      </c>
      <c r="H12" s="163">
        <v>42340</v>
      </c>
      <c r="I12" s="163">
        <v>35268</v>
      </c>
      <c r="J12" s="164" t="s">
        <v>208</v>
      </c>
      <c r="K12" s="165">
        <v>78811</v>
      </c>
      <c r="L12" s="166">
        <v>10934</v>
      </c>
      <c r="M12" s="167"/>
      <c r="N12" s="166">
        <v>48309</v>
      </c>
      <c r="O12" s="167"/>
      <c r="P12" s="168">
        <v>19568</v>
      </c>
      <c r="Q12" s="168"/>
      <c r="R12" s="169" t="s">
        <v>208</v>
      </c>
    </row>
    <row r="13" spans="1:22" ht="19.5" customHeight="1">
      <c r="A13" s="340" t="s">
        <v>260</v>
      </c>
      <c r="B13" s="340"/>
      <c r="C13" s="340"/>
      <c r="D13" s="341"/>
      <c r="E13" s="163">
        <v>121</v>
      </c>
      <c r="F13" s="163">
        <v>86882</v>
      </c>
      <c r="G13" s="163">
        <v>2931</v>
      </c>
      <c r="H13" s="163">
        <v>47629</v>
      </c>
      <c r="I13" s="163">
        <v>36322</v>
      </c>
      <c r="J13" s="164" t="s">
        <v>208</v>
      </c>
      <c r="K13" s="165">
        <v>87410</v>
      </c>
      <c r="L13" s="166">
        <v>11904</v>
      </c>
      <c r="M13" s="167"/>
      <c r="N13" s="166">
        <v>54911</v>
      </c>
      <c r="O13" s="167"/>
      <c r="P13" s="168">
        <v>20595</v>
      </c>
      <c r="Q13" s="168"/>
      <c r="R13" s="169" t="s">
        <v>208</v>
      </c>
      <c r="S13" s="1"/>
      <c r="T13" s="1"/>
      <c r="U13" s="1"/>
      <c r="V13" s="1"/>
    </row>
    <row r="14" spans="1:22" ht="19.5" customHeight="1">
      <c r="A14" s="348" t="s">
        <v>261</v>
      </c>
      <c r="B14" s="348"/>
      <c r="C14" s="348"/>
      <c r="D14" s="341"/>
      <c r="E14" s="163">
        <v>125</v>
      </c>
      <c r="F14" s="163">
        <v>94151</v>
      </c>
      <c r="G14" s="163">
        <v>2911</v>
      </c>
      <c r="H14" s="163">
        <v>53657</v>
      </c>
      <c r="I14" s="163">
        <v>37584</v>
      </c>
      <c r="J14" s="164" t="s">
        <v>208</v>
      </c>
      <c r="K14" s="165">
        <v>101135</v>
      </c>
      <c r="L14" s="166">
        <v>13747</v>
      </c>
      <c r="M14" s="167"/>
      <c r="N14" s="166">
        <v>63612</v>
      </c>
      <c r="O14" s="167"/>
      <c r="P14" s="168">
        <v>23765</v>
      </c>
      <c r="Q14" s="168"/>
      <c r="R14" s="169">
        <v>12</v>
      </c>
      <c r="S14" s="5"/>
      <c r="T14" s="5"/>
      <c r="U14" s="5"/>
      <c r="V14" s="5"/>
    </row>
    <row r="15" spans="1:22" ht="19.5" customHeight="1">
      <c r="A15" s="340" t="s">
        <v>262</v>
      </c>
      <c r="B15" s="340"/>
      <c r="C15" s="340"/>
      <c r="D15" s="341"/>
      <c r="E15" s="163">
        <v>130</v>
      </c>
      <c r="F15" s="163">
        <v>115893</v>
      </c>
      <c r="G15" s="163">
        <v>3302</v>
      </c>
      <c r="H15" s="163">
        <v>67170</v>
      </c>
      <c r="I15" s="163">
        <v>45422</v>
      </c>
      <c r="J15" s="164" t="s">
        <v>208</v>
      </c>
      <c r="K15" s="165">
        <v>123798</v>
      </c>
      <c r="L15" s="166">
        <v>16294</v>
      </c>
      <c r="M15" s="167"/>
      <c r="N15" s="166">
        <v>81941</v>
      </c>
      <c r="O15" s="167"/>
      <c r="P15" s="168">
        <v>25552</v>
      </c>
      <c r="Q15" s="168"/>
      <c r="R15" s="169">
        <v>12</v>
      </c>
      <c r="T15" s="5"/>
      <c r="U15" s="5"/>
      <c r="V15" s="5"/>
    </row>
    <row r="16" spans="1:22" ht="19.5" customHeight="1">
      <c r="A16" s="340" t="s">
        <v>263</v>
      </c>
      <c r="B16" s="340"/>
      <c r="C16" s="340"/>
      <c r="D16" s="341"/>
      <c r="E16" s="163">
        <v>137</v>
      </c>
      <c r="F16" s="163">
        <v>124390</v>
      </c>
      <c r="G16" s="163">
        <v>3936</v>
      </c>
      <c r="H16" s="163">
        <v>70343</v>
      </c>
      <c r="I16" s="163">
        <v>50073</v>
      </c>
      <c r="J16" s="164">
        <v>38</v>
      </c>
      <c r="K16" s="165">
        <v>147452</v>
      </c>
      <c r="L16" s="166">
        <v>19852</v>
      </c>
      <c r="M16" s="167"/>
      <c r="N16" s="166">
        <v>99034</v>
      </c>
      <c r="O16" s="167"/>
      <c r="P16" s="168">
        <v>28555</v>
      </c>
      <c r="Q16" s="168"/>
      <c r="R16" s="169">
        <v>11</v>
      </c>
      <c r="S16" s="5"/>
      <c r="T16" s="5"/>
      <c r="U16" s="5"/>
      <c r="V16" s="5"/>
    </row>
    <row r="17" spans="1:22" ht="19.5" customHeight="1">
      <c r="A17" s="340" t="s">
        <v>264</v>
      </c>
      <c r="B17" s="340"/>
      <c r="C17" s="340"/>
      <c r="D17" s="341"/>
      <c r="E17" s="163">
        <v>143</v>
      </c>
      <c r="F17" s="163">
        <v>129919</v>
      </c>
      <c r="G17" s="163">
        <v>3403</v>
      </c>
      <c r="H17" s="163">
        <v>75212</v>
      </c>
      <c r="I17" s="163">
        <v>50222</v>
      </c>
      <c r="J17" s="163">
        <v>1082</v>
      </c>
      <c r="K17" s="165">
        <v>155587</v>
      </c>
      <c r="L17" s="166">
        <v>21185</v>
      </c>
      <c r="M17" s="167"/>
      <c r="N17" s="166">
        <v>104067</v>
      </c>
      <c r="O17" s="167"/>
      <c r="P17" s="168">
        <v>30326</v>
      </c>
      <c r="Q17" s="168"/>
      <c r="R17" s="169">
        <v>10</v>
      </c>
      <c r="S17" s="13"/>
      <c r="T17" s="13"/>
      <c r="U17" s="13"/>
      <c r="V17" s="13"/>
    </row>
    <row r="18" spans="1:22" ht="19.5" customHeight="1">
      <c r="A18" s="340" t="s">
        <v>265</v>
      </c>
      <c r="B18" s="340"/>
      <c r="C18" s="340"/>
      <c r="D18" s="341"/>
      <c r="E18" s="163">
        <v>143</v>
      </c>
      <c r="F18" s="163">
        <v>131055</v>
      </c>
      <c r="G18" s="163">
        <v>3071</v>
      </c>
      <c r="H18" s="163">
        <v>82999</v>
      </c>
      <c r="I18" s="163">
        <v>44739</v>
      </c>
      <c r="J18" s="163">
        <v>246</v>
      </c>
      <c r="K18" s="165">
        <v>148094</v>
      </c>
      <c r="L18" s="166">
        <v>21216</v>
      </c>
      <c r="M18" s="167"/>
      <c r="N18" s="166">
        <v>93426</v>
      </c>
      <c r="O18" s="167"/>
      <c r="P18" s="168">
        <v>33441</v>
      </c>
      <c r="Q18" s="168"/>
      <c r="R18" s="169">
        <v>10</v>
      </c>
      <c r="S18" s="13"/>
      <c r="T18" s="13"/>
      <c r="U18" s="13"/>
      <c r="V18" s="13"/>
    </row>
    <row r="19" spans="1:22" ht="19.5" customHeight="1">
      <c r="A19" s="340" t="s">
        <v>266</v>
      </c>
      <c r="B19" s="340"/>
      <c r="C19" s="340"/>
      <c r="D19" s="341"/>
      <c r="E19" s="163">
        <v>148</v>
      </c>
      <c r="F19" s="163">
        <v>1609241</v>
      </c>
      <c r="G19" s="163">
        <v>40197</v>
      </c>
      <c r="H19" s="163">
        <v>1046531</v>
      </c>
      <c r="I19" s="163">
        <v>521712</v>
      </c>
      <c r="J19" s="163">
        <v>802</v>
      </c>
      <c r="K19" s="165">
        <v>1766017</v>
      </c>
      <c r="L19" s="166">
        <v>250603</v>
      </c>
      <c r="M19" s="167"/>
      <c r="N19" s="166">
        <v>1127909</v>
      </c>
      <c r="O19" s="167"/>
      <c r="P19" s="168">
        <v>387380</v>
      </c>
      <c r="Q19" s="168"/>
      <c r="R19" s="169">
        <v>125</v>
      </c>
      <c r="S19" s="13"/>
      <c r="T19" s="13"/>
      <c r="U19" s="13"/>
      <c r="V19" s="13"/>
    </row>
    <row r="20" spans="1:22" ht="19.5" customHeight="1">
      <c r="A20" s="340" t="s">
        <v>270</v>
      </c>
      <c r="B20" s="340"/>
      <c r="C20" s="340"/>
      <c r="D20" s="341"/>
      <c r="E20" s="163">
        <v>147</v>
      </c>
      <c r="F20" s="163">
        <v>1687328</v>
      </c>
      <c r="G20" s="163">
        <v>41517</v>
      </c>
      <c r="H20" s="163">
        <v>1114170</v>
      </c>
      <c r="I20" s="163">
        <v>531558</v>
      </c>
      <c r="J20" s="163">
        <v>83</v>
      </c>
      <c r="K20" s="165">
        <v>1796689</v>
      </c>
      <c r="L20" s="166">
        <v>255439</v>
      </c>
      <c r="M20" s="167"/>
      <c r="N20" s="166">
        <v>1162847</v>
      </c>
      <c r="O20" s="167"/>
      <c r="P20" s="168">
        <v>378196</v>
      </c>
      <c r="Q20" s="168"/>
      <c r="R20" s="166">
        <v>207</v>
      </c>
      <c r="S20" s="13"/>
      <c r="T20" s="13"/>
      <c r="U20" s="13"/>
      <c r="V20" s="13"/>
    </row>
    <row r="21" spans="1:22" ht="24.6" customHeight="1">
      <c r="A21" s="47"/>
      <c r="B21" s="47"/>
      <c r="C21" s="47"/>
      <c r="D21" s="47"/>
      <c r="E21" s="170"/>
      <c r="F21" s="48"/>
      <c r="G21" s="48"/>
      <c r="H21" s="48"/>
      <c r="I21" s="48"/>
      <c r="J21" s="48"/>
      <c r="K21" s="47"/>
      <c r="L21" s="49"/>
      <c r="M21" s="63"/>
      <c r="N21" s="49"/>
      <c r="O21" s="63"/>
      <c r="P21" s="47"/>
      <c r="Q21" s="171"/>
      <c r="R21" s="49"/>
    </row>
    <row r="23" spans="1:22">
      <c r="A23" s="13"/>
      <c r="B23" s="13" t="s">
        <v>39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</row>
    <row r="24" spans="1:22">
      <c r="A24" s="13"/>
      <c r="B24" s="13" t="s">
        <v>40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</row>
    <row r="35" spans="19:22">
      <c r="S35" s="13"/>
      <c r="T35" s="13"/>
      <c r="U35" s="13"/>
      <c r="V35" s="13"/>
    </row>
    <row r="36" spans="19:22">
      <c r="S36" s="13"/>
      <c r="T36" s="13"/>
      <c r="U36" s="13"/>
      <c r="V36" s="13"/>
    </row>
  </sheetData>
  <mergeCells count="21">
    <mergeCell ref="A20:D20"/>
    <mergeCell ref="N8:O8"/>
    <mergeCell ref="L8:M8"/>
    <mergeCell ref="L7:M7"/>
    <mergeCell ref="K2:O2"/>
    <mergeCell ref="A7:D7"/>
    <mergeCell ref="N7:O7"/>
    <mergeCell ref="K5:R5"/>
    <mergeCell ref="F5:J5"/>
    <mergeCell ref="L6:M6"/>
    <mergeCell ref="A6:D6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</mergeCells>
  <phoneticPr fontId="3" type="noConversion"/>
  <pageMargins left="0.37" right="0.21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T227"/>
  <sheetViews>
    <sheetView showGridLines="0" workbookViewId="0">
      <selection activeCell="H15" sqref="H15"/>
    </sheetView>
  </sheetViews>
  <sheetFormatPr defaultColWidth="9.125" defaultRowHeight="18"/>
  <cols>
    <col min="1" max="1" width="1.75" style="10" customWidth="1"/>
    <col min="2" max="2" width="6" style="10" customWidth="1"/>
    <col min="3" max="3" width="6.125" style="10" customWidth="1"/>
    <col min="4" max="4" width="5.25" style="10" customWidth="1"/>
    <col min="5" max="5" width="11.25" style="10" customWidth="1"/>
    <col min="6" max="6" width="12.125" style="10" customWidth="1"/>
    <col min="7" max="7" width="12.25" style="10" customWidth="1"/>
    <col min="8" max="8" width="20.5" style="10" customWidth="1"/>
    <col min="9" max="9" width="11.125" style="10" customWidth="1"/>
    <col min="10" max="10" width="12" style="10" customWidth="1"/>
    <col min="11" max="11" width="19.375" style="10" customWidth="1"/>
    <col min="12" max="12" width="1.375" style="10" customWidth="1"/>
    <col min="13" max="13" width="23.375" style="10" customWidth="1"/>
    <col min="14" max="14" width="2.25" style="29" customWidth="1"/>
    <col min="15" max="15" width="5.375" style="10" customWidth="1"/>
    <col min="16" max="16" width="2.375" style="10" customWidth="1"/>
    <col min="17" max="18" width="9.125" style="10"/>
    <col min="19" max="19" width="2.75" style="10" customWidth="1"/>
    <col min="20" max="20" width="5.375" style="10" customWidth="1"/>
    <col min="21" max="16384" width="9.125" style="10"/>
  </cols>
  <sheetData>
    <row r="1" spans="1:20" s="1" customFormat="1">
      <c r="B1" s="2" t="s">
        <v>203</v>
      </c>
      <c r="C1" s="3"/>
      <c r="D1" s="2" t="s">
        <v>206</v>
      </c>
      <c r="N1" s="4"/>
    </row>
    <row r="2" spans="1:20" s="5" customFormat="1">
      <c r="B2" s="1" t="s">
        <v>184</v>
      </c>
      <c r="C2" s="3"/>
      <c r="D2" s="6" t="s">
        <v>207</v>
      </c>
    </row>
    <row r="3" spans="1:20" s="51" customFormat="1" ht="21" customHeight="1">
      <c r="D3" s="52"/>
      <c r="E3" s="142"/>
      <c r="L3" s="312" t="s">
        <v>65</v>
      </c>
      <c r="M3" s="312"/>
      <c r="S3" s="31"/>
      <c r="T3" s="31"/>
    </row>
    <row r="4" spans="1:20" s="9" customFormat="1" ht="3" customHeight="1">
      <c r="A4" s="32"/>
      <c r="B4" s="32"/>
      <c r="C4" s="32"/>
      <c r="D4" s="44"/>
      <c r="E4" s="32"/>
      <c r="F4" s="8"/>
      <c r="G4" s="8"/>
      <c r="H4" s="8"/>
      <c r="I4" s="8"/>
      <c r="J4" s="8"/>
      <c r="K4" s="32" t="s">
        <v>35</v>
      </c>
      <c r="L4" s="318"/>
      <c r="M4" s="318"/>
      <c r="N4" s="32"/>
      <c r="S4" s="32"/>
      <c r="T4" s="32"/>
    </row>
    <row r="5" spans="1:20" s="13" customFormat="1" ht="22.5" customHeight="1">
      <c r="A5" s="54"/>
      <c r="B5" s="54"/>
      <c r="C5" s="54"/>
      <c r="D5" s="55"/>
      <c r="E5" s="14"/>
      <c r="F5" s="313" t="s">
        <v>74</v>
      </c>
      <c r="G5" s="314"/>
      <c r="H5" s="315"/>
      <c r="I5" s="313" t="s">
        <v>75</v>
      </c>
      <c r="J5" s="314"/>
      <c r="K5" s="315"/>
      <c r="L5" s="153"/>
      <c r="M5" s="54"/>
      <c r="N5" s="17"/>
      <c r="S5" s="32"/>
      <c r="T5" s="32"/>
    </row>
    <row r="6" spans="1:20" s="13" customFormat="1" ht="22.5" customHeight="1">
      <c r="A6" s="17"/>
      <c r="B6" s="17"/>
      <c r="C6" s="17"/>
      <c r="D6" s="28"/>
      <c r="E6" s="18" t="s">
        <v>2</v>
      </c>
      <c r="F6" s="16"/>
      <c r="G6" s="18"/>
      <c r="H6" s="14" t="s">
        <v>18</v>
      </c>
      <c r="I6" s="16"/>
      <c r="J6" s="18"/>
      <c r="K6" s="14" t="s">
        <v>18</v>
      </c>
      <c r="L6" s="16"/>
      <c r="M6" s="17"/>
      <c r="N6" s="17"/>
      <c r="S6" s="32"/>
      <c r="T6" s="32"/>
    </row>
    <row r="7" spans="1:20" s="13" customFormat="1" ht="22.5" customHeight="1">
      <c r="A7" s="316" t="s">
        <v>66</v>
      </c>
      <c r="B7" s="316"/>
      <c r="C7" s="316"/>
      <c r="D7" s="317"/>
      <c r="E7" s="18" t="s">
        <v>15</v>
      </c>
      <c r="F7" s="16"/>
      <c r="G7" s="18"/>
      <c r="H7" s="18" t="s">
        <v>17</v>
      </c>
      <c r="I7" s="16"/>
      <c r="J7" s="18"/>
      <c r="K7" s="18" t="s">
        <v>17</v>
      </c>
      <c r="L7" s="16"/>
      <c r="M7" s="16" t="s">
        <v>67</v>
      </c>
      <c r="N7" s="17"/>
      <c r="S7" s="32"/>
      <c r="T7" s="32"/>
    </row>
    <row r="8" spans="1:20" s="13" customFormat="1" ht="21" customHeight="1">
      <c r="A8" s="17"/>
      <c r="B8" s="17"/>
      <c r="C8" s="17"/>
      <c r="D8" s="28"/>
      <c r="E8" s="18" t="s">
        <v>4</v>
      </c>
      <c r="F8" s="16" t="s">
        <v>6</v>
      </c>
      <c r="G8" s="18" t="s">
        <v>16</v>
      </c>
      <c r="H8" s="18" t="s">
        <v>19</v>
      </c>
      <c r="I8" s="16" t="s">
        <v>6</v>
      </c>
      <c r="J8" s="18" t="s">
        <v>16</v>
      </c>
      <c r="K8" s="18" t="s">
        <v>19</v>
      </c>
      <c r="L8" s="16"/>
      <c r="M8" s="17"/>
      <c r="N8" s="17"/>
      <c r="S8" s="32"/>
      <c r="T8" s="32"/>
    </row>
    <row r="9" spans="1:20" s="13" customFormat="1" ht="21" customHeight="1">
      <c r="A9" s="22"/>
      <c r="B9" s="22"/>
      <c r="C9" s="22"/>
      <c r="D9" s="26"/>
      <c r="E9" s="23" t="s">
        <v>89</v>
      </c>
      <c r="F9" s="155" t="s">
        <v>84</v>
      </c>
      <c r="G9" s="23" t="s">
        <v>88</v>
      </c>
      <c r="H9" s="23" t="s">
        <v>20</v>
      </c>
      <c r="I9" s="155" t="s">
        <v>84</v>
      </c>
      <c r="J9" s="23" t="s">
        <v>88</v>
      </c>
      <c r="K9" s="23" t="s">
        <v>20</v>
      </c>
      <c r="L9" s="155"/>
      <c r="M9" s="22"/>
      <c r="N9" s="17"/>
      <c r="S9" s="32"/>
      <c r="T9" s="32"/>
    </row>
    <row r="10" spans="1:20" s="13" customFormat="1" ht="3" customHeight="1">
      <c r="A10" s="17"/>
      <c r="B10" s="17"/>
      <c r="C10" s="17"/>
      <c r="D10" s="28"/>
      <c r="E10" s="18"/>
      <c r="F10" s="17"/>
      <c r="G10" s="19"/>
      <c r="H10" s="18"/>
      <c r="I10" s="17"/>
      <c r="J10" s="19"/>
      <c r="K10" s="18"/>
      <c r="L10" s="16"/>
      <c r="M10" s="17"/>
      <c r="N10" s="17"/>
      <c r="S10" s="134"/>
      <c r="T10" s="134"/>
    </row>
    <row r="11" spans="1:20" s="60" customFormat="1" ht="22.5" customHeight="1">
      <c r="A11" s="319" t="s">
        <v>42</v>
      </c>
      <c r="B11" s="319"/>
      <c r="C11" s="319"/>
      <c r="D11" s="320"/>
      <c r="E11" s="127">
        <v>35</v>
      </c>
      <c r="F11" s="128">
        <v>68615098.761209995</v>
      </c>
      <c r="G11" s="128">
        <v>69083192.944620013</v>
      </c>
      <c r="H11" s="128">
        <v>21015186.027010001</v>
      </c>
      <c r="I11" s="128">
        <v>5502110.1330099991</v>
      </c>
      <c r="J11" s="128">
        <v>4691266.1186200008</v>
      </c>
      <c r="K11" s="128">
        <v>4000856.7626300007</v>
      </c>
      <c r="L11" s="5"/>
      <c r="M11" s="149" t="s">
        <v>1</v>
      </c>
      <c r="N11" s="5"/>
      <c r="S11" s="134"/>
      <c r="T11" s="134"/>
    </row>
    <row r="12" spans="1:20" s="61" customFormat="1" ht="18" customHeight="1">
      <c r="A12" s="81"/>
      <c r="B12" s="82" t="s">
        <v>155</v>
      </c>
      <c r="C12" s="81"/>
      <c r="D12" s="137"/>
      <c r="E12" s="129">
        <v>11</v>
      </c>
      <c r="F12" s="130">
        <f>30319249024.41/1000</f>
        <v>30319249.024409998</v>
      </c>
      <c r="G12" s="130">
        <f>31132143109.04/1000</f>
        <v>31132143.10904</v>
      </c>
      <c r="H12" s="130">
        <f>7313631363.66/1000</f>
        <v>7313631.3636600003</v>
      </c>
      <c r="I12" s="130">
        <f>2728966143.31/1000</f>
        <v>2728966.1433099997</v>
      </c>
      <c r="J12" s="130">
        <f>2061621221.29/1000</f>
        <v>2061621.22129</v>
      </c>
      <c r="K12" s="130">
        <f>1770568245.35/1000</f>
        <v>1770568.24535</v>
      </c>
      <c r="L12" s="32" t="s">
        <v>166</v>
      </c>
      <c r="M12" s="32"/>
      <c r="N12" s="44"/>
      <c r="S12" s="134"/>
      <c r="T12" s="134"/>
    </row>
    <row r="13" spans="1:20" s="61" customFormat="1" ht="18" customHeight="1">
      <c r="A13" s="81"/>
      <c r="B13" s="82" t="s">
        <v>153</v>
      </c>
      <c r="C13" s="81"/>
      <c r="D13" s="137"/>
      <c r="E13" s="129">
        <v>1</v>
      </c>
      <c r="F13" s="130">
        <f>2141985032.54/1000</f>
        <v>2141985.03254</v>
      </c>
      <c r="G13" s="130">
        <f>2140383329.38/1000</f>
        <v>2140383.32938</v>
      </c>
      <c r="H13" s="130">
        <f>510720838.17/1000</f>
        <v>510720.83817</v>
      </c>
      <c r="I13" s="130">
        <f>26765164.24/1000</f>
        <v>26765.164239999998</v>
      </c>
      <c r="J13" s="130">
        <f>26042001.96/1000</f>
        <v>26042.001960000001</v>
      </c>
      <c r="K13" s="130">
        <f>119329145.58/1000</f>
        <v>119329.14558</v>
      </c>
      <c r="L13" s="32" t="s">
        <v>167</v>
      </c>
      <c r="M13" s="32"/>
      <c r="N13" s="44"/>
      <c r="S13" s="134"/>
      <c r="T13" s="134"/>
    </row>
    <row r="14" spans="1:20" s="61" customFormat="1" ht="18" customHeight="1">
      <c r="A14" s="81"/>
      <c r="B14" s="82" t="s">
        <v>151</v>
      </c>
      <c r="C14" s="81"/>
      <c r="D14" s="137"/>
      <c r="E14" s="129">
        <v>1</v>
      </c>
      <c r="F14" s="130">
        <f>1047853655.14/1000</f>
        <v>1047853.6551399999</v>
      </c>
      <c r="G14" s="130">
        <f>1027084877.12/1000</f>
        <v>1027084.87712</v>
      </c>
      <c r="H14" s="130">
        <f>201658600.06/1000</f>
        <v>201658.60006</v>
      </c>
      <c r="I14" s="130">
        <f>26658861.69/1000</f>
        <v>26658.861690000002</v>
      </c>
      <c r="J14" s="130">
        <f>19144714.36/1000</f>
        <v>19144.714359999998</v>
      </c>
      <c r="K14" s="130">
        <f>53907536.77/1000</f>
        <v>53907.536770000006</v>
      </c>
      <c r="L14" s="32" t="s">
        <v>168</v>
      </c>
      <c r="M14" s="32"/>
      <c r="N14" s="44"/>
      <c r="S14" s="134"/>
      <c r="T14" s="134"/>
    </row>
    <row r="15" spans="1:20" s="61" customFormat="1" ht="18" customHeight="1">
      <c r="A15" s="81"/>
      <c r="B15" s="82" t="s">
        <v>149</v>
      </c>
      <c r="C15" s="81"/>
      <c r="D15" s="137"/>
      <c r="E15" s="129">
        <v>1</v>
      </c>
      <c r="F15" s="130">
        <f>3221122265.85/1000</f>
        <v>3221122.2658500001</v>
      </c>
      <c r="G15" s="130">
        <f>3138910563.58/1000</f>
        <v>3138910.5635799998</v>
      </c>
      <c r="H15" s="130">
        <f>767002148.06/1000</f>
        <v>767002.14805999992</v>
      </c>
      <c r="I15" s="130">
        <f>50471278.39/1000</f>
        <v>50471.278389999999</v>
      </c>
      <c r="J15" s="130">
        <f>36004350.41/1000</f>
        <v>36004.350409999999</v>
      </c>
      <c r="K15" s="130">
        <f>128610618.58/1000</f>
        <v>128610.61857999999</v>
      </c>
      <c r="L15" s="32" t="s">
        <v>169</v>
      </c>
      <c r="M15" s="32"/>
      <c r="N15" s="44"/>
      <c r="S15" s="134"/>
      <c r="T15" s="134"/>
    </row>
    <row r="16" spans="1:20" s="61" customFormat="1" ht="18" customHeight="1">
      <c r="A16" s="81"/>
      <c r="B16" s="82" t="s">
        <v>170</v>
      </c>
      <c r="C16" s="81"/>
      <c r="D16" s="137"/>
      <c r="E16" s="140" t="s">
        <v>208</v>
      </c>
      <c r="F16" s="138" t="s">
        <v>208</v>
      </c>
      <c r="G16" s="140" t="s">
        <v>208</v>
      </c>
      <c r="H16" s="138" t="s">
        <v>208</v>
      </c>
      <c r="I16" s="140" t="s">
        <v>208</v>
      </c>
      <c r="J16" s="138" t="s">
        <v>208</v>
      </c>
      <c r="K16" s="140" t="s">
        <v>208</v>
      </c>
      <c r="L16" s="32" t="s">
        <v>171</v>
      </c>
      <c r="M16" s="32"/>
      <c r="N16" s="44"/>
      <c r="S16" s="134"/>
      <c r="T16" s="134"/>
    </row>
    <row r="17" spans="1:20" s="61" customFormat="1" ht="18" customHeight="1">
      <c r="A17" s="81"/>
      <c r="B17" s="82" t="s">
        <v>145</v>
      </c>
      <c r="C17" s="81"/>
      <c r="D17" s="137"/>
      <c r="E17" s="129">
        <v>1</v>
      </c>
      <c r="F17" s="130">
        <f>2933837842.58/1000</f>
        <v>2933837.8425799999</v>
      </c>
      <c r="G17" s="130">
        <f>2909153166.53/1000</f>
        <v>2909153.16653</v>
      </c>
      <c r="H17" s="130">
        <f>599606667.28/1000</f>
        <v>599606.66727999994</v>
      </c>
      <c r="I17" s="130">
        <f>33894078.86/1000</f>
        <v>33894.078860000001</v>
      </c>
      <c r="J17" s="130">
        <f>19888943.55/1000</f>
        <v>19888.94355</v>
      </c>
      <c r="K17" s="130">
        <f>70081111.74/1000</f>
        <v>70081.111739999993</v>
      </c>
      <c r="L17" s="32" t="s">
        <v>172</v>
      </c>
      <c r="M17" s="32"/>
      <c r="N17" s="44"/>
      <c r="S17" s="134"/>
      <c r="T17" s="134"/>
    </row>
    <row r="18" spans="1:20" s="61" customFormat="1" ht="18" customHeight="1">
      <c r="A18" s="81"/>
      <c r="B18" s="82" t="s">
        <v>143</v>
      </c>
      <c r="C18" s="81"/>
      <c r="D18" s="137"/>
      <c r="E18" s="129">
        <v>1</v>
      </c>
      <c r="F18" s="130">
        <f>2402658819.86/1000</f>
        <v>2402658.8198600002</v>
      </c>
      <c r="G18" s="130">
        <f>2411485468.1/1000</f>
        <v>2411485.4680999997</v>
      </c>
      <c r="H18" s="130">
        <f>897708715.83/1000</f>
        <v>897708.71583</v>
      </c>
      <c r="I18" s="130">
        <f>2176765336.45/1000</f>
        <v>2176765.3364499998</v>
      </c>
      <c r="J18" s="130">
        <f>2164285978.26/1000</f>
        <v>2164285.9782600002</v>
      </c>
      <c r="K18" s="130">
        <f>240385198.88/1000</f>
        <v>240385.19887999998</v>
      </c>
      <c r="L18" s="32" t="s">
        <v>173</v>
      </c>
      <c r="M18" s="32"/>
      <c r="N18" s="44"/>
      <c r="S18" s="134"/>
      <c r="T18" s="134"/>
    </row>
    <row r="19" spans="1:20" s="61" customFormat="1" ht="18" customHeight="1">
      <c r="A19" s="81"/>
      <c r="B19" s="82" t="s">
        <v>141</v>
      </c>
      <c r="C19" s="81"/>
      <c r="D19" s="137"/>
      <c r="E19" s="129">
        <v>1</v>
      </c>
      <c r="F19" s="130">
        <f>1819889809.33/1000</f>
        <v>1819889.8093299998</v>
      </c>
      <c r="G19" s="130">
        <f>1838054893.39/1000</f>
        <v>1838054.8933900001</v>
      </c>
      <c r="H19" s="130">
        <f>441810852.14/1000</f>
        <v>441810.85213999997</v>
      </c>
      <c r="I19" s="130">
        <f>35841869.45/1000</f>
        <v>35841.869450000006</v>
      </c>
      <c r="J19" s="130">
        <f>20720226.18/1000</f>
        <v>20720.226180000001</v>
      </c>
      <c r="K19" s="130">
        <f>233132837.21/1000</f>
        <v>233132.83721</v>
      </c>
      <c r="L19" s="32" t="s">
        <v>174</v>
      </c>
      <c r="M19" s="32"/>
      <c r="N19" s="44"/>
      <c r="S19" s="134"/>
      <c r="T19" s="134"/>
    </row>
    <row r="20" spans="1:20" s="61" customFormat="1" ht="18" customHeight="1">
      <c r="A20" s="81"/>
      <c r="B20" s="82" t="s">
        <v>139</v>
      </c>
      <c r="C20" s="81"/>
      <c r="D20" s="137"/>
      <c r="E20" s="129">
        <v>1</v>
      </c>
      <c r="F20" s="130">
        <f>2979048817.58/1000</f>
        <v>2979048.81758</v>
      </c>
      <c r="G20" s="130">
        <f>3054174883.84/1000</f>
        <v>3054174.8838400003</v>
      </c>
      <c r="H20" s="130">
        <f>691159978.98/1000</f>
        <v>691159.97898000001</v>
      </c>
      <c r="I20" s="130">
        <f>33152677.13/1000</f>
        <v>33152.677129999996</v>
      </c>
      <c r="J20" s="130">
        <f>35002770.68/1000</f>
        <v>35002.770680000001</v>
      </c>
      <c r="K20" s="130">
        <f>94517927.55/1000</f>
        <v>94517.927549999993</v>
      </c>
      <c r="L20" s="32" t="s">
        <v>175</v>
      </c>
      <c r="M20" s="32"/>
      <c r="N20" s="44"/>
      <c r="S20" s="135"/>
      <c r="T20" s="135"/>
    </row>
    <row r="21" spans="1:20" s="61" customFormat="1" ht="18" customHeight="1">
      <c r="A21" s="81"/>
      <c r="B21" s="82" t="s">
        <v>137</v>
      </c>
      <c r="C21" s="81"/>
      <c r="D21" s="137"/>
      <c r="E21" s="129">
        <v>1</v>
      </c>
      <c r="F21" s="130">
        <f>3863136393.7/1000</f>
        <v>3863136.3936999999</v>
      </c>
      <c r="G21" s="130">
        <f>3794345570.57/1000</f>
        <v>3794345.57057</v>
      </c>
      <c r="H21" s="130">
        <f>992102925.41/1000</f>
        <v>992102.92540999991</v>
      </c>
      <c r="I21" s="130">
        <f>44770270.18/1000</f>
        <v>44770.27018</v>
      </c>
      <c r="J21" s="130">
        <f>32905015.18/1000</f>
        <v>32905.015180000002</v>
      </c>
      <c r="K21" s="130">
        <f>111258623.84/1000</f>
        <v>111258.62384</v>
      </c>
      <c r="L21" s="32" t="s">
        <v>176</v>
      </c>
      <c r="M21" s="32"/>
      <c r="N21" s="44"/>
      <c r="S21" s="135"/>
      <c r="T21" s="135"/>
    </row>
    <row r="22" spans="1:20" s="61" customFormat="1" ht="18" customHeight="1">
      <c r="A22" s="81"/>
      <c r="B22" s="82" t="s">
        <v>135</v>
      </c>
      <c r="C22" s="81"/>
      <c r="D22" s="137"/>
      <c r="E22" s="140" t="s">
        <v>208</v>
      </c>
      <c r="F22" s="138" t="s">
        <v>208</v>
      </c>
      <c r="G22" s="140" t="s">
        <v>208</v>
      </c>
      <c r="H22" s="138" t="s">
        <v>208</v>
      </c>
      <c r="I22" s="140" t="s">
        <v>208</v>
      </c>
      <c r="J22" s="138" t="s">
        <v>208</v>
      </c>
      <c r="K22" s="140" t="s">
        <v>208</v>
      </c>
      <c r="L22" s="32" t="s">
        <v>177</v>
      </c>
      <c r="M22" s="32"/>
      <c r="N22" s="44"/>
      <c r="S22" s="135"/>
      <c r="T22" s="135"/>
    </row>
    <row r="23" spans="1:20" s="61" customFormat="1" ht="18" customHeight="1">
      <c r="A23" s="81"/>
      <c r="B23" s="82" t="s">
        <v>133</v>
      </c>
      <c r="C23" s="81"/>
      <c r="D23" s="137"/>
      <c r="E23" s="129">
        <v>1</v>
      </c>
      <c r="F23" s="130">
        <f>2190597770.86/1000</f>
        <v>2190597.77086</v>
      </c>
      <c r="G23" s="130">
        <f>2127514019.62/1000</f>
        <v>2127514.0196199999</v>
      </c>
      <c r="H23" s="130">
        <f>696584504.09/1000</f>
        <v>696584.50409000006</v>
      </c>
      <c r="I23" s="130">
        <f>27649082.64/1000</f>
        <v>27649.082640000001</v>
      </c>
      <c r="J23" s="130">
        <f>41238891.97/1000</f>
        <v>41238.891969999997</v>
      </c>
      <c r="K23" s="130">
        <f>130064866.74/1000</f>
        <v>130064.86674</v>
      </c>
      <c r="L23" s="32" t="s">
        <v>178</v>
      </c>
      <c r="M23" s="32"/>
      <c r="N23" s="44"/>
      <c r="S23" s="135"/>
      <c r="T23" s="135"/>
    </row>
    <row r="24" spans="1:20" s="61" customFormat="1" ht="18" customHeight="1">
      <c r="A24" s="81"/>
      <c r="B24" s="82" t="s">
        <v>131</v>
      </c>
      <c r="C24" s="81"/>
      <c r="D24" s="137"/>
      <c r="E24" s="129">
        <v>1</v>
      </c>
      <c r="F24" s="130">
        <f>1674459932.83/1000</f>
        <v>1674459.9328299998</v>
      </c>
      <c r="G24" s="130">
        <f>1657267595.96/1000</f>
        <v>1657267.5959600001</v>
      </c>
      <c r="H24" s="130">
        <f>495475018.28/1000</f>
        <v>495475.01827999996</v>
      </c>
      <c r="I24" s="130">
        <f>39652215.77/1000</f>
        <v>39652.215770000003</v>
      </c>
      <c r="J24" s="130">
        <f>25421072.31/1000</f>
        <v>25421.07231</v>
      </c>
      <c r="K24" s="130">
        <f>85284863.77/1000</f>
        <v>85284.863769999996</v>
      </c>
      <c r="L24" s="32" t="s">
        <v>179</v>
      </c>
      <c r="M24" s="32"/>
      <c r="N24" s="44"/>
      <c r="S24" s="135"/>
      <c r="T24" s="135"/>
    </row>
    <row r="25" spans="1:20" s="61" customFormat="1" ht="18" customHeight="1">
      <c r="A25" s="81"/>
      <c r="B25" s="82" t="s">
        <v>129</v>
      </c>
      <c r="C25" s="81"/>
      <c r="D25" s="137"/>
      <c r="E25" s="129">
        <v>1</v>
      </c>
      <c r="F25" s="130">
        <f>2889952062.96/1000</f>
        <v>2889952.0629600002</v>
      </c>
      <c r="G25" s="130">
        <f>2900904439.08/1000</f>
        <v>2900904.4390799999</v>
      </c>
      <c r="H25" s="130">
        <f>995639848.72/1000</f>
        <v>995639.84872000001</v>
      </c>
      <c r="I25" s="130">
        <f>35662681.16/1000</f>
        <v>35662.681159999993</v>
      </c>
      <c r="J25" s="130">
        <f>33582020.15/1000</f>
        <v>33582.020149999997</v>
      </c>
      <c r="K25" s="130">
        <f>128719330.85/1000</f>
        <v>128719.33085</v>
      </c>
      <c r="L25" s="32" t="s">
        <v>180</v>
      </c>
      <c r="M25" s="32"/>
      <c r="N25" s="44"/>
      <c r="S25" s="139"/>
      <c r="T25" s="139"/>
    </row>
    <row r="26" spans="1:20" s="61" customFormat="1" ht="18" customHeight="1">
      <c r="A26" s="81"/>
      <c r="B26" s="82" t="s">
        <v>127</v>
      </c>
      <c r="C26" s="81"/>
      <c r="D26" s="137"/>
      <c r="E26" s="129">
        <v>1</v>
      </c>
      <c r="F26" s="130">
        <f>3374441139.79/1000</f>
        <v>3374441.1397899999</v>
      </c>
      <c r="G26" s="130">
        <f>3336696641.44/1000</f>
        <v>3336696.6414399999</v>
      </c>
      <c r="H26" s="130">
        <f>758252728.39/1000</f>
        <v>758252.72838999995</v>
      </c>
      <c r="I26" s="130">
        <f>30680780.14/1000</f>
        <v>30680.780139999999</v>
      </c>
      <c r="J26" s="130">
        <f>26708756.04/1000</f>
        <v>26708.75604</v>
      </c>
      <c r="K26" s="130">
        <f>172057685.58/1000</f>
        <v>172057.68558000002</v>
      </c>
      <c r="L26" s="32" t="s">
        <v>181</v>
      </c>
      <c r="M26" s="32"/>
      <c r="N26" s="44"/>
      <c r="S26" s="139"/>
      <c r="T26" s="139"/>
    </row>
    <row r="27" spans="1:20" s="61" customFormat="1" ht="18" customHeight="1">
      <c r="A27" s="81"/>
      <c r="B27" s="82" t="s">
        <v>125</v>
      </c>
      <c r="C27" s="81"/>
      <c r="D27" s="137"/>
      <c r="E27" s="129">
        <v>1</v>
      </c>
      <c r="F27" s="130">
        <f>1510448977.43/1000</f>
        <v>1510448.97743</v>
      </c>
      <c r="G27" s="130">
        <f>1472946593.06/1000</f>
        <v>1472946.5930599999</v>
      </c>
      <c r="H27" s="130">
        <f>301444943.45/1000</f>
        <v>301444.94344999996</v>
      </c>
      <c r="I27" s="130">
        <f>24317937.46/1000</f>
        <v>24317.937460000001</v>
      </c>
      <c r="J27" s="130">
        <f>16075690.8/1000</f>
        <v>16075.6908</v>
      </c>
      <c r="K27" s="130">
        <f>62399695.82/1000</f>
        <v>62399.695820000001</v>
      </c>
      <c r="L27" s="32" t="s">
        <v>182</v>
      </c>
      <c r="M27" s="32"/>
      <c r="N27" s="44"/>
      <c r="S27" s="10"/>
      <c r="T27" s="10"/>
    </row>
    <row r="28" spans="1:20" s="61" customFormat="1" ht="18" customHeight="1">
      <c r="A28" s="81"/>
      <c r="B28" s="82"/>
      <c r="C28" s="81"/>
      <c r="D28" s="137"/>
      <c r="E28" s="131"/>
      <c r="F28" s="132"/>
      <c r="G28" s="132"/>
      <c r="H28" s="132"/>
      <c r="I28" s="132"/>
      <c r="J28" s="132"/>
      <c r="K28" s="132"/>
      <c r="L28" s="142"/>
      <c r="M28" s="44"/>
      <c r="N28" s="44"/>
      <c r="S28" s="10"/>
      <c r="T28" s="10"/>
    </row>
    <row r="29" spans="1:20" s="61" customFormat="1" ht="12.6" customHeight="1">
      <c r="A29" s="81"/>
      <c r="B29" s="82"/>
      <c r="C29" s="81"/>
      <c r="D29" s="43"/>
      <c r="E29" s="131"/>
      <c r="F29" s="132"/>
      <c r="G29" s="132"/>
      <c r="H29" s="132"/>
      <c r="I29" s="132"/>
      <c r="J29" s="132"/>
      <c r="K29" s="132"/>
      <c r="L29" s="142"/>
      <c r="M29" s="44"/>
      <c r="N29" s="44"/>
      <c r="S29" s="10"/>
      <c r="T29" s="10"/>
    </row>
    <row r="30" spans="1:20" s="61" customFormat="1" ht="18" customHeight="1">
      <c r="A30" s="1"/>
      <c r="B30" s="2" t="s">
        <v>183</v>
      </c>
      <c r="C30" s="3"/>
      <c r="D30" s="2" t="s">
        <v>204</v>
      </c>
      <c r="E30" s="1"/>
      <c r="F30" s="1"/>
      <c r="G30" s="1"/>
      <c r="H30" s="1"/>
      <c r="I30" s="1"/>
      <c r="J30" s="1"/>
      <c r="K30" s="1"/>
      <c r="L30" s="1"/>
      <c r="M30" s="1"/>
      <c r="N30" s="44"/>
      <c r="S30" s="1"/>
      <c r="T30" s="1"/>
    </row>
    <row r="31" spans="1:20" s="61" customFormat="1" ht="18" customHeight="1">
      <c r="A31" s="5"/>
      <c r="B31" s="1" t="s">
        <v>184</v>
      </c>
      <c r="C31" s="3"/>
      <c r="D31" s="6" t="s">
        <v>205</v>
      </c>
      <c r="E31" s="5"/>
      <c r="F31" s="5"/>
      <c r="G31" s="5"/>
      <c r="H31" s="5"/>
      <c r="I31" s="5"/>
      <c r="J31" s="5"/>
      <c r="K31" s="5"/>
      <c r="L31" s="5"/>
      <c r="M31" s="5"/>
      <c r="N31" s="44"/>
      <c r="S31" s="5"/>
      <c r="T31" s="5"/>
    </row>
    <row r="32" spans="1:20" s="61" customFormat="1" ht="18" customHeight="1">
      <c r="A32" s="51"/>
      <c r="B32" s="51"/>
      <c r="C32" s="51"/>
      <c r="D32" s="52"/>
      <c r="E32" s="142"/>
      <c r="F32" s="51"/>
      <c r="G32" s="51"/>
      <c r="H32" s="51"/>
      <c r="I32" s="51"/>
      <c r="J32" s="51"/>
      <c r="K32" s="51"/>
      <c r="L32" s="312" t="s">
        <v>65</v>
      </c>
      <c r="M32" s="312"/>
      <c r="N32" s="44"/>
      <c r="S32" s="31"/>
      <c r="T32" s="31"/>
    </row>
    <row r="33" spans="1:20" s="61" customFormat="1" ht="18" customHeight="1">
      <c r="A33" s="54"/>
      <c r="B33" s="54"/>
      <c r="C33" s="54"/>
      <c r="D33" s="55"/>
      <c r="E33" s="14"/>
      <c r="F33" s="313" t="s">
        <v>74</v>
      </c>
      <c r="G33" s="314"/>
      <c r="H33" s="315"/>
      <c r="I33" s="313" t="s">
        <v>75</v>
      </c>
      <c r="J33" s="314"/>
      <c r="K33" s="315"/>
      <c r="L33" s="153"/>
      <c r="M33" s="54"/>
      <c r="N33" s="44"/>
      <c r="S33" s="32"/>
      <c r="T33" s="32"/>
    </row>
    <row r="34" spans="1:20" s="61" customFormat="1" ht="18" customHeight="1">
      <c r="A34" s="17"/>
      <c r="B34" s="17"/>
      <c r="C34" s="17"/>
      <c r="D34" s="28"/>
      <c r="E34" s="18" t="s">
        <v>2</v>
      </c>
      <c r="F34" s="16"/>
      <c r="G34" s="18"/>
      <c r="H34" s="14" t="s">
        <v>18</v>
      </c>
      <c r="I34" s="16"/>
      <c r="J34" s="18"/>
      <c r="K34" s="14" t="s">
        <v>18</v>
      </c>
      <c r="L34" s="16"/>
      <c r="M34" s="17"/>
      <c r="N34" s="44"/>
      <c r="S34" s="32"/>
      <c r="T34" s="32"/>
    </row>
    <row r="35" spans="1:20" s="61" customFormat="1" ht="18" customHeight="1">
      <c r="A35" s="316" t="s">
        <v>66</v>
      </c>
      <c r="B35" s="316"/>
      <c r="C35" s="316"/>
      <c r="D35" s="317"/>
      <c r="E35" s="18" t="s">
        <v>15</v>
      </c>
      <c r="F35" s="16"/>
      <c r="G35" s="18"/>
      <c r="H35" s="18" t="s">
        <v>17</v>
      </c>
      <c r="I35" s="16"/>
      <c r="J35" s="18"/>
      <c r="K35" s="18" t="s">
        <v>17</v>
      </c>
      <c r="L35" s="16"/>
      <c r="M35" s="16" t="s">
        <v>67</v>
      </c>
      <c r="N35" s="44"/>
      <c r="S35" s="32"/>
      <c r="T35" s="32"/>
    </row>
    <row r="36" spans="1:20" s="61" customFormat="1" ht="18" customHeight="1">
      <c r="A36" s="17"/>
      <c r="B36" s="17"/>
      <c r="C36" s="17"/>
      <c r="D36" s="28"/>
      <c r="E36" s="18" t="s">
        <v>4</v>
      </c>
      <c r="F36" s="16" t="s">
        <v>6</v>
      </c>
      <c r="G36" s="18" t="s">
        <v>16</v>
      </c>
      <c r="H36" s="18" t="s">
        <v>19</v>
      </c>
      <c r="I36" s="16" t="s">
        <v>6</v>
      </c>
      <c r="J36" s="18" t="s">
        <v>16</v>
      </c>
      <c r="K36" s="18" t="s">
        <v>19</v>
      </c>
      <c r="L36" s="16"/>
      <c r="M36" s="17"/>
      <c r="N36" s="44"/>
      <c r="S36" s="32"/>
      <c r="T36" s="32"/>
    </row>
    <row r="37" spans="1:20" s="61" customFormat="1" ht="18" customHeight="1">
      <c r="A37" s="22"/>
      <c r="B37" s="22"/>
      <c r="C37" s="22"/>
      <c r="D37" s="26"/>
      <c r="E37" s="23" t="s">
        <v>89</v>
      </c>
      <c r="F37" s="155" t="s">
        <v>84</v>
      </c>
      <c r="G37" s="23" t="s">
        <v>88</v>
      </c>
      <c r="H37" s="23" t="s">
        <v>20</v>
      </c>
      <c r="I37" s="155" t="s">
        <v>84</v>
      </c>
      <c r="J37" s="23" t="s">
        <v>88</v>
      </c>
      <c r="K37" s="23" t="s">
        <v>20</v>
      </c>
      <c r="L37" s="155"/>
      <c r="M37" s="22"/>
      <c r="N37" s="44"/>
    </row>
    <row r="38" spans="1:20" s="61" customFormat="1" ht="7.8" customHeight="1">
      <c r="A38" s="17"/>
      <c r="B38" s="17"/>
      <c r="C38" s="17"/>
      <c r="D38" s="28"/>
      <c r="E38" s="18"/>
      <c r="F38" s="17"/>
      <c r="G38" s="19"/>
      <c r="H38" s="18"/>
      <c r="I38" s="17"/>
      <c r="J38" s="19"/>
      <c r="K38" s="18"/>
      <c r="L38" s="16"/>
      <c r="M38" s="17"/>
      <c r="N38" s="44"/>
    </row>
    <row r="39" spans="1:20" s="61" customFormat="1" ht="18" customHeight="1">
      <c r="A39" s="81"/>
      <c r="B39" s="82" t="s">
        <v>123</v>
      </c>
      <c r="C39" s="82"/>
      <c r="D39" s="28"/>
      <c r="E39" s="129">
        <v>1</v>
      </c>
      <c r="F39" s="130">
        <f>1930127267.43/1000</f>
        <v>1930127.26743</v>
      </c>
      <c r="G39" s="130">
        <f>1858848996.99/1000</f>
        <v>1858848.9969899999</v>
      </c>
      <c r="H39" s="130">
        <f>569485764.88/1000</f>
        <v>569485.76488000003</v>
      </c>
      <c r="I39" s="130">
        <f>31427483.84/1000</f>
        <v>31427.483840000001</v>
      </c>
      <c r="J39" s="130">
        <f>26911877.96/1000</f>
        <v>26911.877960000002</v>
      </c>
      <c r="K39" s="130">
        <f>107657089.92/1000</f>
        <v>107657.08992</v>
      </c>
      <c r="L39" s="133" t="s">
        <v>185</v>
      </c>
      <c r="M39" s="134"/>
      <c r="N39" s="44"/>
    </row>
    <row r="40" spans="1:20" s="61" customFormat="1" ht="18" customHeight="1">
      <c r="A40" s="81"/>
      <c r="B40" s="82" t="s">
        <v>121</v>
      </c>
      <c r="C40" s="82"/>
      <c r="D40" s="28"/>
      <c r="E40" s="129">
        <v>1</v>
      </c>
      <c r="F40" s="130">
        <f>2828188072.55/1000</f>
        <v>2828188.0725500002</v>
      </c>
      <c r="G40" s="130">
        <f>2723392767.01/1000</f>
        <v>2723392.7670100001</v>
      </c>
      <c r="H40" s="130">
        <f>928086671.88/1000</f>
        <v>928086.67188000004</v>
      </c>
      <c r="I40" s="130">
        <f>148804153.67/1000</f>
        <v>148804.15367</v>
      </c>
      <c r="J40" s="130">
        <f>100841289.38/1000</f>
        <v>100841.28938</v>
      </c>
      <c r="K40" s="130">
        <f>168267949.86/1000</f>
        <v>168267.94986000002</v>
      </c>
      <c r="L40" s="133" t="s">
        <v>186</v>
      </c>
      <c r="M40" s="134"/>
      <c r="N40" s="44"/>
    </row>
    <row r="41" spans="1:20" s="61" customFormat="1" ht="18" customHeight="1">
      <c r="A41" s="81"/>
      <c r="B41" s="82" t="s">
        <v>119</v>
      </c>
      <c r="C41" s="82"/>
      <c r="D41" s="28"/>
      <c r="E41" s="140" t="s">
        <v>208</v>
      </c>
      <c r="F41" s="138" t="s">
        <v>208</v>
      </c>
      <c r="G41" s="140" t="s">
        <v>208</v>
      </c>
      <c r="H41" s="138" t="s">
        <v>208</v>
      </c>
      <c r="I41" s="140" t="s">
        <v>208</v>
      </c>
      <c r="J41" s="138" t="s">
        <v>208</v>
      </c>
      <c r="K41" s="140" t="s">
        <v>208</v>
      </c>
      <c r="L41" s="133" t="s">
        <v>187</v>
      </c>
      <c r="M41" s="134"/>
      <c r="N41" s="133"/>
      <c r="O41" s="134"/>
      <c r="P41" s="133"/>
    </row>
    <row r="42" spans="1:20" s="61" customFormat="1" ht="18" customHeight="1">
      <c r="A42" s="81"/>
      <c r="B42" s="82" t="s">
        <v>117</v>
      </c>
      <c r="C42" s="82"/>
      <c r="D42" s="28"/>
      <c r="E42" s="129">
        <v>1</v>
      </c>
      <c r="F42" s="130">
        <f>278002657.6/1000</f>
        <v>278002.65760000004</v>
      </c>
      <c r="G42" s="130">
        <f>305783164.44/1000</f>
        <v>305783.16444000002</v>
      </c>
      <c r="H42" s="130">
        <f>744438080.83/1000</f>
        <v>744438.08082999999</v>
      </c>
      <c r="I42" s="130">
        <f>438900/1000</f>
        <v>438.9</v>
      </c>
      <c r="J42" s="130">
        <f>1778667.6/1000</f>
        <v>1778.6676</v>
      </c>
      <c r="K42" s="130">
        <f>90194080.43/1000</f>
        <v>90194.080430000002</v>
      </c>
      <c r="L42" s="133" t="s">
        <v>188</v>
      </c>
      <c r="M42" s="16"/>
      <c r="N42" s="82"/>
      <c r="O42" s="173"/>
      <c r="P42" s="16"/>
    </row>
    <row r="43" spans="1:20" s="61" customFormat="1" ht="18" customHeight="1">
      <c r="A43" s="43"/>
      <c r="B43" s="82" t="s">
        <v>115</v>
      </c>
      <c r="C43" s="82"/>
      <c r="D43" s="28"/>
      <c r="E43" s="129">
        <v>4</v>
      </c>
      <c r="F43" s="130">
        <f>883173300.43/1000</f>
        <v>883173.30042999994</v>
      </c>
      <c r="G43" s="130">
        <f>867036383/1000</f>
        <v>867036.38300000003</v>
      </c>
      <c r="H43" s="130">
        <f>2364687955.42/1000</f>
        <v>2364687.95542</v>
      </c>
      <c r="I43" s="130">
        <f>2938940.6/1000</f>
        <v>2938.9405999999999</v>
      </c>
      <c r="J43" s="130">
        <f>1124136.34/1000</f>
        <v>1124.13634</v>
      </c>
      <c r="K43" s="130">
        <f>161187018.36/1000</f>
        <v>161187.01836000002</v>
      </c>
      <c r="L43" s="133" t="s">
        <v>189</v>
      </c>
      <c r="M43" s="16"/>
      <c r="N43" s="82"/>
      <c r="O43" s="173"/>
      <c r="P43" s="16"/>
    </row>
    <row r="44" spans="1:20" s="61" customFormat="1" ht="18" customHeight="1">
      <c r="A44" s="135"/>
      <c r="B44" s="82" t="s">
        <v>113</v>
      </c>
      <c r="C44" s="82"/>
      <c r="D44" s="28"/>
      <c r="E44" s="129">
        <v>1</v>
      </c>
      <c r="F44" s="130">
        <f>132524624.79/1000</f>
        <v>132524.62479</v>
      </c>
      <c r="G44" s="130">
        <f>152831975.05/1000</f>
        <v>152831.97505000001</v>
      </c>
      <c r="H44" s="130">
        <f>322973379.43/1000</f>
        <v>322973.37943000003</v>
      </c>
      <c r="I44" s="130">
        <f>201000/1000</f>
        <v>201</v>
      </c>
      <c r="J44" s="130">
        <f>569151.48/1000</f>
        <v>569.15147999999999</v>
      </c>
      <c r="K44" s="130">
        <f>8489566.15/1000</f>
        <v>8489.5661500000006</v>
      </c>
      <c r="L44" s="133" t="s">
        <v>190</v>
      </c>
      <c r="M44" s="16"/>
      <c r="N44" s="82"/>
      <c r="O44" s="173"/>
      <c r="P44" s="16"/>
    </row>
    <row r="45" spans="1:20" s="61" customFormat="1" ht="18" customHeight="1">
      <c r="A45" s="135"/>
      <c r="B45" s="82" t="s">
        <v>111</v>
      </c>
      <c r="C45" s="82"/>
      <c r="D45" s="28"/>
      <c r="E45" s="129">
        <v>1</v>
      </c>
      <c r="F45" s="130">
        <f>81686686.23/1000</f>
        <v>81686.686230000007</v>
      </c>
      <c r="G45" s="130">
        <f>91244153.3/1000</f>
        <v>91244.153299999991</v>
      </c>
      <c r="H45" s="130">
        <f>173079829.24/1000</f>
        <v>173079.82924000002</v>
      </c>
      <c r="I45" s="130">
        <f>433000/1000</f>
        <v>433</v>
      </c>
      <c r="J45" s="130">
        <f>979389.9/1000</f>
        <v>979.38990000000001</v>
      </c>
      <c r="K45" s="130">
        <f>37025025.01/1000</f>
        <v>37025.025009999998</v>
      </c>
      <c r="L45" s="133" t="s">
        <v>191</v>
      </c>
      <c r="M45" s="16"/>
      <c r="N45" s="82"/>
      <c r="O45" s="173"/>
      <c r="P45" s="16"/>
    </row>
    <row r="46" spans="1:20" s="61" customFormat="1" ht="18" customHeight="1">
      <c r="A46" s="135"/>
      <c r="B46" s="82" t="s">
        <v>109</v>
      </c>
      <c r="C46" s="82"/>
      <c r="D46" s="28"/>
      <c r="E46" s="140" t="s">
        <v>208</v>
      </c>
      <c r="F46" s="138" t="s">
        <v>208</v>
      </c>
      <c r="G46" s="140" t="s">
        <v>208</v>
      </c>
      <c r="H46" s="138" t="s">
        <v>208</v>
      </c>
      <c r="I46" s="140" t="s">
        <v>208</v>
      </c>
      <c r="J46" s="138" t="s">
        <v>208</v>
      </c>
      <c r="K46" s="140" t="s">
        <v>208</v>
      </c>
      <c r="L46" s="133" t="s">
        <v>192</v>
      </c>
      <c r="M46" s="16"/>
      <c r="N46" s="82"/>
      <c r="O46" s="173"/>
      <c r="P46" s="16"/>
    </row>
    <row r="47" spans="1:20" s="61" customFormat="1" ht="18" customHeight="1">
      <c r="A47" s="135"/>
      <c r="B47" s="82" t="s">
        <v>107</v>
      </c>
      <c r="C47" s="82"/>
      <c r="D47" s="28"/>
      <c r="E47" s="129">
        <v>1</v>
      </c>
      <c r="F47" s="130">
        <f>64004838.47/1000</f>
        <v>64004.838470000002</v>
      </c>
      <c r="G47" s="130">
        <f>94637114.62/1000</f>
        <v>94637.114620000008</v>
      </c>
      <c r="H47" s="130">
        <f>135230998.67/1000</f>
        <v>135230.99867</v>
      </c>
      <c r="I47" s="130">
        <f>432000/1000</f>
        <v>432</v>
      </c>
      <c r="J47" s="130">
        <f>189646.08/1000</f>
        <v>189.64607999999998</v>
      </c>
      <c r="K47" s="130">
        <f>5547957.16/1000</f>
        <v>5547.9571599999999</v>
      </c>
      <c r="L47" s="133" t="s">
        <v>193</v>
      </c>
      <c r="M47" s="16"/>
      <c r="N47" s="82"/>
      <c r="O47" s="173"/>
      <c r="P47" s="16"/>
    </row>
    <row r="48" spans="1:20" s="61" customFormat="1" ht="18" customHeight="1">
      <c r="A48" s="135"/>
      <c r="B48" s="82" t="s">
        <v>105</v>
      </c>
      <c r="C48" s="82"/>
      <c r="D48" s="28"/>
      <c r="E48" s="140" t="s">
        <v>208</v>
      </c>
      <c r="F48" s="138" t="s">
        <v>208</v>
      </c>
      <c r="G48" s="140" t="s">
        <v>208</v>
      </c>
      <c r="H48" s="138" t="s">
        <v>208</v>
      </c>
      <c r="I48" s="140" t="s">
        <v>208</v>
      </c>
      <c r="J48" s="138" t="s">
        <v>208</v>
      </c>
      <c r="K48" s="140" t="s">
        <v>208</v>
      </c>
      <c r="L48" s="133" t="s">
        <v>194</v>
      </c>
      <c r="M48" s="16"/>
      <c r="N48" s="82"/>
      <c r="O48" s="173"/>
      <c r="P48" s="16"/>
    </row>
    <row r="49" spans="1:16" s="61" customFormat="1" ht="18" customHeight="1">
      <c r="A49" s="135"/>
      <c r="B49" s="82" t="s">
        <v>103</v>
      </c>
      <c r="C49" s="82"/>
      <c r="D49" s="28"/>
      <c r="E49" s="140" t="s">
        <v>208</v>
      </c>
      <c r="F49" s="138" t="s">
        <v>208</v>
      </c>
      <c r="G49" s="140" t="s">
        <v>208</v>
      </c>
      <c r="H49" s="138" t="s">
        <v>208</v>
      </c>
      <c r="I49" s="140" t="s">
        <v>208</v>
      </c>
      <c r="J49" s="138" t="s">
        <v>208</v>
      </c>
      <c r="K49" s="140" t="s">
        <v>208</v>
      </c>
      <c r="L49" s="133" t="s">
        <v>195</v>
      </c>
      <c r="M49" s="16"/>
      <c r="N49" s="82"/>
      <c r="O49" s="173"/>
      <c r="P49" s="16"/>
    </row>
    <row r="50" spans="1:16" s="61" customFormat="1" ht="18" customHeight="1">
      <c r="A50" s="135"/>
      <c r="B50" s="82" t="s">
        <v>101</v>
      </c>
      <c r="C50" s="82"/>
      <c r="D50" s="28"/>
      <c r="E50" s="140" t="s">
        <v>208</v>
      </c>
      <c r="F50" s="138" t="s">
        <v>208</v>
      </c>
      <c r="G50" s="140" t="s">
        <v>208</v>
      </c>
      <c r="H50" s="138" t="s">
        <v>208</v>
      </c>
      <c r="I50" s="140" t="s">
        <v>208</v>
      </c>
      <c r="J50" s="138" t="s">
        <v>208</v>
      </c>
      <c r="K50" s="140" t="s">
        <v>208</v>
      </c>
      <c r="L50" s="133" t="s">
        <v>196</v>
      </c>
      <c r="M50" s="16"/>
      <c r="N50" s="82"/>
      <c r="O50" s="173"/>
      <c r="P50" s="16"/>
    </row>
    <row r="51" spans="1:16" s="61" customFormat="1" ht="18" customHeight="1">
      <c r="A51" s="135"/>
      <c r="B51" s="82" t="s">
        <v>99</v>
      </c>
      <c r="C51" s="82"/>
      <c r="D51" s="28"/>
      <c r="E51" s="140" t="s">
        <v>208</v>
      </c>
      <c r="F51" s="138" t="s">
        <v>208</v>
      </c>
      <c r="G51" s="140" t="s">
        <v>208</v>
      </c>
      <c r="H51" s="138" t="s">
        <v>208</v>
      </c>
      <c r="I51" s="140" t="s">
        <v>208</v>
      </c>
      <c r="J51" s="138" t="s">
        <v>208</v>
      </c>
      <c r="K51" s="140" t="s">
        <v>208</v>
      </c>
      <c r="L51" s="133" t="s">
        <v>197</v>
      </c>
      <c r="M51" s="16"/>
      <c r="N51" s="82"/>
      <c r="O51" s="173"/>
      <c r="P51" s="16"/>
    </row>
    <row r="52" spans="1:16" s="61" customFormat="1" ht="18" customHeight="1">
      <c r="A52" s="135"/>
      <c r="B52" s="82" t="s">
        <v>97</v>
      </c>
      <c r="C52" s="82"/>
      <c r="D52" s="28"/>
      <c r="E52" s="129">
        <v>1</v>
      </c>
      <c r="F52" s="130">
        <f>48709768.85/1000</f>
        <v>48709.76885</v>
      </c>
      <c r="G52" s="130">
        <f>48353239.5/1000</f>
        <v>48353.239500000003</v>
      </c>
      <c r="H52" s="130">
        <f>114404214.14/1000</f>
        <v>114404.21414</v>
      </c>
      <c r="I52" s="130">
        <f>2186278.03/1000</f>
        <v>2186.2780299999999</v>
      </c>
      <c r="J52" s="130">
        <f>230306.74/1000</f>
        <v>230.30673999999999</v>
      </c>
      <c r="K52" s="130">
        <f>22170387.48/1000</f>
        <v>22170.387480000001</v>
      </c>
      <c r="L52" s="133" t="s">
        <v>198</v>
      </c>
      <c r="M52" s="16"/>
      <c r="N52" s="82"/>
      <c r="O52" s="173"/>
      <c r="P52" s="16"/>
    </row>
    <row r="53" spans="1:16" s="61" customFormat="1" ht="18" customHeight="1">
      <c r="A53" s="135"/>
      <c r="B53" s="82" t="s">
        <v>95</v>
      </c>
      <c r="C53" s="82"/>
      <c r="D53" s="28"/>
      <c r="E53" s="140" t="s">
        <v>208</v>
      </c>
      <c r="F53" s="140" t="s">
        <v>208</v>
      </c>
      <c r="G53" s="140" t="s">
        <v>208</v>
      </c>
      <c r="H53" s="140" t="s">
        <v>208</v>
      </c>
      <c r="I53" s="140" t="s">
        <v>208</v>
      </c>
      <c r="J53" s="140" t="s">
        <v>208</v>
      </c>
      <c r="K53" s="140" t="s">
        <v>208</v>
      </c>
      <c r="L53" s="133" t="s">
        <v>199</v>
      </c>
      <c r="M53" s="16"/>
      <c r="N53" s="82"/>
      <c r="O53" s="173"/>
      <c r="P53" s="16"/>
    </row>
    <row r="54" spans="1:16" s="61" customFormat="1" ht="18" customHeight="1">
      <c r="A54" s="135"/>
      <c r="B54" s="82" t="s">
        <v>93</v>
      </c>
      <c r="C54" s="82"/>
      <c r="D54" s="28"/>
      <c r="E54" s="140" t="s">
        <v>208</v>
      </c>
      <c r="F54" s="140" t="s">
        <v>208</v>
      </c>
      <c r="G54" s="140" t="s">
        <v>208</v>
      </c>
      <c r="H54" s="140" t="s">
        <v>208</v>
      </c>
      <c r="I54" s="140" t="s">
        <v>208</v>
      </c>
      <c r="J54" s="140" t="s">
        <v>208</v>
      </c>
      <c r="K54" s="140" t="s">
        <v>208</v>
      </c>
      <c r="L54" s="133" t="s">
        <v>200</v>
      </c>
      <c r="M54" s="16"/>
      <c r="N54" s="82"/>
      <c r="O54" s="173"/>
      <c r="P54" s="16"/>
    </row>
    <row r="55" spans="1:16" s="61" customFormat="1" ht="6" customHeight="1">
      <c r="A55" s="47"/>
      <c r="B55" s="47"/>
      <c r="C55" s="47"/>
      <c r="D55" s="47"/>
      <c r="E55" s="48"/>
      <c r="F55" s="63"/>
      <c r="G55" s="48"/>
      <c r="H55" s="48"/>
      <c r="I55" s="63"/>
      <c r="J55" s="48"/>
      <c r="K55" s="48"/>
      <c r="L55" s="47"/>
      <c r="M55" s="155"/>
      <c r="N55" s="82"/>
      <c r="O55" s="173"/>
      <c r="P55" s="16"/>
    </row>
    <row r="56" spans="1:16" s="61" customFormat="1" ht="4.2" customHeight="1">
      <c r="A56" s="29"/>
      <c r="B56" s="29"/>
      <c r="C56" s="29"/>
      <c r="D56" s="29"/>
      <c r="E56" s="29"/>
      <c r="F56" s="10"/>
      <c r="G56" s="10"/>
      <c r="H56" s="10"/>
      <c r="I56" s="10"/>
      <c r="J56" s="10"/>
      <c r="K56" s="10"/>
      <c r="L56" s="10"/>
      <c r="M56" s="16"/>
      <c r="N56" s="82"/>
      <c r="O56" s="173"/>
      <c r="P56" s="16"/>
    </row>
    <row r="57" spans="1:16" s="61" customFormat="1" ht="18" customHeight="1">
      <c r="A57" s="136"/>
      <c r="B57" s="136" t="s">
        <v>201</v>
      </c>
      <c r="C57" s="136"/>
      <c r="D57" s="136"/>
      <c r="E57" s="136"/>
      <c r="F57" s="136"/>
      <c r="G57" s="136"/>
      <c r="H57" s="136"/>
      <c r="I57" s="136"/>
      <c r="J57" s="136"/>
      <c r="K57" s="136"/>
      <c r="L57" s="136"/>
      <c r="M57" s="16"/>
      <c r="N57" s="82"/>
      <c r="O57" s="173"/>
      <c r="P57" s="16"/>
    </row>
    <row r="58" spans="1:16" s="61" customFormat="1" ht="18" customHeight="1">
      <c r="A58" s="136"/>
      <c r="B58" s="136" t="s">
        <v>202</v>
      </c>
      <c r="C58" s="136"/>
      <c r="D58" s="136"/>
      <c r="E58" s="136"/>
      <c r="F58" s="136"/>
      <c r="G58" s="136"/>
      <c r="H58" s="136"/>
      <c r="I58" s="136"/>
      <c r="J58" s="136"/>
      <c r="K58" s="136"/>
      <c r="L58" s="136"/>
      <c r="M58" s="136"/>
      <c r="N58" s="44"/>
    </row>
    <row r="59" spans="1:16" s="61" customFormat="1" ht="18" customHeight="1">
      <c r="A59" s="44"/>
      <c r="F59" s="10"/>
      <c r="G59" s="10"/>
    </row>
    <row r="60" spans="1:16" s="61" customFormat="1" ht="18" customHeight="1">
      <c r="A60" s="44"/>
      <c r="F60" s="10"/>
      <c r="G60" s="10"/>
    </row>
    <row r="61" spans="1:16" s="61" customFormat="1" ht="18" customHeight="1">
      <c r="A61" s="44"/>
      <c r="F61" s="10"/>
      <c r="G61" s="10"/>
    </row>
    <row r="62" spans="1:16" s="61" customFormat="1" ht="18" customHeight="1">
      <c r="A62" s="44"/>
      <c r="F62" s="10"/>
      <c r="G62" s="10"/>
    </row>
    <row r="63" spans="1:16" s="61" customFormat="1" ht="18" customHeight="1">
      <c r="A63" s="44"/>
      <c r="F63" s="10"/>
      <c r="G63" s="10"/>
    </row>
    <row r="64" spans="1:16" s="61" customFormat="1" ht="18" customHeight="1">
      <c r="A64" s="44"/>
      <c r="F64" s="10"/>
      <c r="G64" s="10"/>
    </row>
    <row r="65" spans="1:7" s="61" customFormat="1" ht="18" customHeight="1">
      <c r="A65" s="44"/>
      <c r="F65" s="10"/>
      <c r="G65" s="10"/>
    </row>
    <row r="66" spans="1:7" s="61" customFormat="1" ht="18" customHeight="1">
      <c r="A66" s="44"/>
      <c r="F66" s="10"/>
      <c r="G66" s="10"/>
    </row>
    <row r="67" spans="1:7" s="61" customFormat="1" ht="18" customHeight="1">
      <c r="A67" s="44"/>
      <c r="F67" s="10"/>
      <c r="G67" s="10"/>
    </row>
    <row r="68" spans="1:7" s="61" customFormat="1" ht="18" customHeight="1">
      <c r="A68" s="44"/>
      <c r="F68" s="10"/>
      <c r="G68" s="10"/>
    </row>
    <row r="69" spans="1:7" s="61" customFormat="1" ht="18" customHeight="1">
      <c r="A69" s="44"/>
      <c r="F69" s="10"/>
      <c r="G69" s="10"/>
    </row>
    <row r="70" spans="1:7" s="61" customFormat="1" ht="18" customHeight="1">
      <c r="A70" s="44"/>
      <c r="F70" s="10"/>
      <c r="G70" s="10"/>
    </row>
    <row r="71" spans="1:7" s="61" customFormat="1" ht="18" customHeight="1">
      <c r="A71" s="44"/>
      <c r="F71" s="10"/>
      <c r="G71" s="10"/>
    </row>
    <row r="72" spans="1:7" s="61" customFormat="1" ht="18" customHeight="1">
      <c r="A72" s="44"/>
      <c r="F72" s="10"/>
      <c r="G72" s="10"/>
    </row>
    <row r="73" spans="1:7" s="61" customFormat="1" ht="18" customHeight="1">
      <c r="A73" s="44"/>
      <c r="F73" s="10"/>
      <c r="G73" s="10"/>
    </row>
    <row r="74" spans="1:7" s="61" customFormat="1" ht="18" customHeight="1">
      <c r="A74" s="44"/>
      <c r="F74" s="10"/>
      <c r="G74" s="10"/>
    </row>
    <row r="75" spans="1:7" s="61" customFormat="1" ht="18" customHeight="1">
      <c r="A75" s="44"/>
      <c r="F75" s="10"/>
      <c r="G75" s="10"/>
    </row>
    <row r="76" spans="1:7" s="61" customFormat="1" ht="18" customHeight="1">
      <c r="A76" s="44"/>
      <c r="F76" s="10"/>
      <c r="G76" s="10"/>
    </row>
    <row r="77" spans="1:7" s="61" customFormat="1" ht="18" customHeight="1">
      <c r="A77" s="44"/>
      <c r="F77" s="10"/>
      <c r="G77" s="10"/>
    </row>
    <row r="78" spans="1:7" s="61" customFormat="1" ht="18" customHeight="1">
      <c r="A78" s="44"/>
      <c r="F78" s="10"/>
      <c r="G78" s="10"/>
    </row>
    <row r="79" spans="1:7" s="61" customFormat="1" ht="18" customHeight="1">
      <c r="A79" s="44"/>
      <c r="F79" s="10"/>
      <c r="G79" s="10"/>
    </row>
    <row r="80" spans="1:7" s="61" customFormat="1" ht="18" customHeight="1">
      <c r="A80" s="44"/>
      <c r="F80" s="10"/>
      <c r="G80" s="10"/>
    </row>
    <row r="81" spans="1:7" s="61" customFormat="1" ht="18" customHeight="1">
      <c r="A81" s="44"/>
      <c r="F81" s="10"/>
      <c r="G81" s="10"/>
    </row>
    <row r="82" spans="1:7" s="61" customFormat="1" ht="18" customHeight="1">
      <c r="A82" s="44"/>
      <c r="F82" s="10"/>
      <c r="G82" s="10"/>
    </row>
    <row r="83" spans="1:7" s="61" customFormat="1" ht="18" customHeight="1">
      <c r="A83" s="44"/>
      <c r="F83" s="10"/>
      <c r="G83" s="10"/>
    </row>
    <row r="84" spans="1:7" s="61" customFormat="1" ht="18" customHeight="1">
      <c r="A84" s="44"/>
      <c r="F84" s="10"/>
      <c r="G84" s="10"/>
    </row>
    <row r="85" spans="1:7" s="61" customFormat="1" ht="18" customHeight="1">
      <c r="A85" s="44"/>
      <c r="F85" s="10"/>
      <c r="G85" s="10"/>
    </row>
    <row r="86" spans="1:7" s="61" customFormat="1" ht="18" customHeight="1">
      <c r="A86" s="44"/>
      <c r="F86" s="10"/>
      <c r="G86" s="10"/>
    </row>
    <row r="87" spans="1:7" s="61" customFormat="1" ht="18" customHeight="1">
      <c r="A87" s="44"/>
      <c r="F87" s="10"/>
      <c r="G87" s="10"/>
    </row>
    <row r="88" spans="1:7" s="61" customFormat="1" ht="18" customHeight="1">
      <c r="A88" s="44"/>
      <c r="F88" s="10"/>
      <c r="G88" s="10"/>
    </row>
    <row r="89" spans="1:7" s="61" customFormat="1" ht="18" customHeight="1">
      <c r="A89" s="44"/>
      <c r="F89" s="10"/>
      <c r="G89" s="10"/>
    </row>
    <row r="90" spans="1:7" s="61" customFormat="1" ht="18" customHeight="1">
      <c r="A90" s="44"/>
      <c r="F90" s="10"/>
      <c r="G90" s="10"/>
    </row>
    <row r="91" spans="1:7" s="61" customFormat="1" ht="18" customHeight="1">
      <c r="A91" s="44"/>
      <c r="F91" s="10"/>
      <c r="G91" s="10"/>
    </row>
    <row r="92" spans="1:7" s="61" customFormat="1" ht="18" customHeight="1">
      <c r="A92" s="44"/>
      <c r="F92" s="10"/>
      <c r="G92" s="10"/>
    </row>
    <row r="93" spans="1:7" s="61" customFormat="1" ht="18" customHeight="1">
      <c r="A93" s="44"/>
      <c r="F93" s="10"/>
      <c r="G93" s="10"/>
    </row>
    <row r="94" spans="1:7" s="61" customFormat="1" ht="18" customHeight="1">
      <c r="A94" s="44"/>
      <c r="F94" s="10"/>
      <c r="G94" s="10"/>
    </row>
    <row r="95" spans="1:7" s="61" customFormat="1" ht="18" customHeight="1">
      <c r="A95" s="44"/>
      <c r="F95" s="10"/>
      <c r="G95" s="10"/>
    </row>
    <row r="96" spans="1:7" s="61" customFormat="1" ht="18" customHeight="1">
      <c r="A96" s="44"/>
      <c r="F96" s="10"/>
      <c r="G96" s="10"/>
    </row>
    <row r="97" spans="1:7" s="61" customFormat="1" ht="18" customHeight="1">
      <c r="A97" s="44"/>
      <c r="F97" s="10"/>
      <c r="G97" s="10"/>
    </row>
    <row r="98" spans="1:7" s="61" customFormat="1" ht="18" customHeight="1">
      <c r="A98" s="44"/>
      <c r="F98" s="10"/>
      <c r="G98" s="10"/>
    </row>
    <row r="99" spans="1:7" s="61" customFormat="1" ht="18" customHeight="1">
      <c r="A99" s="44"/>
      <c r="F99" s="10"/>
      <c r="G99" s="10"/>
    </row>
    <row r="100" spans="1:7" s="61" customFormat="1" ht="18" customHeight="1">
      <c r="A100" s="44"/>
      <c r="F100" s="10"/>
      <c r="G100" s="10"/>
    </row>
    <row r="101" spans="1:7" s="61" customFormat="1" ht="18" customHeight="1">
      <c r="A101" s="44"/>
      <c r="F101" s="10"/>
      <c r="G101" s="10"/>
    </row>
    <row r="102" spans="1:7" s="61" customFormat="1" ht="18" customHeight="1">
      <c r="A102" s="44"/>
      <c r="F102" s="10"/>
      <c r="G102" s="10"/>
    </row>
    <row r="103" spans="1:7" s="61" customFormat="1" ht="18" customHeight="1">
      <c r="A103" s="44"/>
      <c r="F103" s="10"/>
      <c r="G103" s="10"/>
    </row>
    <row r="104" spans="1:7" s="61" customFormat="1" ht="18" customHeight="1">
      <c r="A104" s="44"/>
      <c r="F104" s="10"/>
      <c r="G104" s="10"/>
    </row>
    <row r="105" spans="1:7" s="61" customFormat="1" ht="18" customHeight="1">
      <c r="A105" s="44"/>
      <c r="F105" s="10"/>
      <c r="G105" s="10"/>
    </row>
    <row r="106" spans="1:7" s="61" customFormat="1" ht="18" customHeight="1">
      <c r="A106" s="44"/>
      <c r="F106" s="10"/>
      <c r="G106" s="10"/>
    </row>
    <row r="107" spans="1:7" s="61" customFormat="1" ht="18" customHeight="1">
      <c r="A107" s="44"/>
      <c r="F107" s="10"/>
      <c r="G107" s="10"/>
    </row>
    <row r="108" spans="1:7" s="61" customFormat="1" ht="18" customHeight="1">
      <c r="A108" s="44"/>
      <c r="F108" s="10"/>
      <c r="G108" s="10"/>
    </row>
    <row r="109" spans="1:7" s="61" customFormat="1" ht="18" customHeight="1">
      <c r="A109" s="44"/>
      <c r="F109" s="10"/>
      <c r="G109" s="10"/>
    </row>
    <row r="110" spans="1:7" s="61" customFormat="1" ht="18" customHeight="1">
      <c r="A110" s="44"/>
      <c r="F110" s="10"/>
      <c r="G110" s="10"/>
    </row>
    <row r="111" spans="1:7" s="61" customFormat="1" ht="18" customHeight="1">
      <c r="A111" s="44"/>
      <c r="F111" s="10"/>
      <c r="G111" s="10"/>
    </row>
    <row r="112" spans="1:7" s="61" customFormat="1" ht="18" customHeight="1">
      <c r="A112" s="44"/>
      <c r="F112" s="10"/>
      <c r="G112" s="10"/>
    </row>
    <row r="113" spans="1:7" s="61" customFormat="1" ht="18" customHeight="1">
      <c r="A113" s="44"/>
      <c r="F113" s="10"/>
      <c r="G113" s="10"/>
    </row>
    <row r="114" spans="1:7" s="61" customFormat="1" ht="18" customHeight="1">
      <c r="A114" s="44"/>
      <c r="F114" s="10"/>
      <c r="G114" s="10"/>
    </row>
    <row r="115" spans="1:7" s="61" customFormat="1" ht="18" customHeight="1">
      <c r="A115" s="44"/>
      <c r="F115" s="10"/>
      <c r="G115" s="10"/>
    </row>
    <row r="116" spans="1:7" s="61" customFormat="1" ht="18" customHeight="1">
      <c r="A116" s="44"/>
      <c r="F116" s="10"/>
      <c r="G116" s="10"/>
    </row>
    <row r="117" spans="1:7" s="61" customFormat="1" ht="18" customHeight="1">
      <c r="A117" s="44"/>
      <c r="F117" s="10"/>
      <c r="G117" s="10"/>
    </row>
    <row r="118" spans="1:7" s="61" customFormat="1" ht="18" customHeight="1">
      <c r="A118" s="44"/>
      <c r="F118" s="10"/>
      <c r="G118" s="10"/>
    </row>
    <row r="119" spans="1:7" s="61" customFormat="1" ht="18" customHeight="1">
      <c r="A119" s="44"/>
      <c r="F119" s="10"/>
      <c r="G119" s="10"/>
    </row>
    <row r="120" spans="1:7" s="61" customFormat="1" ht="18" customHeight="1">
      <c r="A120" s="44"/>
      <c r="F120" s="10"/>
      <c r="G120" s="10"/>
    </row>
    <row r="121" spans="1:7" s="61" customFormat="1" ht="18" customHeight="1">
      <c r="A121" s="44"/>
      <c r="F121" s="10"/>
      <c r="G121" s="10"/>
    </row>
    <row r="122" spans="1:7" s="61" customFormat="1" ht="18" customHeight="1">
      <c r="A122" s="44"/>
      <c r="F122" s="10"/>
      <c r="G122" s="10"/>
    </row>
    <row r="123" spans="1:7" s="61" customFormat="1" ht="18" customHeight="1">
      <c r="A123" s="44"/>
      <c r="F123" s="10"/>
      <c r="G123" s="10"/>
    </row>
    <row r="124" spans="1:7" s="61" customFormat="1" ht="18" customHeight="1">
      <c r="A124" s="44"/>
      <c r="F124" s="10"/>
      <c r="G124" s="10"/>
    </row>
    <row r="125" spans="1:7" s="61" customFormat="1" ht="18" customHeight="1">
      <c r="A125" s="44"/>
      <c r="F125" s="10"/>
      <c r="G125" s="10"/>
    </row>
    <row r="126" spans="1:7" s="61" customFormat="1" ht="18" customHeight="1">
      <c r="A126" s="44"/>
      <c r="F126" s="10"/>
      <c r="G126" s="10"/>
    </row>
    <row r="127" spans="1:7" s="61" customFormat="1" ht="18" customHeight="1">
      <c r="A127" s="44"/>
      <c r="F127" s="10"/>
      <c r="G127" s="10"/>
    </row>
    <row r="128" spans="1:7" s="61" customFormat="1" ht="18" customHeight="1">
      <c r="A128" s="44"/>
      <c r="F128" s="10"/>
      <c r="G128" s="10"/>
    </row>
    <row r="129" spans="1:7" s="61" customFormat="1" ht="18" customHeight="1">
      <c r="A129" s="44"/>
      <c r="F129" s="10"/>
      <c r="G129" s="10"/>
    </row>
    <row r="130" spans="1:7" s="61" customFormat="1" ht="18" customHeight="1">
      <c r="A130" s="44"/>
      <c r="F130" s="10"/>
      <c r="G130" s="10"/>
    </row>
    <row r="131" spans="1:7" s="61" customFormat="1" ht="18" customHeight="1">
      <c r="A131" s="44"/>
      <c r="F131" s="10"/>
      <c r="G131" s="10"/>
    </row>
    <row r="132" spans="1:7" s="61" customFormat="1" ht="18" customHeight="1">
      <c r="A132" s="44"/>
      <c r="F132" s="10"/>
      <c r="G132" s="10"/>
    </row>
    <row r="133" spans="1:7" s="61" customFormat="1" ht="18" customHeight="1">
      <c r="A133" s="44"/>
      <c r="F133" s="10"/>
      <c r="G133" s="10"/>
    </row>
    <row r="134" spans="1:7" s="61" customFormat="1" ht="18" customHeight="1">
      <c r="A134" s="44"/>
      <c r="F134" s="10"/>
      <c r="G134" s="10"/>
    </row>
    <row r="135" spans="1:7" s="61" customFormat="1" ht="18" customHeight="1">
      <c r="A135" s="44"/>
      <c r="F135" s="10"/>
      <c r="G135" s="10"/>
    </row>
    <row r="136" spans="1:7" s="61" customFormat="1" ht="18" customHeight="1">
      <c r="A136" s="44"/>
      <c r="F136" s="10"/>
      <c r="G136" s="10"/>
    </row>
    <row r="137" spans="1:7" s="61" customFormat="1" ht="18" customHeight="1">
      <c r="A137" s="44"/>
      <c r="F137" s="10"/>
      <c r="G137" s="10"/>
    </row>
    <row r="138" spans="1:7" s="61" customFormat="1" ht="18" customHeight="1">
      <c r="A138" s="44"/>
      <c r="F138" s="10"/>
      <c r="G138" s="10"/>
    </row>
    <row r="139" spans="1:7" s="61" customFormat="1" ht="18" customHeight="1">
      <c r="A139" s="44"/>
      <c r="F139" s="10"/>
      <c r="G139" s="10"/>
    </row>
    <row r="140" spans="1:7" s="61" customFormat="1" ht="18" customHeight="1">
      <c r="A140" s="44"/>
      <c r="F140" s="10"/>
      <c r="G140" s="10"/>
    </row>
    <row r="141" spans="1:7" s="61" customFormat="1" ht="18" customHeight="1">
      <c r="A141" s="44"/>
      <c r="F141" s="10"/>
      <c r="G141" s="10"/>
    </row>
    <row r="142" spans="1:7" s="61" customFormat="1" ht="18" customHeight="1">
      <c r="A142" s="44"/>
      <c r="F142" s="10"/>
      <c r="G142" s="10"/>
    </row>
    <row r="143" spans="1:7" s="61" customFormat="1" ht="18" customHeight="1">
      <c r="A143" s="44"/>
      <c r="F143" s="10"/>
      <c r="G143" s="10"/>
    </row>
    <row r="144" spans="1:7" s="61" customFormat="1" ht="18" customHeight="1">
      <c r="A144" s="44"/>
      <c r="F144" s="10"/>
      <c r="G144" s="10"/>
    </row>
    <row r="145" spans="1:7" s="61" customFormat="1" ht="18" customHeight="1">
      <c r="A145" s="44"/>
      <c r="F145" s="10"/>
      <c r="G145" s="10"/>
    </row>
    <row r="146" spans="1:7" s="61" customFormat="1" ht="18" customHeight="1">
      <c r="A146" s="44"/>
      <c r="F146" s="10"/>
      <c r="G146" s="10"/>
    </row>
    <row r="147" spans="1:7" s="61" customFormat="1" ht="18" customHeight="1">
      <c r="A147" s="44"/>
      <c r="F147" s="10"/>
      <c r="G147" s="10"/>
    </row>
    <row r="148" spans="1:7" s="61" customFormat="1" ht="18" customHeight="1">
      <c r="A148" s="44"/>
      <c r="F148" s="10"/>
      <c r="G148" s="10"/>
    </row>
    <row r="149" spans="1:7" s="61" customFormat="1" ht="18" customHeight="1">
      <c r="A149" s="44"/>
      <c r="F149" s="10"/>
      <c r="G149" s="10"/>
    </row>
    <row r="150" spans="1:7" s="61" customFormat="1" ht="18" customHeight="1">
      <c r="A150" s="44"/>
      <c r="F150" s="10"/>
      <c r="G150" s="10"/>
    </row>
    <row r="151" spans="1:7" s="61" customFormat="1" ht="18" customHeight="1">
      <c r="A151" s="44"/>
      <c r="F151" s="10"/>
      <c r="G151" s="10"/>
    </row>
    <row r="152" spans="1:7" s="61" customFormat="1" ht="18" customHeight="1">
      <c r="A152" s="44"/>
      <c r="F152" s="10"/>
      <c r="G152" s="10"/>
    </row>
    <row r="153" spans="1:7" s="61" customFormat="1" ht="18" customHeight="1">
      <c r="A153" s="44"/>
      <c r="F153" s="10"/>
      <c r="G153" s="10"/>
    </row>
    <row r="154" spans="1:7" s="61" customFormat="1" ht="18" customHeight="1">
      <c r="A154" s="44"/>
      <c r="F154" s="10"/>
      <c r="G154" s="10"/>
    </row>
    <row r="155" spans="1:7" s="61" customFormat="1" ht="18" customHeight="1">
      <c r="A155" s="44"/>
      <c r="F155" s="10"/>
      <c r="G155" s="10"/>
    </row>
    <row r="156" spans="1:7" s="61" customFormat="1" ht="18" customHeight="1">
      <c r="A156" s="44"/>
      <c r="F156" s="10"/>
      <c r="G156" s="10"/>
    </row>
    <row r="157" spans="1:7" s="61" customFormat="1" ht="18" customHeight="1">
      <c r="A157" s="44"/>
      <c r="F157" s="10"/>
      <c r="G157" s="10"/>
    </row>
    <row r="158" spans="1:7" s="61" customFormat="1" ht="18" customHeight="1">
      <c r="A158" s="44"/>
      <c r="F158" s="10"/>
      <c r="G158" s="10"/>
    </row>
    <row r="159" spans="1:7" s="61" customFormat="1" ht="18" customHeight="1">
      <c r="A159" s="44"/>
      <c r="F159" s="10"/>
      <c r="G159" s="10"/>
    </row>
    <row r="160" spans="1:7" s="61" customFormat="1" ht="18" customHeight="1">
      <c r="A160" s="44"/>
      <c r="F160" s="10"/>
      <c r="G160" s="10"/>
    </row>
    <row r="161" spans="1:7" s="61" customFormat="1" ht="18" customHeight="1">
      <c r="A161" s="44"/>
      <c r="F161" s="10"/>
      <c r="G161" s="10"/>
    </row>
    <row r="162" spans="1:7" s="61" customFormat="1" ht="18" customHeight="1">
      <c r="A162" s="44"/>
      <c r="F162" s="10"/>
      <c r="G162" s="10"/>
    </row>
    <row r="163" spans="1:7" s="61" customFormat="1" ht="18" customHeight="1">
      <c r="A163" s="44"/>
      <c r="F163" s="10"/>
      <c r="G163" s="10"/>
    </row>
    <row r="164" spans="1:7" s="61" customFormat="1" ht="18" customHeight="1">
      <c r="A164" s="44"/>
      <c r="F164" s="10"/>
      <c r="G164" s="10"/>
    </row>
    <row r="165" spans="1:7" s="61" customFormat="1" ht="18" customHeight="1">
      <c r="A165" s="44"/>
      <c r="F165" s="10"/>
      <c r="G165" s="10"/>
    </row>
    <row r="166" spans="1:7" s="61" customFormat="1" ht="18" customHeight="1">
      <c r="A166" s="44"/>
      <c r="F166" s="10"/>
      <c r="G166" s="10"/>
    </row>
    <row r="167" spans="1:7" s="61" customFormat="1" ht="18" customHeight="1">
      <c r="A167" s="44"/>
      <c r="F167" s="10"/>
      <c r="G167" s="10"/>
    </row>
    <row r="168" spans="1:7" s="61" customFormat="1" ht="18" customHeight="1">
      <c r="A168" s="44"/>
      <c r="F168" s="10"/>
      <c r="G168" s="10"/>
    </row>
    <row r="169" spans="1:7" s="61" customFormat="1" ht="18" customHeight="1">
      <c r="A169" s="44"/>
      <c r="F169" s="10"/>
      <c r="G169" s="10"/>
    </row>
    <row r="170" spans="1:7" s="61" customFormat="1" ht="18" customHeight="1">
      <c r="A170" s="44"/>
      <c r="F170" s="10"/>
      <c r="G170" s="10"/>
    </row>
    <row r="171" spans="1:7" s="61" customFormat="1" ht="18" customHeight="1">
      <c r="A171" s="44"/>
      <c r="F171" s="10"/>
      <c r="G171" s="10"/>
    </row>
    <row r="172" spans="1:7" s="61" customFormat="1" ht="18" customHeight="1">
      <c r="A172" s="44"/>
      <c r="F172" s="10"/>
      <c r="G172" s="10"/>
    </row>
    <row r="173" spans="1:7" s="61" customFormat="1" ht="18" customHeight="1">
      <c r="A173" s="44"/>
      <c r="F173" s="10"/>
      <c r="G173" s="10"/>
    </row>
    <row r="174" spans="1:7" s="61" customFormat="1" ht="18" customHeight="1">
      <c r="A174" s="44"/>
      <c r="F174" s="10"/>
      <c r="G174" s="10"/>
    </row>
    <row r="175" spans="1:7" s="61" customFormat="1" ht="18" customHeight="1">
      <c r="A175" s="44"/>
      <c r="F175" s="10"/>
      <c r="G175" s="10"/>
    </row>
    <row r="176" spans="1:7" s="61" customFormat="1" ht="18" customHeight="1">
      <c r="A176" s="44"/>
      <c r="F176" s="10"/>
      <c r="G176" s="10"/>
    </row>
    <row r="177" spans="1:7" s="61" customFormat="1" ht="18" customHeight="1">
      <c r="A177" s="44"/>
      <c r="F177" s="10"/>
      <c r="G177" s="10"/>
    </row>
    <row r="178" spans="1:7" s="61" customFormat="1" ht="18" customHeight="1">
      <c r="A178" s="44"/>
      <c r="F178" s="10"/>
      <c r="G178" s="10"/>
    </row>
    <row r="179" spans="1:7" s="61" customFormat="1" ht="18" customHeight="1">
      <c r="A179" s="44"/>
      <c r="F179" s="10"/>
      <c r="G179" s="10"/>
    </row>
    <row r="180" spans="1:7" s="61" customFormat="1" ht="18" customHeight="1">
      <c r="A180" s="44"/>
      <c r="F180" s="10"/>
      <c r="G180" s="10"/>
    </row>
    <row r="181" spans="1:7" s="61" customFormat="1" ht="18" customHeight="1">
      <c r="A181" s="44"/>
      <c r="F181" s="10"/>
      <c r="G181" s="10"/>
    </row>
    <row r="182" spans="1:7" s="61" customFormat="1" ht="18" customHeight="1">
      <c r="A182" s="44"/>
      <c r="F182" s="10"/>
      <c r="G182" s="10"/>
    </row>
    <row r="183" spans="1:7" s="61" customFormat="1" ht="18" customHeight="1">
      <c r="A183" s="44"/>
      <c r="F183" s="10"/>
      <c r="G183" s="10"/>
    </row>
    <row r="184" spans="1:7" s="61" customFormat="1" ht="18" customHeight="1">
      <c r="A184" s="44"/>
      <c r="F184" s="10"/>
      <c r="G184" s="10"/>
    </row>
    <row r="185" spans="1:7" s="61" customFormat="1" ht="18" customHeight="1">
      <c r="A185" s="44"/>
      <c r="F185" s="10"/>
      <c r="G185" s="10"/>
    </row>
    <row r="186" spans="1:7" s="61" customFormat="1" ht="18" customHeight="1">
      <c r="A186" s="44"/>
      <c r="F186" s="10"/>
      <c r="G186" s="10"/>
    </row>
    <row r="187" spans="1:7" s="61" customFormat="1" ht="18" customHeight="1">
      <c r="A187" s="44"/>
      <c r="F187" s="10"/>
      <c r="G187" s="10"/>
    </row>
    <row r="188" spans="1:7" s="61" customFormat="1" ht="18" customHeight="1">
      <c r="A188" s="44"/>
      <c r="F188" s="10"/>
      <c r="G188" s="10"/>
    </row>
    <row r="189" spans="1:7" s="61" customFormat="1" ht="18" customHeight="1">
      <c r="A189" s="44"/>
      <c r="F189" s="10"/>
      <c r="G189" s="10"/>
    </row>
    <row r="190" spans="1:7" s="61" customFormat="1" ht="18" customHeight="1">
      <c r="A190" s="44"/>
      <c r="F190" s="10"/>
      <c r="G190" s="10"/>
    </row>
    <row r="191" spans="1:7" s="61" customFormat="1" ht="18" customHeight="1">
      <c r="A191" s="44"/>
      <c r="F191" s="10"/>
      <c r="G191" s="10"/>
    </row>
    <row r="192" spans="1:7" s="61" customFormat="1" ht="18" customHeight="1">
      <c r="A192" s="44"/>
      <c r="F192" s="10"/>
      <c r="G192" s="10"/>
    </row>
    <row r="193" spans="1:7" s="61" customFormat="1" ht="18" customHeight="1">
      <c r="A193" s="44"/>
      <c r="F193" s="10"/>
      <c r="G193" s="10"/>
    </row>
    <row r="194" spans="1:7" s="61" customFormat="1" ht="18" customHeight="1">
      <c r="A194" s="44"/>
      <c r="F194" s="10"/>
      <c r="G194" s="10"/>
    </row>
    <row r="195" spans="1:7" s="61" customFormat="1" ht="18" customHeight="1">
      <c r="A195" s="44"/>
      <c r="F195" s="10"/>
      <c r="G195" s="10"/>
    </row>
    <row r="196" spans="1:7" s="61" customFormat="1" ht="18" customHeight="1">
      <c r="A196" s="44"/>
      <c r="F196" s="10"/>
      <c r="G196" s="10"/>
    </row>
    <row r="197" spans="1:7" s="61" customFormat="1" ht="18" customHeight="1">
      <c r="A197" s="44"/>
      <c r="F197" s="10"/>
      <c r="G197" s="10"/>
    </row>
    <row r="198" spans="1:7" s="61" customFormat="1" ht="18" customHeight="1">
      <c r="A198" s="44"/>
      <c r="F198" s="10"/>
      <c r="G198" s="10"/>
    </row>
    <row r="199" spans="1:7" s="61" customFormat="1" ht="18" customHeight="1">
      <c r="A199" s="44"/>
      <c r="F199" s="10"/>
      <c r="G199" s="10"/>
    </row>
    <row r="200" spans="1:7" s="61" customFormat="1" ht="18" customHeight="1">
      <c r="A200" s="44"/>
      <c r="F200" s="10"/>
      <c r="G200" s="10"/>
    </row>
    <row r="201" spans="1:7" s="61" customFormat="1" ht="18" customHeight="1">
      <c r="A201" s="44"/>
      <c r="F201" s="10"/>
      <c r="G201" s="10"/>
    </row>
    <row r="202" spans="1:7" s="61" customFormat="1" ht="18" customHeight="1">
      <c r="A202" s="44"/>
      <c r="F202" s="10"/>
      <c r="G202" s="10"/>
    </row>
    <row r="203" spans="1:7" s="61" customFormat="1" ht="18" customHeight="1">
      <c r="A203" s="44"/>
      <c r="F203" s="10"/>
      <c r="G203" s="10"/>
    </row>
    <row r="204" spans="1:7" s="61" customFormat="1" ht="18" customHeight="1">
      <c r="A204" s="44"/>
      <c r="F204" s="10"/>
      <c r="G204" s="10"/>
    </row>
    <row r="205" spans="1:7" s="61" customFormat="1" ht="18" customHeight="1">
      <c r="A205" s="44"/>
      <c r="F205" s="10"/>
      <c r="G205" s="10"/>
    </row>
    <row r="206" spans="1:7" s="61" customFormat="1" ht="18" customHeight="1">
      <c r="A206" s="44"/>
      <c r="F206" s="10"/>
      <c r="G206" s="10"/>
    </row>
    <row r="207" spans="1:7" s="61" customFormat="1" ht="18" customHeight="1">
      <c r="A207" s="44"/>
      <c r="F207" s="10"/>
      <c r="G207" s="10"/>
    </row>
    <row r="208" spans="1:7" s="61" customFormat="1" ht="18" customHeight="1">
      <c r="A208" s="44"/>
      <c r="F208" s="10"/>
      <c r="G208" s="10"/>
    </row>
    <row r="209" spans="1:14" s="61" customFormat="1" ht="18" customHeight="1">
      <c r="A209" s="44"/>
      <c r="F209" s="10"/>
      <c r="G209" s="10"/>
    </row>
    <row r="210" spans="1:14" s="61" customFormat="1" ht="18" customHeight="1">
      <c r="A210" s="44"/>
      <c r="F210" s="10"/>
      <c r="G210" s="10"/>
    </row>
    <row r="211" spans="1:14" s="61" customFormat="1" ht="18" customHeight="1">
      <c r="A211" s="44"/>
      <c r="F211" s="10"/>
      <c r="G211" s="10"/>
    </row>
    <row r="212" spans="1:14" s="61" customFormat="1" ht="18" customHeight="1">
      <c r="A212" s="44"/>
      <c r="F212" s="10"/>
      <c r="G212" s="10"/>
    </row>
    <row r="213" spans="1:14" s="61" customFormat="1" ht="18" customHeight="1">
      <c r="A213" s="44"/>
      <c r="F213" s="10"/>
      <c r="G213" s="10"/>
    </row>
    <row r="214" spans="1:14" ht="18" customHeight="1">
      <c r="A214" s="29"/>
      <c r="N214" s="10"/>
    </row>
    <row r="215" spans="1:14" ht="18" customHeight="1">
      <c r="A215" s="29"/>
      <c r="N215" s="10"/>
    </row>
    <row r="216" spans="1:14" ht="18" customHeight="1">
      <c r="A216" s="29"/>
      <c r="N216" s="10"/>
    </row>
    <row r="217" spans="1:14" ht="18" customHeight="1">
      <c r="A217" s="29"/>
      <c r="N217" s="10"/>
    </row>
    <row r="218" spans="1:14" ht="18" customHeight="1">
      <c r="A218" s="29"/>
      <c r="N218" s="10"/>
    </row>
    <row r="219" spans="1:14" ht="18" customHeight="1">
      <c r="A219" s="29"/>
      <c r="N219" s="10"/>
    </row>
    <row r="220" spans="1:14" ht="18" customHeight="1">
      <c r="A220" s="29"/>
      <c r="N220" s="10"/>
    </row>
    <row r="221" spans="1:14" ht="18" customHeight="1">
      <c r="A221" s="29"/>
      <c r="N221" s="10"/>
    </row>
    <row r="222" spans="1:14" ht="18" customHeight="1">
      <c r="A222" s="29"/>
      <c r="N222" s="10"/>
    </row>
    <row r="223" spans="1:14" ht="18" customHeight="1">
      <c r="A223" s="29"/>
      <c r="N223" s="10"/>
    </row>
    <row r="224" spans="1:14" ht="3" customHeight="1"/>
    <row r="225" spans="1:20" ht="3" customHeight="1"/>
    <row r="226" spans="1:20" s="150" customFormat="1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42"/>
      <c r="S226" s="10"/>
      <c r="T226" s="10"/>
    </row>
    <row r="227" spans="1:20" s="150" customFormat="1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42"/>
      <c r="S227" s="10"/>
      <c r="T227" s="10"/>
    </row>
  </sheetData>
  <mergeCells count="10">
    <mergeCell ref="L32:M32"/>
    <mergeCell ref="F33:H33"/>
    <mergeCell ref="I33:K33"/>
    <mergeCell ref="A35:D35"/>
    <mergeCell ref="L3:M3"/>
    <mergeCell ref="L4:M4"/>
    <mergeCell ref="F5:H5"/>
    <mergeCell ref="I5:K5"/>
    <mergeCell ref="A7:D7"/>
    <mergeCell ref="A11:D11"/>
  </mergeCells>
  <pageMargins left="0.28000000000000003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/>
  </sheetPr>
  <dimension ref="A1:T227"/>
  <sheetViews>
    <sheetView showGridLines="0" topLeftCell="I23" workbookViewId="0">
      <selection activeCell="P32" sqref="P32"/>
    </sheetView>
  </sheetViews>
  <sheetFormatPr defaultColWidth="9.125" defaultRowHeight="18"/>
  <cols>
    <col min="1" max="1" width="1.75" style="10" customWidth="1"/>
    <col min="2" max="2" width="6" style="10" customWidth="1"/>
    <col min="3" max="3" width="6.125" style="10" customWidth="1"/>
    <col min="4" max="4" width="5.25" style="10" customWidth="1"/>
    <col min="5" max="5" width="11.25" style="10" customWidth="1"/>
    <col min="6" max="6" width="12.125" style="10" customWidth="1"/>
    <col min="7" max="7" width="12.25" style="10" customWidth="1"/>
    <col min="8" max="8" width="20.5" style="10" customWidth="1"/>
    <col min="9" max="9" width="11.125" style="10" customWidth="1"/>
    <col min="10" max="10" width="12" style="10" customWidth="1"/>
    <col min="11" max="11" width="19.375" style="10" customWidth="1"/>
    <col min="12" max="12" width="1.375" style="10" customWidth="1"/>
    <col min="13" max="13" width="23.375" style="10" customWidth="1"/>
    <col min="14" max="14" width="2.25" style="29" customWidth="1"/>
    <col min="15" max="15" width="5.375" style="10" customWidth="1"/>
    <col min="16" max="18" width="9.125" style="10"/>
    <col min="19" max="19" width="2.75" style="10" customWidth="1"/>
    <col min="20" max="20" width="5.375" style="10" customWidth="1"/>
    <col min="21" max="16384" width="9.125" style="10"/>
  </cols>
  <sheetData>
    <row r="1" spans="1:20" s="1" customFormat="1">
      <c r="B1" s="2" t="s">
        <v>203</v>
      </c>
      <c r="C1" s="3"/>
      <c r="D1" s="2" t="s">
        <v>206</v>
      </c>
      <c r="N1" s="4"/>
    </row>
    <row r="2" spans="1:20" s="5" customFormat="1">
      <c r="B2" s="1" t="s">
        <v>184</v>
      </c>
      <c r="C2" s="3"/>
      <c r="D2" s="6" t="s">
        <v>207</v>
      </c>
    </row>
    <row r="3" spans="1:20" s="51" customFormat="1" ht="21" customHeight="1">
      <c r="D3" s="52"/>
      <c r="E3" s="53"/>
      <c r="L3" s="312" t="s">
        <v>65</v>
      </c>
      <c r="M3" s="312"/>
      <c r="S3" s="31"/>
      <c r="T3" s="31"/>
    </row>
    <row r="4" spans="1:20" s="9" customFormat="1" ht="3" customHeight="1">
      <c r="A4" s="32"/>
      <c r="B4" s="32"/>
      <c r="C4" s="32"/>
      <c r="D4" s="44"/>
      <c r="E4" s="32"/>
      <c r="F4" s="8"/>
      <c r="G4" s="8"/>
      <c r="H4" s="8"/>
      <c r="I4" s="8"/>
      <c r="J4" s="8"/>
      <c r="K4" s="32" t="s">
        <v>35</v>
      </c>
      <c r="L4" s="318"/>
      <c r="M4" s="318"/>
      <c r="N4" s="32"/>
      <c r="S4" s="32"/>
      <c r="T4" s="32"/>
    </row>
    <row r="5" spans="1:20" s="13" customFormat="1" ht="22.5" customHeight="1">
      <c r="A5" s="54"/>
      <c r="B5" s="54"/>
      <c r="C5" s="54"/>
      <c r="D5" s="55"/>
      <c r="E5" s="14"/>
      <c r="F5" s="313" t="s">
        <v>74</v>
      </c>
      <c r="G5" s="314"/>
      <c r="H5" s="315"/>
      <c r="I5" s="313" t="s">
        <v>75</v>
      </c>
      <c r="J5" s="314"/>
      <c r="K5" s="315"/>
      <c r="L5" s="56"/>
      <c r="M5" s="54"/>
      <c r="N5" s="17"/>
      <c r="S5" s="32"/>
      <c r="T5" s="32"/>
    </row>
    <row r="6" spans="1:20" s="13" customFormat="1" ht="22.5" customHeight="1">
      <c r="A6" s="17"/>
      <c r="B6" s="17"/>
      <c r="C6" s="17"/>
      <c r="D6" s="28"/>
      <c r="E6" s="18" t="s">
        <v>2</v>
      </c>
      <c r="F6" s="16"/>
      <c r="G6" s="18"/>
      <c r="H6" s="14" t="s">
        <v>18</v>
      </c>
      <c r="I6" s="16"/>
      <c r="J6" s="18"/>
      <c r="K6" s="14" t="s">
        <v>18</v>
      </c>
      <c r="L6" s="16"/>
      <c r="M6" s="17"/>
      <c r="N6" s="17"/>
      <c r="S6" s="32"/>
      <c r="T6" s="32"/>
    </row>
    <row r="7" spans="1:20" s="13" customFormat="1" ht="22.5" customHeight="1">
      <c r="A7" s="316" t="s">
        <v>66</v>
      </c>
      <c r="B7" s="316"/>
      <c r="C7" s="316"/>
      <c r="D7" s="317"/>
      <c r="E7" s="18" t="s">
        <v>15</v>
      </c>
      <c r="F7" s="16"/>
      <c r="G7" s="18"/>
      <c r="H7" s="18" t="s">
        <v>17</v>
      </c>
      <c r="I7" s="16"/>
      <c r="J7" s="18"/>
      <c r="K7" s="18" t="s">
        <v>17</v>
      </c>
      <c r="L7" s="16"/>
      <c r="M7" s="16" t="s">
        <v>67</v>
      </c>
      <c r="N7" s="17"/>
      <c r="S7" s="32"/>
      <c r="T7" s="32"/>
    </row>
    <row r="8" spans="1:20" s="13" customFormat="1" ht="21" customHeight="1">
      <c r="A8" s="17"/>
      <c r="B8" s="17"/>
      <c r="C8" s="17"/>
      <c r="D8" s="28"/>
      <c r="E8" s="18" t="s">
        <v>4</v>
      </c>
      <c r="F8" s="16" t="s">
        <v>6</v>
      </c>
      <c r="G8" s="18" t="s">
        <v>16</v>
      </c>
      <c r="H8" s="18" t="s">
        <v>19</v>
      </c>
      <c r="I8" s="16" t="s">
        <v>6</v>
      </c>
      <c r="J8" s="18" t="s">
        <v>16</v>
      </c>
      <c r="K8" s="18" t="s">
        <v>19</v>
      </c>
      <c r="L8" s="16"/>
      <c r="M8" s="17"/>
      <c r="N8" s="17"/>
      <c r="S8" s="32"/>
      <c r="T8" s="32"/>
    </row>
    <row r="9" spans="1:20" s="13" customFormat="1" ht="21" customHeight="1">
      <c r="A9" s="22"/>
      <c r="B9" s="22"/>
      <c r="C9" s="22"/>
      <c r="D9" s="26"/>
      <c r="E9" s="23" t="s">
        <v>89</v>
      </c>
      <c r="F9" s="83" t="s">
        <v>84</v>
      </c>
      <c r="G9" s="23" t="s">
        <v>88</v>
      </c>
      <c r="H9" s="23" t="s">
        <v>20</v>
      </c>
      <c r="I9" s="83" t="s">
        <v>84</v>
      </c>
      <c r="J9" s="23" t="s">
        <v>88</v>
      </c>
      <c r="K9" s="23" t="s">
        <v>20</v>
      </c>
      <c r="L9" s="57"/>
      <c r="M9" s="22"/>
      <c r="N9" s="17"/>
      <c r="S9" s="32"/>
      <c r="T9" s="32"/>
    </row>
    <row r="10" spans="1:20" s="13" customFormat="1" ht="3" customHeight="1">
      <c r="A10" s="17"/>
      <c r="B10" s="17"/>
      <c r="C10" s="17"/>
      <c r="D10" s="28"/>
      <c r="E10" s="18"/>
      <c r="F10" s="17"/>
      <c r="G10" s="19"/>
      <c r="H10" s="18"/>
      <c r="I10" s="17"/>
      <c r="J10" s="19"/>
      <c r="K10" s="18"/>
      <c r="L10" s="16"/>
      <c r="M10" s="17"/>
      <c r="N10" s="17"/>
      <c r="S10" s="134"/>
      <c r="T10" s="134"/>
    </row>
    <row r="11" spans="1:20" s="60" customFormat="1" ht="22.5" customHeight="1">
      <c r="A11" s="319" t="s">
        <v>42</v>
      </c>
      <c r="B11" s="319"/>
      <c r="C11" s="319"/>
      <c r="D11" s="320"/>
      <c r="E11" s="127">
        <v>35</v>
      </c>
      <c r="F11" s="128">
        <v>68615098.761209995</v>
      </c>
      <c r="G11" s="128">
        <v>69083192.944620013</v>
      </c>
      <c r="H11" s="128">
        <v>21015186.027010001</v>
      </c>
      <c r="I11" s="128">
        <v>5502110.1330099991</v>
      </c>
      <c r="J11" s="128">
        <v>4691266.1186200008</v>
      </c>
      <c r="K11" s="128">
        <v>4000856.7626300007</v>
      </c>
      <c r="L11" s="5"/>
      <c r="M11" s="58" t="s">
        <v>1</v>
      </c>
      <c r="N11" s="5"/>
      <c r="S11" s="134"/>
      <c r="T11" s="134"/>
    </row>
    <row r="12" spans="1:20" s="61" customFormat="1" ht="18" customHeight="1">
      <c r="A12" s="81"/>
      <c r="B12" s="82" t="s">
        <v>155</v>
      </c>
      <c r="C12" s="81"/>
      <c r="D12" s="137"/>
      <c r="E12" s="129">
        <v>11</v>
      </c>
      <c r="F12" s="130">
        <f>30319249024.41/1000</f>
        <v>30319249.024409998</v>
      </c>
      <c r="G12" s="130">
        <f>31132143109.04/1000</f>
        <v>31132143.10904</v>
      </c>
      <c r="H12" s="130">
        <f>7313631363.66/1000</f>
        <v>7313631.3636600003</v>
      </c>
      <c r="I12" s="130">
        <f>2728966143.31/1000</f>
        <v>2728966.1433099997</v>
      </c>
      <c r="J12" s="130">
        <f>2061621221.29/1000</f>
        <v>2061621.22129</v>
      </c>
      <c r="K12" s="130">
        <f>1770568245.35/1000</f>
        <v>1770568.24535</v>
      </c>
      <c r="L12" s="32" t="s">
        <v>166</v>
      </c>
      <c r="M12" s="32"/>
      <c r="N12" s="44"/>
      <c r="S12" s="134"/>
      <c r="T12" s="134"/>
    </row>
    <row r="13" spans="1:20" s="61" customFormat="1" ht="18" customHeight="1">
      <c r="A13" s="81"/>
      <c r="B13" s="82" t="s">
        <v>153</v>
      </c>
      <c r="C13" s="81"/>
      <c r="D13" s="137"/>
      <c r="E13" s="129">
        <v>1</v>
      </c>
      <c r="F13" s="130">
        <f>2141985032.54/1000</f>
        <v>2141985.03254</v>
      </c>
      <c r="G13" s="130">
        <f>2140383329.38/1000</f>
        <v>2140383.32938</v>
      </c>
      <c r="H13" s="130">
        <f>510720838.17/1000</f>
        <v>510720.83817</v>
      </c>
      <c r="I13" s="130">
        <f>26765164.24/1000</f>
        <v>26765.164239999998</v>
      </c>
      <c r="J13" s="130">
        <f>26042001.96/1000</f>
        <v>26042.001960000001</v>
      </c>
      <c r="K13" s="130">
        <f>119329145.58/1000</f>
        <v>119329.14558</v>
      </c>
      <c r="L13" s="32" t="s">
        <v>167</v>
      </c>
      <c r="M13" s="32"/>
      <c r="N13" s="44"/>
      <c r="S13" s="134"/>
      <c r="T13" s="134"/>
    </row>
    <row r="14" spans="1:20" s="61" customFormat="1" ht="18" customHeight="1">
      <c r="A14" s="81"/>
      <c r="B14" s="82" t="s">
        <v>151</v>
      </c>
      <c r="C14" s="81"/>
      <c r="D14" s="137"/>
      <c r="E14" s="129">
        <v>1</v>
      </c>
      <c r="F14" s="130">
        <f>1047853655.14/1000</f>
        <v>1047853.6551399999</v>
      </c>
      <c r="G14" s="130">
        <f>1027084877.12/1000</f>
        <v>1027084.87712</v>
      </c>
      <c r="H14" s="130">
        <f>201658600.06/1000</f>
        <v>201658.60006</v>
      </c>
      <c r="I14" s="130">
        <f>26658861.69/1000</f>
        <v>26658.861690000002</v>
      </c>
      <c r="J14" s="130">
        <f>19144714.36/1000</f>
        <v>19144.714359999998</v>
      </c>
      <c r="K14" s="130">
        <f>53907536.77/1000</f>
        <v>53907.536770000006</v>
      </c>
      <c r="L14" s="32" t="s">
        <v>168</v>
      </c>
      <c r="M14" s="32"/>
      <c r="N14" s="44"/>
      <c r="S14" s="134"/>
      <c r="T14" s="134"/>
    </row>
    <row r="15" spans="1:20" s="61" customFormat="1" ht="18" customHeight="1">
      <c r="A15" s="81"/>
      <c r="B15" s="82" t="s">
        <v>149</v>
      </c>
      <c r="C15" s="81"/>
      <c r="D15" s="137"/>
      <c r="E15" s="129">
        <v>1</v>
      </c>
      <c r="F15" s="130">
        <f>3221122265.85/1000</f>
        <v>3221122.2658500001</v>
      </c>
      <c r="G15" s="130">
        <f>3138910563.58/1000</f>
        <v>3138910.5635799998</v>
      </c>
      <c r="H15" s="130">
        <f>767002148.06/1000</f>
        <v>767002.14805999992</v>
      </c>
      <c r="I15" s="130">
        <f>50471278.39/1000</f>
        <v>50471.278389999999</v>
      </c>
      <c r="J15" s="130">
        <f>36004350.41/1000</f>
        <v>36004.350409999999</v>
      </c>
      <c r="K15" s="130">
        <f>128610618.58/1000</f>
        <v>128610.61857999999</v>
      </c>
      <c r="L15" s="32" t="s">
        <v>169</v>
      </c>
      <c r="M15" s="32"/>
      <c r="N15" s="44"/>
      <c r="S15" s="134"/>
      <c r="T15" s="134"/>
    </row>
    <row r="16" spans="1:20" s="61" customFormat="1" ht="18" customHeight="1">
      <c r="A16" s="81"/>
      <c r="B16" s="82" t="s">
        <v>170</v>
      </c>
      <c r="C16" s="81"/>
      <c r="D16" s="137"/>
      <c r="E16" s="140" t="s">
        <v>208</v>
      </c>
      <c r="F16" s="138" t="s">
        <v>208</v>
      </c>
      <c r="G16" s="140" t="s">
        <v>208</v>
      </c>
      <c r="H16" s="138" t="s">
        <v>208</v>
      </c>
      <c r="I16" s="140" t="s">
        <v>208</v>
      </c>
      <c r="J16" s="138" t="s">
        <v>208</v>
      </c>
      <c r="K16" s="140" t="s">
        <v>208</v>
      </c>
      <c r="L16" s="32" t="s">
        <v>171</v>
      </c>
      <c r="M16" s="32"/>
      <c r="N16" s="44"/>
      <c r="S16" s="134"/>
      <c r="T16" s="134"/>
    </row>
    <row r="17" spans="1:20" s="61" customFormat="1" ht="18" customHeight="1">
      <c r="A17" s="81"/>
      <c r="B17" s="82" t="s">
        <v>145</v>
      </c>
      <c r="C17" s="81"/>
      <c r="D17" s="137"/>
      <c r="E17" s="129">
        <v>1</v>
      </c>
      <c r="F17" s="130">
        <f>2933837842.58/1000</f>
        <v>2933837.8425799999</v>
      </c>
      <c r="G17" s="130">
        <f>2909153166.53/1000</f>
        <v>2909153.16653</v>
      </c>
      <c r="H17" s="130">
        <f>599606667.28/1000</f>
        <v>599606.66727999994</v>
      </c>
      <c r="I17" s="130">
        <f>33894078.86/1000</f>
        <v>33894.078860000001</v>
      </c>
      <c r="J17" s="130">
        <f>19888943.55/1000</f>
        <v>19888.94355</v>
      </c>
      <c r="K17" s="130">
        <f>70081111.74/1000</f>
        <v>70081.111739999993</v>
      </c>
      <c r="L17" s="32" t="s">
        <v>172</v>
      </c>
      <c r="M17" s="32"/>
      <c r="N17" s="44"/>
      <c r="S17" s="134"/>
      <c r="T17" s="134"/>
    </row>
    <row r="18" spans="1:20" s="61" customFormat="1" ht="18" customHeight="1">
      <c r="A18" s="81"/>
      <c r="B18" s="82" t="s">
        <v>143</v>
      </c>
      <c r="C18" s="81"/>
      <c r="D18" s="137"/>
      <c r="E18" s="129">
        <v>1</v>
      </c>
      <c r="F18" s="130">
        <f>2402658819.86/1000</f>
        <v>2402658.8198600002</v>
      </c>
      <c r="G18" s="130">
        <f>2411485468.1/1000</f>
        <v>2411485.4680999997</v>
      </c>
      <c r="H18" s="130">
        <f>897708715.83/1000</f>
        <v>897708.71583</v>
      </c>
      <c r="I18" s="130">
        <f>2176765336.45/1000</f>
        <v>2176765.3364499998</v>
      </c>
      <c r="J18" s="130">
        <f>2164285978.26/1000</f>
        <v>2164285.9782600002</v>
      </c>
      <c r="K18" s="130">
        <f>240385198.88/1000</f>
        <v>240385.19887999998</v>
      </c>
      <c r="L18" s="32" t="s">
        <v>173</v>
      </c>
      <c r="M18" s="32"/>
      <c r="N18" s="44"/>
      <c r="S18" s="134"/>
      <c r="T18" s="134"/>
    </row>
    <row r="19" spans="1:20" s="61" customFormat="1" ht="18" customHeight="1">
      <c r="A19" s="81"/>
      <c r="B19" s="82" t="s">
        <v>141</v>
      </c>
      <c r="C19" s="81"/>
      <c r="D19" s="137"/>
      <c r="E19" s="129">
        <v>1</v>
      </c>
      <c r="F19" s="130">
        <f>1819889809.33/1000</f>
        <v>1819889.8093299998</v>
      </c>
      <c r="G19" s="130">
        <f>1838054893.39/1000</f>
        <v>1838054.8933900001</v>
      </c>
      <c r="H19" s="130">
        <f>441810852.14/1000</f>
        <v>441810.85213999997</v>
      </c>
      <c r="I19" s="130">
        <f>35841869.45/1000</f>
        <v>35841.869450000006</v>
      </c>
      <c r="J19" s="130">
        <f>20720226.18/1000</f>
        <v>20720.226180000001</v>
      </c>
      <c r="K19" s="130">
        <f>233132837.21/1000</f>
        <v>233132.83721</v>
      </c>
      <c r="L19" s="32" t="s">
        <v>174</v>
      </c>
      <c r="M19" s="32"/>
      <c r="N19" s="44"/>
      <c r="S19" s="134"/>
      <c r="T19" s="134"/>
    </row>
    <row r="20" spans="1:20" s="61" customFormat="1" ht="18" customHeight="1">
      <c r="A20" s="81"/>
      <c r="B20" s="82" t="s">
        <v>139</v>
      </c>
      <c r="C20" s="81"/>
      <c r="D20" s="137"/>
      <c r="E20" s="129">
        <v>1</v>
      </c>
      <c r="F20" s="130">
        <f>2979048817.58/1000</f>
        <v>2979048.81758</v>
      </c>
      <c r="G20" s="130">
        <f>3054174883.84/1000</f>
        <v>3054174.8838400003</v>
      </c>
      <c r="H20" s="130">
        <f>691159978.98/1000</f>
        <v>691159.97898000001</v>
      </c>
      <c r="I20" s="130">
        <f>33152677.13/1000</f>
        <v>33152.677129999996</v>
      </c>
      <c r="J20" s="130">
        <f>35002770.68/1000</f>
        <v>35002.770680000001</v>
      </c>
      <c r="K20" s="130">
        <f>94517927.55/1000</f>
        <v>94517.927549999993</v>
      </c>
      <c r="L20" s="32" t="s">
        <v>175</v>
      </c>
      <c r="M20" s="32"/>
      <c r="N20" s="44"/>
      <c r="S20" s="135"/>
      <c r="T20" s="135"/>
    </row>
    <row r="21" spans="1:20" s="61" customFormat="1" ht="18" customHeight="1">
      <c r="A21" s="81"/>
      <c r="B21" s="82" t="s">
        <v>137</v>
      </c>
      <c r="C21" s="81"/>
      <c r="D21" s="137"/>
      <c r="E21" s="129">
        <v>1</v>
      </c>
      <c r="F21" s="130">
        <f>3863136393.7/1000</f>
        <v>3863136.3936999999</v>
      </c>
      <c r="G21" s="130">
        <f>3794345570.57/1000</f>
        <v>3794345.57057</v>
      </c>
      <c r="H21" s="130">
        <f>992102925.41/1000</f>
        <v>992102.92540999991</v>
      </c>
      <c r="I21" s="130">
        <f>44770270.18/1000</f>
        <v>44770.27018</v>
      </c>
      <c r="J21" s="130">
        <f>32905015.18/1000</f>
        <v>32905.015180000002</v>
      </c>
      <c r="K21" s="130">
        <f>111258623.84/1000</f>
        <v>111258.62384</v>
      </c>
      <c r="L21" s="32" t="s">
        <v>176</v>
      </c>
      <c r="M21" s="32"/>
      <c r="N21" s="44"/>
      <c r="S21" s="135"/>
      <c r="T21" s="135"/>
    </row>
    <row r="22" spans="1:20" s="61" customFormat="1" ht="18" customHeight="1">
      <c r="A22" s="81"/>
      <c r="B22" s="82" t="s">
        <v>135</v>
      </c>
      <c r="C22" s="81"/>
      <c r="D22" s="137"/>
      <c r="E22" s="140" t="s">
        <v>208</v>
      </c>
      <c r="F22" s="138" t="s">
        <v>208</v>
      </c>
      <c r="G22" s="140" t="s">
        <v>208</v>
      </c>
      <c r="H22" s="138" t="s">
        <v>208</v>
      </c>
      <c r="I22" s="140" t="s">
        <v>208</v>
      </c>
      <c r="J22" s="138" t="s">
        <v>208</v>
      </c>
      <c r="K22" s="140" t="s">
        <v>208</v>
      </c>
      <c r="L22" s="32" t="s">
        <v>177</v>
      </c>
      <c r="M22" s="32"/>
      <c r="N22" s="44"/>
      <c r="S22" s="135"/>
      <c r="T22" s="135"/>
    </row>
    <row r="23" spans="1:20" s="61" customFormat="1" ht="18" customHeight="1">
      <c r="A23" s="81"/>
      <c r="B23" s="82" t="s">
        <v>133</v>
      </c>
      <c r="C23" s="81"/>
      <c r="D23" s="137"/>
      <c r="E23" s="129">
        <v>1</v>
      </c>
      <c r="F23" s="130">
        <f>2190597770.86/1000</f>
        <v>2190597.77086</v>
      </c>
      <c r="G23" s="130">
        <f>2127514019.62/1000</f>
        <v>2127514.0196199999</v>
      </c>
      <c r="H23" s="130">
        <f>696584504.09/1000</f>
        <v>696584.50409000006</v>
      </c>
      <c r="I23" s="130">
        <f>27649082.64/1000</f>
        <v>27649.082640000001</v>
      </c>
      <c r="J23" s="130">
        <f>41238891.97/1000</f>
        <v>41238.891969999997</v>
      </c>
      <c r="K23" s="130">
        <f>130064866.74/1000</f>
        <v>130064.86674</v>
      </c>
      <c r="L23" s="32" t="s">
        <v>178</v>
      </c>
      <c r="M23" s="32"/>
      <c r="N23" s="44"/>
      <c r="S23" s="135"/>
      <c r="T23" s="135"/>
    </row>
    <row r="24" spans="1:20" s="61" customFormat="1" ht="18" customHeight="1">
      <c r="A24" s="81"/>
      <c r="B24" s="82" t="s">
        <v>131</v>
      </c>
      <c r="C24" s="81"/>
      <c r="D24" s="137"/>
      <c r="E24" s="129">
        <v>1</v>
      </c>
      <c r="F24" s="130">
        <f>1674459932.83/1000</f>
        <v>1674459.9328299998</v>
      </c>
      <c r="G24" s="130">
        <f>1657267595.96/1000</f>
        <v>1657267.5959600001</v>
      </c>
      <c r="H24" s="130">
        <f>495475018.28/1000</f>
        <v>495475.01827999996</v>
      </c>
      <c r="I24" s="130">
        <f>39652215.77/1000</f>
        <v>39652.215770000003</v>
      </c>
      <c r="J24" s="130">
        <f>25421072.31/1000</f>
        <v>25421.07231</v>
      </c>
      <c r="K24" s="130">
        <f>85284863.77/1000</f>
        <v>85284.863769999996</v>
      </c>
      <c r="L24" s="32" t="s">
        <v>179</v>
      </c>
      <c r="M24" s="32"/>
      <c r="N24" s="44"/>
      <c r="S24" s="135"/>
      <c r="T24" s="135"/>
    </row>
    <row r="25" spans="1:20" s="61" customFormat="1" ht="18" customHeight="1">
      <c r="A25" s="81"/>
      <c r="B25" s="82" t="s">
        <v>129</v>
      </c>
      <c r="C25" s="81"/>
      <c r="D25" s="137"/>
      <c r="E25" s="129">
        <v>1</v>
      </c>
      <c r="F25" s="130">
        <f>2889952062.96/1000</f>
        <v>2889952.0629600002</v>
      </c>
      <c r="G25" s="130">
        <f>2900904439.08/1000</f>
        <v>2900904.4390799999</v>
      </c>
      <c r="H25" s="130">
        <f>995639848.72/1000</f>
        <v>995639.84872000001</v>
      </c>
      <c r="I25" s="130">
        <f>35662681.16/1000</f>
        <v>35662.681159999993</v>
      </c>
      <c r="J25" s="130">
        <f>33582020.15/1000</f>
        <v>33582.020149999997</v>
      </c>
      <c r="K25" s="130">
        <f>128719330.85/1000</f>
        <v>128719.33085</v>
      </c>
      <c r="L25" s="32" t="s">
        <v>180</v>
      </c>
      <c r="M25" s="32"/>
      <c r="N25" s="44"/>
      <c r="S25" s="139"/>
      <c r="T25" s="139"/>
    </row>
    <row r="26" spans="1:20" s="61" customFormat="1" ht="18" customHeight="1">
      <c r="A26" s="81"/>
      <c r="B26" s="82" t="s">
        <v>127</v>
      </c>
      <c r="C26" s="81"/>
      <c r="D26" s="137"/>
      <c r="E26" s="129">
        <v>1</v>
      </c>
      <c r="F26" s="130">
        <f>3374441139.79/1000</f>
        <v>3374441.1397899999</v>
      </c>
      <c r="G26" s="130">
        <f>3336696641.44/1000</f>
        <v>3336696.6414399999</v>
      </c>
      <c r="H26" s="130">
        <f>758252728.39/1000</f>
        <v>758252.72838999995</v>
      </c>
      <c r="I26" s="130">
        <f>30680780.14/1000</f>
        <v>30680.780139999999</v>
      </c>
      <c r="J26" s="130">
        <f>26708756.04/1000</f>
        <v>26708.75604</v>
      </c>
      <c r="K26" s="130">
        <f>172057685.58/1000</f>
        <v>172057.68558000002</v>
      </c>
      <c r="L26" s="32" t="s">
        <v>181</v>
      </c>
      <c r="M26" s="32"/>
      <c r="N26" s="44"/>
      <c r="S26" s="139"/>
      <c r="T26" s="139"/>
    </row>
    <row r="27" spans="1:20" s="61" customFormat="1" ht="18" customHeight="1">
      <c r="A27" s="81"/>
      <c r="B27" s="82" t="s">
        <v>125</v>
      </c>
      <c r="C27" s="81"/>
      <c r="D27" s="137"/>
      <c r="E27" s="129">
        <v>1</v>
      </c>
      <c r="F27" s="130">
        <f>1510448977.43/1000</f>
        <v>1510448.97743</v>
      </c>
      <c r="G27" s="130">
        <f>1472946593.06/1000</f>
        <v>1472946.5930599999</v>
      </c>
      <c r="H27" s="130">
        <f>301444943.45/1000</f>
        <v>301444.94344999996</v>
      </c>
      <c r="I27" s="130">
        <f>24317937.46/1000</f>
        <v>24317.937460000001</v>
      </c>
      <c r="J27" s="130">
        <f>16075690.8/1000</f>
        <v>16075.6908</v>
      </c>
      <c r="K27" s="130">
        <f>62399695.82/1000</f>
        <v>62399.695820000001</v>
      </c>
      <c r="L27" s="32" t="s">
        <v>182</v>
      </c>
      <c r="M27" s="32"/>
      <c r="N27" s="44"/>
      <c r="S27" s="10"/>
      <c r="T27" s="10"/>
    </row>
    <row r="28" spans="1:20" s="61" customFormat="1" ht="18" customHeight="1">
      <c r="A28" s="81"/>
      <c r="B28" s="82"/>
      <c r="C28" s="81"/>
      <c r="D28" s="137"/>
      <c r="E28" s="131"/>
      <c r="F28" s="132"/>
      <c r="G28" s="132"/>
      <c r="H28" s="132"/>
      <c r="I28" s="132"/>
      <c r="J28" s="132"/>
      <c r="K28" s="132"/>
      <c r="L28" s="84"/>
      <c r="M28" s="44"/>
      <c r="N28" s="44"/>
      <c r="S28" s="10"/>
      <c r="T28" s="10"/>
    </row>
    <row r="29" spans="1:20" s="61" customFormat="1" ht="12.6" customHeight="1">
      <c r="A29" s="81"/>
      <c r="B29" s="82"/>
      <c r="C29" s="81"/>
      <c r="D29" s="43"/>
      <c r="E29" s="131"/>
      <c r="F29" s="132"/>
      <c r="G29" s="132"/>
      <c r="H29" s="132"/>
      <c r="I29" s="132"/>
      <c r="J29" s="132"/>
      <c r="K29" s="132"/>
      <c r="L29" s="84"/>
      <c r="M29" s="44"/>
      <c r="N29" s="44"/>
      <c r="S29" s="10"/>
      <c r="T29" s="10"/>
    </row>
    <row r="30" spans="1:20" s="61" customFormat="1" ht="18" customHeight="1">
      <c r="A30" s="1"/>
      <c r="B30" s="2" t="s">
        <v>183</v>
      </c>
      <c r="C30" s="3"/>
      <c r="D30" s="2" t="s">
        <v>204</v>
      </c>
      <c r="E30" s="1"/>
      <c r="F30" s="1"/>
      <c r="G30" s="1"/>
      <c r="H30" s="1"/>
      <c r="I30" s="1"/>
      <c r="J30" s="1"/>
      <c r="K30" s="1"/>
      <c r="L30" s="1"/>
      <c r="M30" s="1"/>
      <c r="N30" s="44"/>
      <c r="S30" s="1"/>
      <c r="T30" s="1"/>
    </row>
    <row r="31" spans="1:20" s="61" customFormat="1" ht="18" customHeight="1">
      <c r="A31" s="5"/>
      <c r="B31" s="1" t="s">
        <v>184</v>
      </c>
      <c r="C31" s="3"/>
      <c r="D31" s="6" t="s">
        <v>205</v>
      </c>
      <c r="E31" s="5"/>
      <c r="F31" s="5"/>
      <c r="G31" s="5"/>
      <c r="H31" s="5"/>
      <c r="I31" s="5"/>
      <c r="J31" s="5"/>
      <c r="K31" s="5"/>
      <c r="L31" s="5"/>
      <c r="M31" s="5"/>
      <c r="N31" s="44"/>
      <c r="S31" s="5"/>
      <c r="T31" s="5"/>
    </row>
    <row r="32" spans="1:20" s="61" customFormat="1" ht="18" customHeight="1">
      <c r="A32" s="51"/>
      <c r="B32" s="51"/>
      <c r="C32" s="51"/>
      <c r="D32" s="52"/>
      <c r="E32" s="84"/>
      <c r="F32" s="51"/>
      <c r="G32" s="51"/>
      <c r="H32" s="51"/>
      <c r="I32" s="51"/>
      <c r="J32" s="51"/>
      <c r="K32" s="51"/>
      <c r="L32" s="312" t="s">
        <v>65</v>
      </c>
      <c r="M32" s="312"/>
      <c r="N32" s="44"/>
      <c r="S32" s="31"/>
      <c r="T32" s="31"/>
    </row>
    <row r="33" spans="1:20" s="61" customFormat="1" ht="18" customHeight="1">
      <c r="A33" s="54"/>
      <c r="B33" s="54"/>
      <c r="C33" s="54"/>
      <c r="D33" s="55"/>
      <c r="E33" s="14"/>
      <c r="F33" s="313" t="s">
        <v>74</v>
      </c>
      <c r="G33" s="314"/>
      <c r="H33" s="315"/>
      <c r="I33" s="313" t="s">
        <v>75</v>
      </c>
      <c r="J33" s="314"/>
      <c r="K33" s="315"/>
      <c r="L33" s="85"/>
      <c r="M33" s="54"/>
      <c r="N33" s="44"/>
      <c r="S33" s="32"/>
      <c r="T33" s="32"/>
    </row>
    <row r="34" spans="1:20" s="61" customFormat="1" ht="18" customHeight="1">
      <c r="A34" s="17"/>
      <c r="B34" s="17"/>
      <c r="C34" s="17"/>
      <c r="D34" s="28"/>
      <c r="E34" s="18" t="s">
        <v>2</v>
      </c>
      <c r="F34" s="16"/>
      <c r="G34" s="18"/>
      <c r="H34" s="14" t="s">
        <v>18</v>
      </c>
      <c r="I34" s="16"/>
      <c r="J34" s="18"/>
      <c r="K34" s="14" t="s">
        <v>18</v>
      </c>
      <c r="L34" s="16"/>
      <c r="M34" s="17"/>
      <c r="N34" s="44"/>
      <c r="S34" s="32"/>
      <c r="T34" s="32"/>
    </row>
    <row r="35" spans="1:20" s="61" customFormat="1" ht="18" customHeight="1">
      <c r="A35" s="316" t="s">
        <v>66</v>
      </c>
      <c r="B35" s="316"/>
      <c r="C35" s="316"/>
      <c r="D35" s="317"/>
      <c r="E35" s="18" t="s">
        <v>15</v>
      </c>
      <c r="F35" s="16"/>
      <c r="G35" s="18"/>
      <c r="H35" s="18" t="s">
        <v>17</v>
      </c>
      <c r="I35" s="16"/>
      <c r="J35" s="18"/>
      <c r="K35" s="18" t="s">
        <v>17</v>
      </c>
      <c r="L35" s="16"/>
      <c r="M35" s="16" t="s">
        <v>67</v>
      </c>
      <c r="N35" s="44"/>
      <c r="S35" s="32"/>
      <c r="T35" s="32"/>
    </row>
    <row r="36" spans="1:20" s="61" customFormat="1" ht="18" customHeight="1">
      <c r="A36" s="17"/>
      <c r="B36" s="17"/>
      <c r="C36" s="17"/>
      <c r="D36" s="28"/>
      <c r="E36" s="18" t="s">
        <v>4</v>
      </c>
      <c r="F36" s="16" t="s">
        <v>6</v>
      </c>
      <c r="G36" s="18" t="s">
        <v>16</v>
      </c>
      <c r="H36" s="18" t="s">
        <v>19</v>
      </c>
      <c r="I36" s="16" t="s">
        <v>6</v>
      </c>
      <c r="J36" s="18" t="s">
        <v>16</v>
      </c>
      <c r="K36" s="18" t="s">
        <v>19</v>
      </c>
      <c r="L36" s="16"/>
      <c r="M36" s="17"/>
      <c r="N36" s="44"/>
      <c r="S36" s="32"/>
      <c r="T36" s="32"/>
    </row>
    <row r="37" spans="1:20" s="61" customFormat="1" ht="18" customHeight="1">
      <c r="A37" s="22"/>
      <c r="B37" s="22"/>
      <c r="C37" s="22"/>
      <c r="D37" s="26"/>
      <c r="E37" s="23" t="s">
        <v>89</v>
      </c>
      <c r="F37" s="86" t="s">
        <v>84</v>
      </c>
      <c r="G37" s="23" t="s">
        <v>88</v>
      </c>
      <c r="H37" s="23" t="s">
        <v>20</v>
      </c>
      <c r="I37" s="86" t="s">
        <v>84</v>
      </c>
      <c r="J37" s="23" t="s">
        <v>88</v>
      </c>
      <c r="K37" s="23" t="s">
        <v>20</v>
      </c>
      <c r="L37" s="86"/>
      <c r="M37" s="22"/>
      <c r="N37" s="44"/>
    </row>
    <row r="38" spans="1:20" s="61" customFormat="1" ht="7.8" customHeight="1">
      <c r="A38" s="17"/>
      <c r="B38" s="17"/>
      <c r="C38" s="17"/>
      <c r="D38" s="28"/>
      <c r="E38" s="18"/>
      <c r="F38" s="17"/>
      <c r="G38" s="19"/>
      <c r="H38" s="18"/>
      <c r="I38" s="17"/>
      <c r="J38" s="19"/>
      <c r="K38" s="18"/>
      <c r="L38" s="16"/>
      <c r="M38" s="17"/>
      <c r="N38" s="44"/>
    </row>
    <row r="39" spans="1:20" s="61" customFormat="1" ht="18" customHeight="1">
      <c r="A39" s="81"/>
      <c r="B39" s="82" t="s">
        <v>123</v>
      </c>
      <c r="C39" s="82"/>
      <c r="D39" s="28"/>
      <c r="E39" s="129">
        <v>1</v>
      </c>
      <c r="F39" s="130">
        <f>1930127267.43/1000</f>
        <v>1930127.26743</v>
      </c>
      <c r="G39" s="130">
        <f>1858848996.99/1000</f>
        <v>1858848.9969899999</v>
      </c>
      <c r="H39" s="130">
        <f>569485764.88/1000</f>
        <v>569485.76488000003</v>
      </c>
      <c r="I39" s="130">
        <f>31427483.84/1000</f>
        <v>31427.483840000001</v>
      </c>
      <c r="J39" s="130">
        <f>26911877.96/1000</f>
        <v>26911.877960000002</v>
      </c>
      <c r="K39" s="130">
        <f>107657089.92/1000</f>
        <v>107657.08992</v>
      </c>
      <c r="L39" s="133" t="s">
        <v>185</v>
      </c>
      <c r="M39" s="134"/>
      <c r="N39" s="44"/>
    </row>
    <row r="40" spans="1:20" s="61" customFormat="1" ht="18" customHeight="1">
      <c r="A40" s="81"/>
      <c r="B40" s="82" t="s">
        <v>121</v>
      </c>
      <c r="C40" s="82"/>
      <c r="D40" s="28"/>
      <c r="E40" s="129">
        <v>1</v>
      </c>
      <c r="F40" s="130">
        <f>2828188072.55/1000</f>
        <v>2828188.0725500002</v>
      </c>
      <c r="G40" s="130">
        <f>2723392767.01/1000</f>
        <v>2723392.7670100001</v>
      </c>
      <c r="H40" s="130">
        <f>928086671.88/1000</f>
        <v>928086.67188000004</v>
      </c>
      <c r="I40" s="130">
        <f>148804153.67/1000</f>
        <v>148804.15367</v>
      </c>
      <c r="J40" s="130">
        <f>100841289.38/1000</f>
        <v>100841.28938</v>
      </c>
      <c r="K40" s="130">
        <f>168267949.86/1000</f>
        <v>168267.94986000002</v>
      </c>
      <c r="L40" s="133" t="s">
        <v>186</v>
      </c>
      <c r="M40" s="134"/>
      <c r="N40" s="44"/>
    </row>
    <row r="41" spans="1:20" s="61" customFormat="1" ht="18" customHeight="1">
      <c r="A41" s="81"/>
      <c r="B41" s="82" t="s">
        <v>119</v>
      </c>
      <c r="C41" s="82"/>
      <c r="D41" s="28"/>
      <c r="E41" s="140" t="s">
        <v>208</v>
      </c>
      <c r="F41" s="138" t="s">
        <v>208</v>
      </c>
      <c r="G41" s="140" t="s">
        <v>208</v>
      </c>
      <c r="H41" s="138" t="s">
        <v>208</v>
      </c>
      <c r="I41" s="140" t="s">
        <v>208</v>
      </c>
      <c r="J41" s="138" t="s">
        <v>208</v>
      </c>
      <c r="K41" s="140" t="s">
        <v>208</v>
      </c>
      <c r="L41" s="133" t="s">
        <v>187</v>
      </c>
      <c r="M41" s="134"/>
      <c r="N41" s="133"/>
      <c r="O41" s="134"/>
      <c r="P41" s="133"/>
    </row>
    <row r="42" spans="1:20" s="61" customFormat="1" ht="18" customHeight="1">
      <c r="A42" s="81"/>
      <c r="B42" s="82" t="s">
        <v>117</v>
      </c>
      <c r="C42" s="82"/>
      <c r="D42" s="28"/>
      <c r="E42" s="129">
        <v>1</v>
      </c>
      <c r="F42" s="130">
        <f>278002657.6/1000</f>
        <v>278002.65760000004</v>
      </c>
      <c r="G42" s="130">
        <f>305783164.44/1000</f>
        <v>305783.16444000002</v>
      </c>
      <c r="H42" s="130">
        <f>744438080.83/1000</f>
        <v>744438.08082999999</v>
      </c>
      <c r="I42" s="130">
        <f>438900/1000</f>
        <v>438.9</v>
      </c>
      <c r="J42" s="130">
        <f>1778667.6/1000</f>
        <v>1778.6676</v>
      </c>
      <c r="K42" s="130">
        <f>90194080.43/1000</f>
        <v>90194.080430000002</v>
      </c>
      <c r="L42" s="133" t="s">
        <v>188</v>
      </c>
      <c r="M42" s="16"/>
      <c r="N42" s="82"/>
      <c r="O42" s="173"/>
      <c r="P42" s="16"/>
    </row>
    <row r="43" spans="1:20" s="61" customFormat="1" ht="18" customHeight="1">
      <c r="A43" s="43"/>
      <c r="B43" s="82" t="s">
        <v>115</v>
      </c>
      <c r="C43" s="82"/>
      <c r="D43" s="28"/>
      <c r="E43" s="129">
        <v>4</v>
      </c>
      <c r="F43" s="130">
        <f>883173300.43/1000</f>
        <v>883173.30042999994</v>
      </c>
      <c r="G43" s="130">
        <f>867036383/1000</f>
        <v>867036.38300000003</v>
      </c>
      <c r="H43" s="130">
        <f>2364687955.42/1000</f>
        <v>2364687.95542</v>
      </c>
      <c r="I43" s="130">
        <f>2938940.6/1000</f>
        <v>2938.9405999999999</v>
      </c>
      <c r="J43" s="130">
        <f>1124136.34/1000</f>
        <v>1124.13634</v>
      </c>
      <c r="K43" s="130">
        <f>161187018.36/1000</f>
        <v>161187.01836000002</v>
      </c>
      <c r="L43" s="133" t="s">
        <v>189</v>
      </c>
      <c r="M43" s="16"/>
      <c r="N43" s="82"/>
      <c r="O43" s="173"/>
      <c r="P43" s="16"/>
    </row>
    <row r="44" spans="1:20" s="61" customFormat="1" ht="18" customHeight="1">
      <c r="A44" s="135"/>
      <c r="B44" s="82" t="s">
        <v>113</v>
      </c>
      <c r="C44" s="82"/>
      <c r="D44" s="28"/>
      <c r="E44" s="129">
        <v>1</v>
      </c>
      <c r="F44" s="130">
        <f>132524624.79/1000</f>
        <v>132524.62479</v>
      </c>
      <c r="G44" s="130">
        <f>152831975.05/1000</f>
        <v>152831.97505000001</v>
      </c>
      <c r="H44" s="130">
        <f>322973379.43/1000</f>
        <v>322973.37943000003</v>
      </c>
      <c r="I44" s="130">
        <f>201000/1000</f>
        <v>201</v>
      </c>
      <c r="J44" s="130">
        <f>569151.48/1000</f>
        <v>569.15147999999999</v>
      </c>
      <c r="K44" s="130">
        <f>8489566.15/1000</f>
        <v>8489.5661500000006</v>
      </c>
      <c r="L44" s="133" t="s">
        <v>190</v>
      </c>
      <c r="M44" s="16"/>
      <c r="N44" s="82"/>
      <c r="O44" s="173"/>
      <c r="P44" s="16"/>
    </row>
    <row r="45" spans="1:20" s="61" customFormat="1" ht="18" customHeight="1">
      <c r="A45" s="135"/>
      <c r="B45" s="82" t="s">
        <v>111</v>
      </c>
      <c r="C45" s="82"/>
      <c r="D45" s="28"/>
      <c r="E45" s="129">
        <v>1</v>
      </c>
      <c r="F45" s="130">
        <f>81686686.23/1000</f>
        <v>81686.686230000007</v>
      </c>
      <c r="G45" s="130">
        <f>91244153.3/1000</f>
        <v>91244.153299999991</v>
      </c>
      <c r="H45" s="130">
        <f>173079829.24/1000</f>
        <v>173079.82924000002</v>
      </c>
      <c r="I45" s="130">
        <f>433000/1000</f>
        <v>433</v>
      </c>
      <c r="J45" s="130">
        <f>979389.9/1000</f>
        <v>979.38990000000001</v>
      </c>
      <c r="K45" s="130">
        <f>37025025.01/1000</f>
        <v>37025.025009999998</v>
      </c>
      <c r="L45" s="133" t="s">
        <v>191</v>
      </c>
      <c r="M45" s="16"/>
      <c r="N45" s="82"/>
      <c r="O45" s="173"/>
      <c r="P45" s="16"/>
    </row>
    <row r="46" spans="1:20" s="61" customFormat="1" ht="18" customHeight="1">
      <c r="A46" s="135"/>
      <c r="B46" s="82" t="s">
        <v>109</v>
      </c>
      <c r="C46" s="82"/>
      <c r="D46" s="28"/>
      <c r="E46" s="140" t="s">
        <v>208</v>
      </c>
      <c r="F46" s="138" t="s">
        <v>208</v>
      </c>
      <c r="G46" s="140" t="s">
        <v>208</v>
      </c>
      <c r="H46" s="138" t="s">
        <v>208</v>
      </c>
      <c r="I46" s="140" t="s">
        <v>208</v>
      </c>
      <c r="J46" s="138" t="s">
        <v>208</v>
      </c>
      <c r="K46" s="140" t="s">
        <v>208</v>
      </c>
      <c r="L46" s="133" t="s">
        <v>192</v>
      </c>
      <c r="M46" s="16"/>
      <c r="N46" s="82"/>
      <c r="O46" s="173"/>
      <c r="P46" s="16"/>
    </row>
    <row r="47" spans="1:20" s="61" customFormat="1" ht="18" customHeight="1">
      <c r="A47" s="135"/>
      <c r="B47" s="82" t="s">
        <v>107</v>
      </c>
      <c r="C47" s="82"/>
      <c r="D47" s="28"/>
      <c r="E47" s="129">
        <v>1</v>
      </c>
      <c r="F47" s="130">
        <f>64004838.47/1000</f>
        <v>64004.838470000002</v>
      </c>
      <c r="G47" s="130">
        <f>94637114.62/1000</f>
        <v>94637.114620000008</v>
      </c>
      <c r="H47" s="130">
        <f>135230998.67/1000</f>
        <v>135230.99867</v>
      </c>
      <c r="I47" s="130">
        <f>432000/1000</f>
        <v>432</v>
      </c>
      <c r="J47" s="130">
        <f>189646.08/1000</f>
        <v>189.64607999999998</v>
      </c>
      <c r="K47" s="130">
        <f>5547957.16/1000</f>
        <v>5547.9571599999999</v>
      </c>
      <c r="L47" s="133" t="s">
        <v>193</v>
      </c>
      <c r="M47" s="16"/>
      <c r="N47" s="82"/>
      <c r="O47" s="173"/>
      <c r="P47" s="16"/>
    </row>
    <row r="48" spans="1:20" s="61" customFormat="1" ht="18" customHeight="1">
      <c r="A48" s="135"/>
      <c r="B48" s="82" t="s">
        <v>105</v>
      </c>
      <c r="C48" s="82"/>
      <c r="D48" s="28"/>
      <c r="E48" s="140" t="s">
        <v>208</v>
      </c>
      <c r="F48" s="138" t="s">
        <v>208</v>
      </c>
      <c r="G48" s="140" t="s">
        <v>208</v>
      </c>
      <c r="H48" s="138" t="s">
        <v>208</v>
      </c>
      <c r="I48" s="140" t="s">
        <v>208</v>
      </c>
      <c r="J48" s="138" t="s">
        <v>208</v>
      </c>
      <c r="K48" s="140" t="s">
        <v>208</v>
      </c>
      <c r="L48" s="133" t="s">
        <v>194</v>
      </c>
      <c r="M48" s="16"/>
      <c r="N48" s="82"/>
      <c r="O48" s="173"/>
      <c r="P48" s="16"/>
    </row>
    <row r="49" spans="1:16" s="61" customFormat="1" ht="18" customHeight="1">
      <c r="A49" s="135"/>
      <c r="B49" s="82" t="s">
        <v>103</v>
      </c>
      <c r="C49" s="82"/>
      <c r="D49" s="28"/>
      <c r="E49" s="140" t="s">
        <v>208</v>
      </c>
      <c r="F49" s="138" t="s">
        <v>208</v>
      </c>
      <c r="G49" s="140" t="s">
        <v>208</v>
      </c>
      <c r="H49" s="138" t="s">
        <v>208</v>
      </c>
      <c r="I49" s="140" t="s">
        <v>208</v>
      </c>
      <c r="J49" s="138" t="s">
        <v>208</v>
      </c>
      <c r="K49" s="140" t="s">
        <v>208</v>
      </c>
      <c r="L49" s="133" t="s">
        <v>195</v>
      </c>
      <c r="M49" s="16"/>
      <c r="N49" s="82"/>
      <c r="O49" s="173"/>
      <c r="P49" s="16"/>
    </row>
    <row r="50" spans="1:16" s="61" customFormat="1" ht="18" customHeight="1">
      <c r="A50" s="135"/>
      <c r="B50" s="82" t="s">
        <v>101</v>
      </c>
      <c r="C50" s="82"/>
      <c r="D50" s="28"/>
      <c r="E50" s="140" t="s">
        <v>208</v>
      </c>
      <c r="F50" s="138" t="s">
        <v>208</v>
      </c>
      <c r="G50" s="140" t="s">
        <v>208</v>
      </c>
      <c r="H50" s="138" t="s">
        <v>208</v>
      </c>
      <c r="I50" s="140" t="s">
        <v>208</v>
      </c>
      <c r="J50" s="138" t="s">
        <v>208</v>
      </c>
      <c r="K50" s="140" t="s">
        <v>208</v>
      </c>
      <c r="L50" s="133" t="s">
        <v>196</v>
      </c>
      <c r="M50" s="16"/>
      <c r="N50" s="82"/>
      <c r="O50" s="173"/>
      <c r="P50" s="16"/>
    </row>
    <row r="51" spans="1:16" s="61" customFormat="1" ht="18" customHeight="1">
      <c r="A51" s="135"/>
      <c r="B51" s="82" t="s">
        <v>99</v>
      </c>
      <c r="C51" s="82"/>
      <c r="D51" s="28"/>
      <c r="E51" s="140" t="s">
        <v>208</v>
      </c>
      <c r="F51" s="138" t="s">
        <v>208</v>
      </c>
      <c r="G51" s="140" t="s">
        <v>208</v>
      </c>
      <c r="H51" s="138" t="s">
        <v>208</v>
      </c>
      <c r="I51" s="140" t="s">
        <v>208</v>
      </c>
      <c r="J51" s="138" t="s">
        <v>208</v>
      </c>
      <c r="K51" s="140" t="s">
        <v>208</v>
      </c>
      <c r="L51" s="133" t="s">
        <v>197</v>
      </c>
      <c r="M51" s="16"/>
      <c r="N51" s="82"/>
      <c r="O51" s="173"/>
      <c r="P51" s="16"/>
    </row>
    <row r="52" spans="1:16" s="61" customFormat="1" ht="18" customHeight="1">
      <c r="A52" s="135"/>
      <c r="B52" s="82" t="s">
        <v>97</v>
      </c>
      <c r="C52" s="82"/>
      <c r="D52" s="28"/>
      <c r="E52" s="129">
        <v>1</v>
      </c>
      <c r="F52" s="130">
        <f>48709768.85/1000</f>
        <v>48709.76885</v>
      </c>
      <c r="G52" s="130">
        <f>48353239.5/1000</f>
        <v>48353.239500000003</v>
      </c>
      <c r="H52" s="130">
        <f>114404214.14/1000</f>
        <v>114404.21414</v>
      </c>
      <c r="I52" s="130">
        <f>2186278.03/1000</f>
        <v>2186.2780299999999</v>
      </c>
      <c r="J52" s="130">
        <f>230306.74/1000</f>
        <v>230.30673999999999</v>
      </c>
      <c r="K52" s="130">
        <f>22170387.48/1000</f>
        <v>22170.387480000001</v>
      </c>
      <c r="L52" s="133" t="s">
        <v>198</v>
      </c>
      <c r="M52" s="16"/>
      <c r="N52" s="82"/>
      <c r="O52" s="173"/>
      <c r="P52" s="16"/>
    </row>
    <row r="53" spans="1:16" s="61" customFormat="1" ht="18" customHeight="1">
      <c r="A53" s="135"/>
      <c r="B53" s="82" t="s">
        <v>95</v>
      </c>
      <c r="C53" s="82"/>
      <c r="D53" s="28"/>
      <c r="E53" s="140" t="s">
        <v>208</v>
      </c>
      <c r="F53" s="140" t="s">
        <v>208</v>
      </c>
      <c r="G53" s="140" t="s">
        <v>208</v>
      </c>
      <c r="H53" s="140" t="s">
        <v>208</v>
      </c>
      <c r="I53" s="140" t="s">
        <v>208</v>
      </c>
      <c r="J53" s="140" t="s">
        <v>208</v>
      </c>
      <c r="K53" s="140" t="s">
        <v>208</v>
      </c>
      <c r="L53" s="133" t="s">
        <v>199</v>
      </c>
      <c r="M53" s="16"/>
      <c r="N53" s="82"/>
      <c r="O53" s="173"/>
      <c r="P53" s="16"/>
    </row>
    <row r="54" spans="1:16" s="61" customFormat="1" ht="18" customHeight="1">
      <c r="A54" s="135"/>
      <c r="B54" s="82" t="s">
        <v>93</v>
      </c>
      <c r="C54" s="82"/>
      <c r="D54" s="28"/>
      <c r="E54" s="140" t="s">
        <v>208</v>
      </c>
      <c r="F54" s="140" t="s">
        <v>208</v>
      </c>
      <c r="G54" s="140" t="s">
        <v>208</v>
      </c>
      <c r="H54" s="140" t="s">
        <v>208</v>
      </c>
      <c r="I54" s="140" t="s">
        <v>208</v>
      </c>
      <c r="J54" s="140" t="s">
        <v>208</v>
      </c>
      <c r="K54" s="140" t="s">
        <v>208</v>
      </c>
      <c r="L54" s="133" t="s">
        <v>200</v>
      </c>
      <c r="M54" s="16"/>
      <c r="N54" s="82"/>
      <c r="O54" s="173"/>
      <c r="P54" s="16"/>
    </row>
    <row r="55" spans="1:16" s="61" customFormat="1" ht="6" customHeight="1">
      <c r="A55" s="47"/>
      <c r="B55" s="47"/>
      <c r="C55" s="47"/>
      <c r="D55" s="47"/>
      <c r="E55" s="48"/>
      <c r="F55" s="63"/>
      <c r="G55" s="48"/>
      <c r="H55" s="48"/>
      <c r="I55" s="63"/>
      <c r="J55" s="48"/>
      <c r="K55" s="48"/>
      <c r="L55" s="47"/>
      <c r="M55" s="155"/>
      <c r="N55" s="82"/>
      <c r="O55" s="173"/>
      <c r="P55" s="16"/>
    </row>
    <row r="56" spans="1:16" s="61" customFormat="1" ht="4.2" customHeight="1">
      <c r="A56" s="29"/>
      <c r="B56" s="29"/>
      <c r="C56" s="29"/>
      <c r="D56" s="29"/>
      <c r="E56" s="29"/>
      <c r="F56" s="10"/>
      <c r="G56" s="10"/>
      <c r="H56" s="10"/>
      <c r="I56" s="10"/>
      <c r="J56" s="10"/>
      <c r="K56" s="10"/>
      <c r="L56" s="10"/>
      <c r="M56" s="16"/>
      <c r="N56" s="82"/>
      <c r="O56" s="173"/>
      <c r="P56" s="16"/>
    </row>
    <row r="57" spans="1:16" s="61" customFormat="1" ht="18" customHeight="1">
      <c r="A57" s="136"/>
      <c r="B57" s="136" t="s">
        <v>201</v>
      </c>
      <c r="C57" s="136"/>
      <c r="D57" s="136"/>
      <c r="E57" s="136"/>
      <c r="F57" s="136"/>
      <c r="G57" s="136"/>
      <c r="H57" s="136"/>
      <c r="I57" s="136"/>
      <c r="J57" s="136"/>
      <c r="K57" s="136"/>
      <c r="L57" s="136"/>
      <c r="M57" s="16"/>
      <c r="N57" s="82"/>
      <c r="O57" s="173"/>
      <c r="P57" s="16"/>
    </row>
    <row r="58" spans="1:16" s="61" customFormat="1" ht="18" customHeight="1">
      <c r="A58" s="136"/>
      <c r="B58" s="136" t="s">
        <v>202</v>
      </c>
      <c r="C58" s="136"/>
      <c r="D58" s="136"/>
      <c r="E58" s="136"/>
      <c r="F58" s="136"/>
      <c r="G58" s="136"/>
      <c r="H58" s="136"/>
      <c r="I58" s="136"/>
      <c r="J58" s="136"/>
      <c r="K58" s="136"/>
      <c r="L58" s="136"/>
      <c r="M58" s="136"/>
      <c r="N58" s="44"/>
    </row>
    <row r="59" spans="1:16" s="61" customFormat="1" ht="18" customHeight="1">
      <c r="A59" s="44"/>
      <c r="F59" s="10"/>
      <c r="G59" s="10"/>
    </row>
    <row r="60" spans="1:16" s="61" customFormat="1" ht="18" customHeight="1">
      <c r="A60" s="44"/>
      <c r="F60" s="10"/>
      <c r="G60" s="10"/>
    </row>
    <row r="61" spans="1:16" s="61" customFormat="1" ht="18" customHeight="1">
      <c r="A61" s="44"/>
      <c r="F61" s="10"/>
      <c r="G61" s="10"/>
    </row>
    <row r="62" spans="1:16" s="61" customFormat="1" ht="18" customHeight="1">
      <c r="A62" s="44"/>
      <c r="F62" s="10"/>
      <c r="G62" s="10"/>
    </row>
    <row r="63" spans="1:16" s="61" customFormat="1" ht="18" customHeight="1">
      <c r="A63" s="44"/>
      <c r="F63" s="10"/>
      <c r="G63" s="10"/>
    </row>
    <row r="64" spans="1:16" s="61" customFormat="1" ht="18" customHeight="1">
      <c r="A64" s="44"/>
      <c r="F64" s="10"/>
      <c r="G64" s="10"/>
    </row>
    <row r="65" spans="1:7" s="61" customFormat="1" ht="18" customHeight="1">
      <c r="A65" s="44"/>
      <c r="F65" s="10"/>
      <c r="G65" s="10"/>
    </row>
    <row r="66" spans="1:7" s="61" customFormat="1" ht="18" customHeight="1">
      <c r="A66" s="44"/>
      <c r="F66" s="10"/>
      <c r="G66" s="10"/>
    </row>
    <row r="67" spans="1:7" s="61" customFormat="1" ht="18" customHeight="1">
      <c r="A67" s="44"/>
      <c r="F67" s="10"/>
      <c r="G67" s="10"/>
    </row>
    <row r="68" spans="1:7" s="61" customFormat="1" ht="18" customHeight="1">
      <c r="A68" s="44"/>
      <c r="F68" s="10"/>
      <c r="G68" s="10"/>
    </row>
    <row r="69" spans="1:7" s="61" customFormat="1" ht="18" customHeight="1">
      <c r="A69" s="44"/>
      <c r="F69" s="10"/>
      <c r="G69" s="10"/>
    </row>
    <row r="70" spans="1:7" s="61" customFormat="1" ht="18" customHeight="1">
      <c r="A70" s="44"/>
      <c r="F70" s="10"/>
      <c r="G70" s="10"/>
    </row>
    <row r="71" spans="1:7" s="61" customFormat="1" ht="18" customHeight="1">
      <c r="A71" s="44"/>
      <c r="F71" s="10"/>
      <c r="G71" s="10"/>
    </row>
    <row r="72" spans="1:7" s="61" customFormat="1" ht="18" customHeight="1">
      <c r="A72" s="44"/>
      <c r="F72" s="10"/>
      <c r="G72" s="10"/>
    </row>
    <row r="73" spans="1:7" s="61" customFormat="1" ht="18" customHeight="1">
      <c r="A73" s="44"/>
      <c r="F73" s="10"/>
      <c r="G73" s="10"/>
    </row>
    <row r="74" spans="1:7" s="61" customFormat="1" ht="18" customHeight="1">
      <c r="A74" s="44"/>
      <c r="F74" s="10"/>
      <c r="G74" s="10"/>
    </row>
    <row r="75" spans="1:7" s="61" customFormat="1" ht="18" customHeight="1">
      <c r="A75" s="44"/>
      <c r="F75" s="10"/>
      <c r="G75" s="10"/>
    </row>
    <row r="76" spans="1:7" s="61" customFormat="1" ht="18" customHeight="1">
      <c r="A76" s="44"/>
      <c r="F76" s="10"/>
      <c r="G76" s="10"/>
    </row>
    <row r="77" spans="1:7" s="61" customFormat="1" ht="18" customHeight="1">
      <c r="A77" s="44"/>
      <c r="F77" s="10"/>
      <c r="G77" s="10"/>
    </row>
    <row r="78" spans="1:7" s="61" customFormat="1" ht="18" customHeight="1">
      <c r="A78" s="44"/>
      <c r="F78" s="10"/>
      <c r="G78" s="10"/>
    </row>
    <row r="79" spans="1:7" s="61" customFormat="1" ht="18" customHeight="1">
      <c r="A79" s="44"/>
      <c r="F79" s="10"/>
      <c r="G79" s="10"/>
    </row>
    <row r="80" spans="1:7" s="61" customFormat="1" ht="18" customHeight="1">
      <c r="A80" s="44"/>
      <c r="F80" s="10"/>
      <c r="G80" s="10"/>
    </row>
    <row r="81" spans="1:7" s="61" customFormat="1" ht="18" customHeight="1">
      <c r="A81" s="44"/>
      <c r="F81" s="10"/>
      <c r="G81" s="10"/>
    </row>
    <row r="82" spans="1:7" s="61" customFormat="1" ht="18" customHeight="1">
      <c r="A82" s="44"/>
      <c r="F82" s="10"/>
      <c r="G82" s="10"/>
    </row>
    <row r="83" spans="1:7" s="61" customFormat="1" ht="18" customHeight="1">
      <c r="A83" s="44"/>
      <c r="F83" s="10"/>
      <c r="G83" s="10"/>
    </row>
    <row r="84" spans="1:7" s="61" customFormat="1" ht="18" customHeight="1">
      <c r="A84" s="44"/>
      <c r="F84" s="10"/>
      <c r="G84" s="10"/>
    </row>
    <row r="85" spans="1:7" s="61" customFormat="1" ht="18" customHeight="1">
      <c r="A85" s="44"/>
      <c r="F85" s="10"/>
      <c r="G85" s="10"/>
    </row>
    <row r="86" spans="1:7" s="61" customFormat="1" ht="18" customHeight="1">
      <c r="A86" s="44"/>
      <c r="F86" s="10"/>
      <c r="G86" s="10"/>
    </row>
    <row r="87" spans="1:7" s="61" customFormat="1" ht="18" customHeight="1">
      <c r="A87" s="44"/>
      <c r="F87" s="10"/>
      <c r="G87" s="10"/>
    </row>
    <row r="88" spans="1:7" s="61" customFormat="1" ht="18" customHeight="1">
      <c r="A88" s="44"/>
      <c r="F88" s="10"/>
      <c r="G88" s="10"/>
    </row>
    <row r="89" spans="1:7" s="61" customFormat="1" ht="18" customHeight="1">
      <c r="A89" s="44"/>
      <c r="F89" s="10"/>
      <c r="G89" s="10"/>
    </row>
    <row r="90" spans="1:7" s="61" customFormat="1" ht="18" customHeight="1">
      <c r="A90" s="44"/>
      <c r="F90" s="10"/>
      <c r="G90" s="10"/>
    </row>
    <row r="91" spans="1:7" s="61" customFormat="1" ht="18" customHeight="1">
      <c r="A91" s="44"/>
      <c r="F91" s="10"/>
      <c r="G91" s="10"/>
    </row>
    <row r="92" spans="1:7" s="61" customFormat="1" ht="18" customHeight="1">
      <c r="A92" s="44"/>
      <c r="F92" s="10"/>
      <c r="G92" s="10"/>
    </row>
    <row r="93" spans="1:7" s="61" customFormat="1" ht="18" customHeight="1">
      <c r="A93" s="44"/>
      <c r="F93" s="10"/>
      <c r="G93" s="10"/>
    </row>
    <row r="94" spans="1:7" s="61" customFormat="1" ht="18" customHeight="1">
      <c r="A94" s="44"/>
      <c r="F94" s="10"/>
      <c r="G94" s="10"/>
    </row>
    <row r="95" spans="1:7" s="61" customFormat="1" ht="18" customHeight="1">
      <c r="A95" s="44"/>
      <c r="F95" s="10"/>
      <c r="G95" s="10"/>
    </row>
    <row r="96" spans="1:7" s="61" customFormat="1" ht="18" customHeight="1">
      <c r="A96" s="44"/>
      <c r="F96" s="10"/>
      <c r="G96" s="10"/>
    </row>
    <row r="97" spans="1:7" s="61" customFormat="1" ht="18" customHeight="1">
      <c r="A97" s="44"/>
      <c r="F97" s="10"/>
      <c r="G97" s="10"/>
    </row>
    <row r="98" spans="1:7" s="61" customFormat="1" ht="18" customHeight="1">
      <c r="A98" s="44"/>
      <c r="F98" s="10"/>
      <c r="G98" s="10"/>
    </row>
    <row r="99" spans="1:7" s="61" customFormat="1" ht="18" customHeight="1">
      <c r="A99" s="44"/>
      <c r="F99" s="10"/>
      <c r="G99" s="10"/>
    </row>
    <row r="100" spans="1:7" s="61" customFormat="1" ht="18" customHeight="1">
      <c r="A100" s="44"/>
      <c r="F100" s="10"/>
      <c r="G100" s="10"/>
    </row>
    <row r="101" spans="1:7" s="61" customFormat="1" ht="18" customHeight="1">
      <c r="A101" s="44"/>
      <c r="F101" s="10"/>
      <c r="G101" s="10"/>
    </row>
    <row r="102" spans="1:7" s="61" customFormat="1" ht="18" customHeight="1">
      <c r="A102" s="44"/>
      <c r="F102" s="10"/>
      <c r="G102" s="10"/>
    </row>
    <row r="103" spans="1:7" s="61" customFormat="1" ht="18" customHeight="1">
      <c r="A103" s="44"/>
      <c r="F103" s="10"/>
      <c r="G103" s="10"/>
    </row>
    <row r="104" spans="1:7" s="61" customFormat="1" ht="18" customHeight="1">
      <c r="A104" s="44"/>
      <c r="F104" s="10"/>
      <c r="G104" s="10"/>
    </row>
    <row r="105" spans="1:7" s="61" customFormat="1" ht="18" customHeight="1">
      <c r="A105" s="44"/>
      <c r="F105" s="10"/>
      <c r="G105" s="10"/>
    </row>
    <row r="106" spans="1:7" s="61" customFormat="1" ht="18" customHeight="1">
      <c r="A106" s="44"/>
      <c r="F106" s="10"/>
      <c r="G106" s="10"/>
    </row>
    <row r="107" spans="1:7" s="61" customFormat="1" ht="18" customHeight="1">
      <c r="A107" s="44"/>
      <c r="F107" s="10"/>
      <c r="G107" s="10"/>
    </row>
    <row r="108" spans="1:7" s="61" customFormat="1" ht="18" customHeight="1">
      <c r="A108" s="44"/>
      <c r="F108" s="10"/>
      <c r="G108" s="10"/>
    </row>
    <row r="109" spans="1:7" s="61" customFormat="1" ht="18" customHeight="1">
      <c r="A109" s="44"/>
      <c r="F109" s="10"/>
      <c r="G109" s="10"/>
    </row>
    <row r="110" spans="1:7" s="61" customFormat="1" ht="18" customHeight="1">
      <c r="A110" s="44"/>
      <c r="F110" s="10"/>
      <c r="G110" s="10"/>
    </row>
    <row r="111" spans="1:7" s="61" customFormat="1" ht="18" customHeight="1">
      <c r="A111" s="44"/>
      <c r="F111" s="10"/>
      <c r="G111" s="10"/>
    </row>
    <row r="112" spans="1:7" s="61" customFormat="1" ht="18" customHeight="1">
      <c r="A112" s="44"/>
      <c r="F112" s="10"/>
      <c r="G112" s="10"/>
    </row>
    <row r="113" spans="1:7" s="61" customFormat="1" ht="18" customHeight="1">
      <c r="A113" s="44"/>
      <c r="F113" s="10"/>
      <c r="G113" s="10"/>
    </row>
    <row r="114" spans="1:7" s="61" customFormat="1" ht="18" customHeight="1">
      <c r="A114" s="44"/>
      <c r="F114" s="10"/>
      <c r="G114" s="10"/>
    </row>
    <row r="115" spans="1:7" s="61" customFormat="1" ht="18" customHeight="1">
      <c r="A115" s="44"/>
      <c r="F115" s="10"/>
      <c r="G115" s="10"/>
    </row>
    <row r="116" spans="1:7" s="61" customFormat="1" ht="18" customHeight="1">
      <c r="A116" s="44"/>
      <c r="F116" s="10"/>
      <c r="G116" s="10"/>
    </row>
    <row r="117" spans="1:7" s="61" customFormat="1" ht="18" customHeight="1">
      <c r="A117" s="44"/>
      <c r="F117" s="10"/>
      <c r="G117" s="10"/>
    </row>
    <row r="118" spans="1:7" s="61" customFormat="1" ht="18" customHeight="1">
      <c r="A118" s="44"/>
      <c r="F118" s="10"/>
      <c r="G118" s="10"/>
    </row>
    <row r="119" spans="1:7" s="61" customFormat="1" ht="18" customHeight="1">
      <c r="A119" s="44"/>
      <c r="F119" s="10"/>
      <c r="G119" s="10"/>
    </row>
    <row r="120" spans="1:7" s="61" customFormat="1" ht="18" customHeight="1">
      <c r="A120" s="44"/>
      <c r="F120" s="10"/>
      <c r="G120" s="10"/>
    </row>
    <row r="121" spans="1:7" s="61" customFormat="1" ht="18" customHeight="1">
      <c r="A121" s="44"/>
      <c r="F121" s="10"/>
      <c r="G121" s="10"/>
    </row>
    <row r="122" spans="1:7" s="61" customFormat="1" ht="18" customHeight="1">
      <c r="A122" s="44"/>
      <c r="F122" s="10"/>
      <c r="G122" s="10"/>
    </row>
    <row r="123" spans="1:7" s="61" customFormat="1" ht="18" customHeight="1">
      <c r="A123" s="44"/>
      <c r="F123" s="10"/>
      <c r="G123" s="10"/>
    </row>
    <row r="124" spans="1:7" s="61" customFormat="1" ht="18" customHeight="1">
      <c r="A124" s="44"/>
      <c r="F124" s="10"/>
      <c r="G124" s="10"/>
    </row>
    <row r="125" spans="1:7" s="61" customFormat="1" ht="18" customHeight="1">
      <c r="A125" s="44"/>
      <c r="F125" s="10"/>
      <c r="G125" s="10"/>
    </row>
    <row r="126" spans="1:7" s="61" customFormat="1" ht="18" customHeight="1">
      <c r="A126" s="44"/>
      <c r="F126" s="10"/>
      <c r="G126" s="10"/>
    </row>
    <row r="127" spans="1:7" s="61" customFormat="1" ht="18" customHeight="1">
      <c r="A127" s="44"/>
      <c r="F127" s="10"/>
      <c r="G127" s="10"/>
    </row>
    <row r="128" spans="1:7" s="61" customFormat="1" ht="18" customHeight="1">
      <c r="A128" s="44"/>
      <c r="F128" s="10"/>
      <c r="G128" s="10"/>
    </row>
    <row r="129" spans="1:7" s="61" customFormat="1" ht="18" customHeight="1">
      <c r="A129" s="44"/>
      <c r="F129" s="10"/>
      <c r="G129" s="10"/>
    </row>
    <row r="130" spans="1:7" s="61" customFormat="1" ht="18" customHeight="1">
      <c r="A130" s="44"/>
      <c r="F130" s="10"/>
      <c r="G130" s="10"/>
    </row>
    <row r="131" spans="1:7" s="61" customFormat="1" ht="18" customHeight="1">
      <c r="A131" s="44"/>
      <c r="F131" s="10"/>
      <c r="G131" s="10"/>
    </row>
    <row r="132" spans="1:7" s="61" customFormat="1" ht="18" customHeight="1">
      <c r="A132" s="44"/>
      <c r="F132" s="10"/>
      <c r="G132" s="10"/>
    </row>
    <row r="133" spans="1:7" s="61" customFormat="1" ht="18" customHeight="1">
      <c r="A133" s="44"/>
      <c r="F133" s="10"/>
      <c r="G133" s="10"/>
    </row>
    <row r="134" spans="1:7" s="61" customFormat="1" ht="18" customHeight="1">
      <c r="A134" s="44"/>
      <c r="F134" s="10"/>
      <c r="G134" s="10"/>
    </row>
    <row r="135" spans="1:7" s="61" customFormat="1" ht="18" customHeight="1">
      <c r="A135" s="44"/>
      <c r="F135" s="10"/>
      <c r="G135" s="10"/>
    </row>
    <row r="136" spans="1:7" s="61" customFormat="1" ht="18" customHeight="1">
      <c r="A136" s="44"/>
      <c r="F136" s="10"/>
      <c r="G136" s="10"/>
    </row>
    <row r="137" spans="1:7" s="61" customFormat="1" ht="18" customHeight="1">
      <c r="A137" s="44"/>
      <c r="F137" s="10"/>
      <c r="G137" s="10"/>
    </row>
    <row r="138" spans="1:7" s="61" customFormat="1" ht="18" customHeight="1">
      <c r="A138" s="44"/>
      <c r="F138" s="10"/>
      <c r="G138" s="10"/>
    </row>
    <row r="139" spans="1:7" s="61" customFormat="1" ht="18" customHeight="1">
      <c r="A139" s="44"/>
      <c r="F139" s="10"/>
      <c r="G139" s="10"/>
    </row>
    <row r="140" spans="1:7" s="61" customFormat="1" ht="18" customHeight="1">
      <c r="A140" s="44"/>
      <c r="F140" s="10"/>
      <c r="G140" s="10"/>
    </row>
    <row r="141" spans="1:7" s="61" customFormat="1" ht="18" customHeight="1">
      <c r="A141" s="44"/>
      <c r="F141" s="10"/>
      <c r="G141" s="10"/>
    </row>
    <row r="142" spans="1:7" s="61" customFormat="1" ht="18" customHeight="1">
      <c r="A142" s="44"/>
      <c r="F142" s="10"/>
      <c r="G142" s="10"/>
    </row>
    <row r="143" spans="1:7" s="61" customFormat="1" ht="18" customHeight="1">
      <c r="A143" s="44"/>
      <c r="F143" s="10"/>
      <c r="G143" s="10"/>
    </row>
    <row r="144" spans="1:7" s="61" customFormat="1" ht="18" customHeight="1">
      <c r="A144" s="44"/>
      <c r="F144" s="10"/>
      <c r="G144" s="10"/>
    </row>
    <row r="145" spans="1:7" s="61" customFormat="1" ht="18" customHeight="1">
      <c r="A145" s="44"/>
      <c r="F145" s="10"/>
      <c r="G145" s="10"/>
    </row>
    <row r="146" spans="1:7" s="61" customFormat="1" ht="18" customHeight="1">
      <c r="A146" s="44"/>
      <c r="F146" s="10"/>
      <c r="G146" s="10"/>
    </row>
    <row r="147" spans="1:7" s="61" customFormat="1" ht="18" customHeight="1">
      <c r="A147" s="44"/>
      <c r="F147" s="10"/>
      <c r="G147" s="10"/>
    </row>
    <row r="148" spans="1:7" s="61" customFormat="1" ht="18" customHeight="1">
      <c r="A148" s="44"/>
      <c r="F148" s="10"/>
      <c r="G148" s="10"/>
    </row>
    <row r="149" spans="1:7" s="61" customFormat="1" ht="18" customHeight="1">
      <c r="A149" s="44"/>
      <c r="F149" s="10"/>
      <c r="G149" s="10"/>
    </row>
    <row r="150" spans="1:7" s="61" customFormat="1" ht="18" customHeight="1">
      <c r="A150" s="44"/>
      <c r="F150" s="10"/>
      <c r="G150" s="10"/>
    </row>
    <row r="151" spans="1:7" s="61" customFormat="1" ht="18" customHeight="1">
      <c r="A151" s="44"/>
      <c r="F151" s="10"/>
      <c r="G151" s="10"/>
    </row>
    <row r="152" spans="1:7" s="61" customFormat="1" ht="18" customHeight="1">
      <c r="A152" s="44"/>
      <c r="F152" s="10"/>
      <c r="G152" s="10"/>
    </row>
    <row r="153" spans="1:7" s="61" customFormat="1" ht="18" customHeight="1">
      <c r="A153" s="44"/>
      <c r="F153" s="10"/>
      <c r="G153" s="10"/>
    </row>
    <row r="154" spans="1:7" s="61" customFormat="1" ht="18" customHeight="1">
      <c r="A154" s="44"/>
      <c r="F154" s="10"/>
      <c r="G154" s="10"/>
    </row>
    <row r="155" spans="1:7" s="61" customFormat="1" ht="18" customHeight="1">
      <c r="A155" s="44"/>
      <c r="F155" s="10"/>
      <c r="G155" s="10"/>
    </row>
    <row r="156" spans="1:7" s="61" customFormat="1" ht="18" customHeight="1">
      <c r="A156" s="44"/>
      <c r="F156" s="10"/>
      <c r="G156" s="10"/>
    </row>
    <row r="157" spans="1:7" s="61" customFormat="1" ht="18" customHeight="1">
      <c r="A157" s="44"/>
      <c r="F157" s="10"/>
      <c r="G157" s="10"/>
    </row>
    <row r="158" spans="1:7" s="61" customFormat="1" ht="18" customHeight="1">
      <c r="A158" s="44"/>
      <c r="F158" s="10"/>
      <c r="G158" s="10"/>
    </row>
    <row r="159" spans="1:7" s="61" customFormat="1" ht="18" customHeight="1">
      <c r="A159" s="44"/>
      <c r="F159" s="10"/>
      <c r="G159" s="10"/>
    </row>
    <row r="160" spans="1:7" s="61" customFormat="1" ht="18" customHeight="1">
      <c r="A160" s="44"/>
      <c r="F160" s="10"/>
      <c r="G160" s="10"/>
    </row>
    <row r="161" spans="1:7" s="61" customFormat="1" ht="18" customHeight="1">
      <c r="A161" s="44"/>
      <c r="F161" s="10"/>
      <c r="G161" s="10"/>
    </row>
    <row r="162" spans="1:7" s="61" customFormat="1" ht="18" customHeight="1">
      <c r="A162" s="44"/>
      <c r="F162" s="10"/>
      <c r="G162" s="10"/>
    </row>
    <row r="163" spans="1:7" s="61" customFormat="1" ht="18" customHeight="1">
      <c r="A163" s="44"/>
      <c r="F163" s="10"/>
      <c r="G163" s="10"/>
    </row>
    <row r="164" spans="1:7" s="61" customFormat="1" ht="18" customHeight="1">
      <c r="A164" s="44"/>
      <c r="F164" s="10"/>
      <c r="G164" s="10"/>
    </row>
    <row r="165" spans="1:7" s="61" customFormat="1" ht="18" customHeight="1">
      <c r="A165" s="44"/>
      <c r="F165" s="10"/>
      <c r="G165" s="10"/>
    </row>
    <row r="166" spans="1:7" s="61" customFormat="1" ht="18" customHeight="1">
      <c r="A166" s="44"/>
      <c r="F166" s="10"/>
      <c r="G166" s="10"/>
    </row>
    <row r="167" spans="1:7" s="61" customFormat="1" ht="18" customHeight="1">
      <c r="A167" s="44"/>
      <c r="F167" s="10"/>
      <c r="G167" s="10"/>
    </row>
    <row r="168" spans="1:7" s="61" customFormat="1" ht="18" customHeight="1">
      <c r="A168" s="44"/>
      <c r="F168" s="10"/>
      <c r="G168" s="10"/>
    </row>
    <row r="169" spans="1:7" s="61" customFormat="1" ht="18" customHeight="1">
      <c r="A169" s="44"/>
      <c r="F169" s="10"/>
      <c r="G169" s="10"/>
    </row>
    <row r="170" spans="1:7" s="61" customFormat="1" ht="18" customHeight="1">
      <c r="A170" s="44"/>
      <c r="F170" s="10"/>
      <c r="G170" s="10"/>
    </row>
    <row r="171" spans="1:7" s="61" customFormat="1" ht="18" customHeight="1">
      <c r="A171" s="44"/>
      <c r="F171" s="10"/>
      <c r="G171" s="10"/>
    </row>
    <row r="172" spans="1:7" s="61" customFormat="1" ht="18" customHeight="1">
      <c r="A172" s="44"/>
      <c r="F172" s="10"/>
      <c r="G172" s="10"/>
    </row>
    <row r="173" spans="1:7" s="61" customFormat="1" ht="18" customHeight="1">
      <c r="A173" s="44"/>
      <c r="F173" s="10"/>
      <c r="G173" s="10"/>
    </row>
    <row r="174" spans="1:7" s="61" customFormat="1" ht="18" customHeight="1">
      <c r="A174" s="44"/>
      <c r="F174" s="10"/>
      <c r="G174" s="10"/>
    </row>
    <row r="175" spans="1:7" s="61" customFormat="1" ht="18" customHeight="1">
      <c r="A175" s="44"/>
      <c r="F175" s="10"/>
      <c r="G175" s="10"/>
    </row>
    <row r="176" spans="1:7" s="61" customFormat="1" ht="18" customHeight="1">
      <c r="A176" s="44"/>
      <c r="F176" s="10"/>
      <c r="G176" s="10"/>
    </row>
    <row r="177" spans="1:7" s="61" customFormat="1" ht="18" customHeight="1">
      <c r="A177" s="44"/>
      <c r="F177" s="10"/>
      <c r="G177" s="10"/>
    </row>
    <row r="178" spans="1:7" s="61" customFormat="1" ht="18" customHeight="1">
      <c r="A178" s="44"/>
      <c r="F178" s="10"/>
      <c r="G178" s="10"/>
    </row>
    <row r="179" spans="1:7" s="61" customFormat="1" ht="18" customHeight="1">
      <c r="A179" s="44"/>
      <c r="F179" s="10"/>
      <c r="G179" s="10"/>
    </row>
    <row r="180" spans="1:7" s="61" customFormat="1" ht="18" customHeight="1">
      <c r="A180" s="44"/>
      <c r="F180" s="10"/>
      <c r="G180" s="10"/>
    </row>
    <row r="181" spans="1:7" s="61" customFormat="1" ht="18" customHeight="1">
      <c r="A181" s="44"/>
      <c r="F181" s="10"/>
      <c r="G181" s="10"/>
    </row>
    <row r="182" spans="1:7" s="61" customFormat="1" ht="18" customHeight="1">
      <c r="A182" s="44"/>
      <c r="F182" s="10"/>
      <c r="G182" s="10"/>
    </row>
    <row r="183" spans="1:7" s="61" customFormat="1" ht="18" customHeight="1">
      <c r="A183" s="44"/>
      <c r="F183" s="10"/>
      <c r="G183" s="10"/>
    </row>
    <row r="184" spans="1:7" s="61" customFormat="1" ht="18" customHeight="1">
      <c r="A184" s="44"/>
      <c r="F184" s="10"/>
      <c r="G184" s="10"/>
    </row>
    <row r="185" spans="1:7" s="61" customFormat="1" ht="18" customHeight="1">
      <c r="A185" s="44"/>
      <c r="F185" s="10"/>
      <c r="G185" s="10"/>
    </row>
    <row r="186" spans="1:7" s="61" customFormat="1" ht="18" customHeight="1">
      <c r="A186" s="44"/>
      <c r="F186" s="10"/>
      <c r="G186" s="10"/>
    </row>
    <row r="187" spans="1:7" s="61" customFormat="1" ht="18" customHeight="1">
      <c r="A187" s="44"/>
      <c r="F187" s="10"/>
      <c r="G187" s="10"/>
    </row>
    <row r="188" spans="1:7" s="61" customFormat="1" ht="18" customHeight="1">
      <c r="A188" s="44"/>
      <c r="F188" s="10"/>
      <c r="G188" s="10"/>
    </row>
    <row r="189" spans="1:7" s="61" customFormat="1" ht="18" customHeight="1">
      <c r="A189" s="44"/>
      <c r="F189" s="10"/>
      <c r="G189" s="10"/>
    </row>
    <row r="190" spans="1:7" s="61" customFormat="1" ht="18" customHeight="1">
      <c r="A190" s="44"/>
      <c r="F190" s="10"/>
      <c r="G190" s="10"/>
    </row>
    <row r="191" spans="1:7" s="61" customFormat="1" ht="18" customHeight="1">
      <c r="A191" s="44"/>
      <c r="F191" s="10"/>
      <c r="G191" s="10"/>
    </row>
    <row r="192" spans="1:7" s="61" customFormat="1" ht="18" customHeight="1">
      <c r="A192" s="44"/>
      <c r="F192" s="10"/>
      <c r="G192" s="10"/>
    </row>
    <row r="193" spans="1:7" s="61" customFormat="1" ht="18" customHeight="1">
      <c r="A193" s="44"/>
      <c r="F193" s="10"/>
      <c r="G193" s="10"/>
    </row>
    <row r="194" spans="1:7" s="61" customFormat="1" ht="18" customHeight="1">
      <c r="A194" s="44"/>
      <c r="F194" s="10"/>
      <c r="G194" s="10"/>
    </row>
    <row r="195" spans="1:7" s="61" customFormat="1" ht="18" customHeight="1">
      <c r="A195" s="44"/>
      <c r="F195" s="10"/>
      <c r="G195" s="10"/>
    </row>
    <row r="196" spans="1:7" s="61" customFormat="1" ht="18" customHeight="1">
      <c r="A196" s="44"/>
      <c r="F196" s="10"/>
      <c r="G196" s="10"/>
    </row>
    <row r="197" spans="1:7" s="61" customFormat="1" ht="18" customHeight="1">
      <c r="A197" s="44"/>
      <c r="F197" s="10"/>
      <c r="G197" s="10"/>
    </row>
    <row r="198" spans="1:7" s="61" customFormat="1" ht="18" customHeight="1">
      <c r="A198" s="44"/>
      <c r="F198" s="10"/>
      <c r="G198" s="10"/>
    </row>
    <row r="199" spans="1:7" s="61" customFormat="1" ht="18" customHeight="1">
      <c r="A199" s="44"/>
      <c r="F199" s="10"/>
      <c r="G199" s="10"/>
    </row>
    <row r="200" spans="1:7" s="61" customFormat="1" ht="18" customHeight="1">
      <c r="A200" s="44"/>
      <c r="F200" s="10"/>
      <c r="G200" s="10"/>
    </row>
    <row r="201" spans="1:7" s="61" customFormat="1" ht="18" customHeight="1">
      <c r="A201" s="44"/>
      <c r="F201" s="10"/>
      <c r="G201" s="10"/>
    </row>
    <row r="202" spans="1:7" s="61" customFormat="1" ht="18" customHeight="1">
      <c r="A202" s="44"/>
      <c r="F202" s="10"/>
      <c r="G202" s="10"/>
    </row>
    <row r="203" spans="1:7" s="61" customFormat="1" ht="18" customHeight="1">
      <c r="A203" s="44"/>
      <c r="F203" s="10"/>
      <c r="G203" s="10"/>
    </row>
    <row r="204" spans="1:7" s="61" customFormat="1" ht="18" customHeight="1">
      <c r="A204" s="44"/>
      <c r="F204" s="10"/>
      <c r="G204" s="10"/>
    </row>
    <row r="205" spans="1:7" s="61" customFormat="1" ht="18" customHeight="1">
      <c r="A205" s="44"/>
      <c r="F205" s="10"/>
      <c r="G205" s="10"/>
    </row>
    <row r="206" spans="1:7" s="61" customFormat="1" ht="18" customHeight="1">
      <c r="A206" s="44"/>
      <c r="F206" s="10"/>
      <c r="G206" s="10"/>
    </row>
    <row r="207" spans="1:7" s="61" customFormat="1" ht="18" customHeight="1">
      <c r="A207" s="44"/>
      <c r="F207" s="10"/>
      <c r="G207" s="10"/>
    </row>
    <row r="208" spans="1:7" s="61" customFormat="1" ht="18" customHeight="1">
      <c r="A208" s="44"/>
      <c r="F208" s="10"/>
      <c r="G208" s="10"/>
    </row>
    <row r="209" spans="1:14" s="61" customFormat="1" ht="18" customHeight="1">
      <c r="A209" s="44"/>
      <c r="F209" s="10"/>
      <c r="G209" s="10"/>
    </row>
    <row r="210" spans="1:14" s="61" customFormat="1" ht="18" customHeight="1">
      <c r="A210" s="44"/>
      <c r="F210" s="10"/>
      <c r="G210" s="10"/>
    </row>
    <row r="211" spans="1:14" s="61" customFormat="1" ht="18" customHeight="1">
      <c r="A211" s="44"/>
      <c r="F211" s="10"/>
      <c r="G211" s="10"/>
    </row>
    <row r="212" spans="1:14" s="61" customFormat="1" ht="18" customHeight="1">
      <c r="A212" s="44"/>
      <c r="F212" s="10"/>
      <c r="G212" s="10"/>
    </row>
    <row r="213" spans="1:14" s="61" customFormat="1" ht="18" customHeight="1">
      <c r="A213" s="44"/>
      <c r="F213" s="10"/>
      <c r="G213" s="10"/>
    </row>
    <row r="214" spans="1:14" ht="18" customHeight="1">
      <c r="A214" s="29"/>
      <c r="N214" s="10"/>
    </row>
    <row r="215" spans="1:14" ht="18" customHeight="1">
      <c r="A215" s="29"/>
      <c r="N215" s="10"/>
    </row>
    <row r="216" spans="1:14" ht="18" customHeight="1">
      <c r="A216" s="29"/>
      <c r="N216" s="10"/>
    </row>
    <row r="217" spans="1:14" ht="18" customHeight="1">
      <c r="A217" s="29"/>
      <c r="N217" s="10"/>
    </row>
    <row r="218" spans="1:14" ht="18" customHeight="1">
      <c r="A218" s="29"/>
      <c r="N218" s="10"/>
    </row>
    <row r="219" spans="1:14" ht="18" customHeight="1">
      <c r="A219" s="29"/>
      <c r="N219" s="10"/>
    </row>
    <row r="220" spans="1:14" ht="18" customHeight="1">
      <c r="A220" s="29"/>
      <c r="N220" s="10"/>
    </row>
    <row r="221" spans="1:14" ht="18" customHeight="1">
      <c r="A221" s="29"/>
      <c r="N221" s="10"/>
    </row>
    <row r="222" spans="1:14" ht="18" customHeight="1">
      <c r="A222" s="29"/>
      <c r="N222" s="10"/>
    </row>
    <row r="223" spans="1:14" ht="18" customHeight="1">
      <c r="A223" s="29"/>
      <c r="N223" s="10"/>
    </row>
    <row r="224" spans="1:14" ht="3" customHeight="1"/>
    <row r="225" spans="1:20" ht="3" customHeight="1"/>
    <row r="226" spans="1:20" s="21" customFormat="1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53"/>
      <c r="S226" s="10"/>
      <c r="T226" s="10"/>
    </row>
    <row r="227" spans="1:20" s="21" customFormat="1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53"/>
      <c r="S227" s="10"/>
      <c r="T227" s="10"/>
    </row>
  </sheetData>
  <mergeCells count="10">
    <mergeCell ref="A35:D35"/>
    <mergeCell ref="L32:M32"/>
    <mergeCell ref="F33:H33"/>
    <mergeCell ref="I33:K33"/>
    <mergeCell ref="L3:M3"/>
    <mergeCell ref="L4:M4"/>
    <mergeCell ref="A11:D11"/>
    <mergeCell ref="I5:K5"/>
    <mergeCell ref="F5:H5"/>
    <mergeCell ref="A7:D7"/>
  </mergeCells>
  <phoneticPr fontId="3" type="noConversion"/>
  <pageMargins left="0.28000000000000003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R191"/>
  <sheetViews>
    <sheetView showGridLines="0" workbookViewId="0">
      <selection activeCell="C37" sqref="C37"/>
    </sheetView>
  </sheetViews>
  <sheetFormatPr defaultColWidth="9.125" defaultRowHeight="18"/>
  <cols>
    <col min="1" max="1" width="1.75" style="10" customWidth="1"/>
    <col min="2" max="2" width="6" style="10" customWidth="1"/>
    <col min="3" max="3" width="4.625" style="10" customWidth="1"/>
    <col min="4" max="4" width="8.25" style="10" customWidth="1"/>
    <col min="5" max="5" width="8.75" style="10" customWidth="1"/>
    <col min="6" max="7" width="11.875" style="10" customWidth="1"/>
    <col min="8" max="8" width="15" style="10" customWidth="1"/>
    <col min="9" max="9" width="13.125" style="10" customWidth="1"/>
    <col min="10" max="12" width="11.875" style="10" customWidth="1"/>
    <col min="13" max="13" width="24.625" style="29" customWidth="1"/>
    <col min="14" max="14" width="4.5" style="10" customWidth="1"/>
    <col min="15" max="15" width="5.375" style="10" customWidth="1"/>
    <col min="16" max="16" width="3.375" style="10" customWidth="1"/>
    <col min="17" max="16384" width="9.125" style="10"/>
  </cols>
  <sheetData>
    <row r="1" spans="1:18" s="1" customFormat="1">
      <c r="B1" s="2" t="s">
        <v>274</v>
      </c>
      <c r="C1" s="3"/>
      <c r="D1" s="2" t="s">
        <v>276</v>
      </c>
      <c r="M1" s="4"/>
    </row>
    <row r="2" spans="1:18" s="5" customFormat="1">
      <c r="B2" s="1" t="s">
        <v>275</v>
      </c>
      <c r="C2" s="3"/>
      <c r="D2" s="6" t="s">
        <v>277</v>
      </c>
    </row>
    <row r="3" spans="1:18" s="31" customFormat="1" ht="6" customHeight="1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148" t="s">
        <v>41</v>
      </c>
    </row>
    <row r="4" spans="1:18" s="32" customFormat="1" ht="21" customHeight="1">
      <c r="A4" s="349" t="s">
        <v>66</v>
      </c>
      <c r="B4" s="350"/>
      <c r="C4" s="350"/>
      <c r="D4" s="351"/>
      <c r="E4" s="14"/>
      <c r="F4" s="356" t="s">
        <v>69</v>
      </c>
      <c r="G4" s="357"/>
      <c r="H4" s="358"/>
      <c r="I4" s="356" t="s">
        <v>70</v>
      </c>
      <c r="J4" s="357"/>
      <c r="K4" s="357"/>
      <c r="L4" s="358"/>
      <c r="M4" s="359" t="s">
        <v>67</v>
      </c>
      <c r="N4" s="182"/>
    </row>
    <row r="5" spans="1:18" s="32" customFormat="1" ht="17.399999999999999">
      <c r="A5" s="352"/>
      <c r="B5" s="352"/>
      <c r="C5" s="352"/>
      <c r="D5" s="353"/>
      <c r="E5" s="18"/>
      <c r="F5" s="346" t="s">
        <v>76</v>
      </c>
      <c r="G5" s="362"/>
      <c r="H5" s="347"/>
      <c r="I5" s="346" t="s">
        <v>77</v>
      </c>
      <c r="J5" s="362"/>
      <c r="K5" s="362"/>
      <c r="L5" s="347"/>
      <c r="M5" s="360"/>
    </row>
    <row r="6" spans="1:18" s="32" customFormat="1" ht="21" customHeight="1">
      <c r="A6" s="352"/>
      <c r="B6" s="352"/>
      <c r="C6" s="352"/>
      <c r="D6" s="353"/>
      <c r="E6" s="18"/>
      <c r="G6" s="79"/>
      <c r="H6" s="79"/>
      <c r="J6" s="18" t="s">
        <v>62</v>
      </c>
      <c r="L6" s="79"/>
      <c r="M6" s="360"/>
    </row>
    <row r="7" spans="1:18" s="32" customFormat="1" ht="17.25" customHeight="1">
      <c r="A7" s="352"/>
      <c r="B7" s="352"/>
      <c r="C7" s="352"/>
      <c r="D7" s="353"/>
      <c r="E7" s="18" t="s">
        <v>0</v>
      </c>
      <c r="F7" s="16" t="s">
        <v>21</v>
      </c>
      <c r="G7" s="18" t="s">
        <v>22</v>
      </c>
      <c r="H7" s="16" t="s">
        <v>23</v>
      </c>
      <c r="I7" s="18" t="s">
        <v>7</v>
      </c>
      <c r="J7" s="18" t="s">
        <v>63</v>
      </c>
      <c r="K7" s="18" t="s">
        <v>24</v>
      </c>
      <c r="L7" s="16" t="s">
        <v>25</v>
      </c>
      <c r="M7" s="360"/>
    </row>
    <row r="8" spans="1:18" s="32" customFormat="1" ht="17.25" customHeight="1">
      <c r="A8" s="354"/>
      <c r="B8" s="354"/>
      <c r="C8" s="354"/>
      <c r="D8" s="355"/>
      <c r="E8" s="18" t="s">
        <v>1</v>
      </c>
      <c r="F8" s="145" t="s">
        <v>26</v>
      </c>
      <c r="G8" s="18" t="s">
        <v>71</v>
      </c>
      <c r="H8" s="16" t="s">
        <v>27</v>
      </c>
      <c r="I8" s="18" t="s">
        <v>29</v>
      </c>
      <c r="J8" s="23" t="s">
        <v>64</v>
      </c>
      <c r="K8" s="18" t="s">
        <v>28</v>
      </c>
      <c r="L8" s="146" t="s">
        <v>72</v>
      </c>
      <c r="M8" s="361"/>
      <c r="N8" s="8"/>
    </row>
    <row r="9" spans="1:18" s="32" customFormat="1" ht="3" customHeight="1">
      <c r="A9" s="142"/>
      <c r="B9" s="142"/>
      <c r="C9" s="142"/>
      <c r="D9" s="142"/>
      <c r="E9" s="14"/>
      <c r="F9" s="14"/>
      <c r="G9" s="14"/>
      <c r="H9" s="14"/>
      <c r="I9" s="14"/>
      <c r="J9" s="14"/>
      <c r="K9" s="14"/>
      <c r="L9" s="14"/>
      <c r="M9" s="151"/>
    </row>
    <row r="10" spans="1:18" s="44" customFormat="1" ht="24.75" customHeight="1">
      <c r="A10" s="319" t="s">
        <v>42</v>
      </c>
      <c r="B10" s="319"/>
      <c r="C10" s="319"/>
      <c r="D10" s="319"/>
      <c r="E10" s="172">
        <v>159</v>
      </c>
      <c r="F10" s="172">
        <v>101</v>
      </c>
      <c r="G10" s="172">
        <v>3</v>
      </c>
      <c r="H10" s="172">
        <v>1</v>
      </c>
      <c r="I10" s="172">
        <v>21</v>
      </c>
      <c r="J10" s="172">
        <v>6</v>
      </c>
      <c r="K10" s="172">
        <v>6</v>
      </c>
      <c r="L10" s="172">
        <v>21</v>
      </c>
      <c r="M10" s="71" t="s">
        <v>1</v>
      </c>
    </row>
    <row r="11" spans="1:18" s="44" customFormat="1" ht="18" customHeight="1">
      <c r="A11" s="16"/>
      <c r="B11" s="82" t="s">
        <v>155</v>
      </c>
      <c r="C11" s="173"/>
      <c r="D11" s="16"/>
      <c r="E11" s="140">
        <v>45</v>
      </c>
      <c r="F11" s="138">
        <v>6</v>
      </c>
      <c r="G11" s="140">
        <v>2</v>
      </c>
      <c r="H11" s="138" t="s">
        <v>208</v>
      </c>
      <c r="I11" s="140">
        <v>16</v>
      </c>
      <c r="J11" s="140">
        <v>5</v>
      </c>
      <c r="K11" s="138">
        <v>4</v>
      </c>
      <c r="L11" s="140">
        <v>12</v>
      </c>
      <c r="M11" s="133" t="s">
        <v>166</v>
      </c>
    </row>
    <row r="12" spans="1:18" s="44" customFormat="1" ht="18" customHeight="1">
      <c r="A12" s="16"/>
      <c r="B12" s="82" t="s">
        <v>153</v>
      </c>
      <c r="C12" s="173"/>
      <c r="D12" s="16"/>
      <c r="E12" s="140">
        <v>8</v>
      </c>
      <c r="F12" s="138">
        <v>7</v>
      </c>
      <c r="G12" s="140" t="s">
        <v>208</v>
      </c>
      <c r="H12" s="138" t="s">
        <v>208</v>
      </c>
      <c r="I12" s="140">
        <v>1</v>
      </c>
      <c r="J12" s="140" t="s">
        <v>208</v>
      </c>
      <c r="K12" s="140" t="s">
        <v>208</v>
      </c>
      <c r="L12" s="140" t="s">
        <v>208</v>
      </c>
      <c r="M12" s="133" t="s">
        <v>167</v>
      </c>
    </row>
    <row r="13" spans="1:18" s="44" customFormat="1" ht="18" customHeight="1">
      <c r="A13" s="16"/>
      <c r="B13" s="82" t="s">
        <v>151</v>
      </c>
      <c r="C13" s="173"/>
      <c r="D13" s="16"/>
      <c r="E13" s="140">
        <v>5</v>
      </c>
      <c r="F13" s="138">
        <v>4</v>
      </c>
      <c r="G13" s="140" t="s">
        <v>208</v>
      </c>
      <c r="H13" s="138" t="s">
        <v>208</v>
      </c>
      <c r="I13" s="140" t="s">
        <v>208</v>
      </c>
      <c r="J13" s="140" t="s">
        <v>208</v>
      </c>
      <c r="K13" s="140" t="s">
        <v>208</v>
      </c>
      <c r="L13" s="140">
        <v>1</v>
      </c>
      <c r="M13" s="133" t="s">
        <v>168</v>
      </c>
      <c r="N13" s="1"/>
      <c r="O13" s="1"/>
      <c r="P13" s="1"/>
      <c r="Q13" s="1"/>
      <c r="R13" s="1"/>
    </row>
    <row r="14" spans="1:18" s="44" customFormat="1" ht="18" customHeight="1">
      <c r="A14" s="16"/>
      <c r="B14" s="82" t="s">
        <v>149</v>
      </c>
      <c r="C14" s="173"/>
      <c r="D14" s="16"/>
      <c r="E14" s="140">
        <v>2</v>
      </c>
      <c r="F14" s="138">
        <v>2</v>
      </c>
      <c r="G14" s="140" t="s">
        <v>208</v>
      </c>
      <c r="H14" s="138" t="s">
        <v>208</v>
      </c>
      <c r="I14" s="140" t="s">
        <v>208</v>
      </c>
      <c r="J14" s="140" t="s">
        <v>208</v>
      </c>
      <c r="K14" s="140" t="s">
        <v>208</v>
      </c>
      <c r="L14" s="140" t="s">
        <v>208</v>
      </c>
      <c r="M14" s="133" t="s">
        <v>169</v>
      </c>
      <c r="N14" s="5"/>
      <c r="O14" s="5"/>
      <c r="P14" s="5"/>
      <c r="Q14" s="5"/>
      <c r="R14" s="5"/>
    </row>
    <row r="15" spans="1:18" s="44" customFormat="1" ht="18" customHeight="1">
      <c r="A15" s="16"/>
      <c r="B15" s="82" t="s">
        <v>170</v>
      </c>
      <c r="C15" s="173"/>
      <c r="D15" s="16"/>
      <c r="E15" s="140">
        <v>2</v>
      </c>
      <c r="F15" s="138">
        <v>2</v>
      </c>
      <c r="G15" s="140" t="s">
        <v>208</v>
      </c>
      <c r="H15" s="138" t="s">
        <v>208</v>
      </c>
      <c r="I15" s="140" t="s">
        <v>208</v>
      </c>
      <c r="J15" s="140" t="s">
        <v>208</v>
      </c>
      <c r="K15" s="140" t="s">
        <v>208</v>
      </c>
      <c r="L15" s="140" t="s">
        <v>208</v>
      </c>
      <c r="M15" s="133" t="s">
        <v>171</v>
      </c>
      <c r="N15" s="31"/>
      <c r="O15" s="31"/>
      <c r="P15" s="31"/>
      <c r="Q15" s="31"/>
      <c r="R15" s="31"/>
    </row>
    <row r="16" spans="1:18" s="44" customFormat="1" ht="18" customHeight="1">
      <c r="A16" s="16"/>
      <c r="B16" s="82" t="s">
        <v>145</v>
      </c>
      <c r="C16" s="173"/>
      <c r="D16" s="16"/>
      <c r="E16" s="140">
        <v>2</v>
      </c>
      <c r="F16" s="138">
        <v>2</v>
      </c>
      <c r="G16" s="140" t="s">
        <v>208</v>
      </c>
      <c r="H16" s="138" t="s">
        <v>208</v>
      </c>
      <c r="I16" s="140" t="s">
        <v>208</v>
      </c>
      <c r="J16" s="140" t="s">
        <v>208</v>
      </c>
      <c r="K16" s="140" t="s">
        <v>208</v>
      </c>
      <c r="L16" s="140" t="s">
        <v>208</v>
      </c>
      <c r="M16" s="133" t="s">
        <v>172</v>
      </c>
      <c r="N16" s="32"/>
      <c r="O16" s="32"/>
      <c r="P16" s="32"/>
      <c r="Q16" s="32"/>
      <c r="R16" s="32"/>
    </row>
    <row r="17" spans="1:18" s="44" customFormat="1" ht="18" customHeight="1">
      <c r="A17" s="16"/>
      <c r="B17" s="82" t="s">
        <v>143</v>
      </c>
      <c r="C17" s="173"/>
      <c r="D17" s="16"/>
      <c r="E17" s="140">
        <v>3</v>
      </c>
      <c r="F17" s="138">
        <v>2</v>
      </c>
      <c r="G17" s="140" t="s">
        <v>208</v>
      </c>
      <c r="H17" s="138" t="s">
        <v>208</v>
      </c>
      <c r="I17" s="140">
        <v>1</v>
      </c>
      <c r="J17" s="140" t="s">
        <v>208</v>
      </c>
      <c r="K17" s="140" t="s">
        <v>208</v>
      </c>
      <c r="L17" s="140" t="s">
        <v>208</v>
      </c>
      <c r="M17" s="133" t="s">
        <v>173</v>
      </c>
      <c r="N17" s="32"/>
      <c r="O17" s="32"/>
      <c r="P17" s="32"/>
      <c r="Q17" s="32"/>
      <c r="R17" s="32"/>
    </row>
    <row r="18" spans="1:18" s="44" customFormat="1" ht="18" customHeight="1">
      <c r="A18" s="16"/>
      <c r="B18" s="82" t="s">
        <v>141</v>
      </c>
      <c r="C18" s="173"/>
      <c r="D18" s="16"/>
      <c r="E18" s="140">
        <v>3</v>
      </c>
      <c r="F18" s="138">
        <v>3</v>
      </c>
      <c r="G18" s="140" t="s">
        <v>208</v>
      </c>
      <c r="H18" s="138" t="s">
        <v>208</v>
      </c>
      <c r="I18" s="140" t="s">
        <v>208</v>
      </c>
      <c r="J18" s="140" t="s">
        <v>208</v>
      </c>
      <c r="K18" s="140" t="s">
        <v>208</v>
      </c>
      <c r="L18" s="140" t="s">
        <v>208</v>
      </c>
      <c r="M18" s="133" t="s">
        <v>174</v>
      </c>
      <c r="N18" s="32"/>
      <c r="O18" s="32"/>
      <c r="P18" s="32"/>
      <c r="Q18" s="32"/>
      <c r="R18" s="32"/>
    </row>
    <row r="19" spans="1:18" s="44" customFormat="1" ht="18" customHeight="1">
      <c r="A19" s="16"/>
      <c r="B19" s="82" t="s">
        <v>139</v>
      </c>
      <c r="C19" s="173"/>
      <c r="D19" s="16"/>
      <c r="E19" s="140">
        <v>2</v>
      </c>
      <c r="F19" s="138">
        <v>2</v>
      </c>
      <c r="G19" s="140" t="s">
        <v>208</v>
      </c>
      <c r="H19" s="138" t="s">
        <v>208</v>
      </c>
      <c r="I19" s="140" t="s">
        <v>208</v>
      </c>
      <c r="J19" s="140" t="s">
        <v>208</v>
      </c>
      <c r="K19" s="140" t="s">
        <v>208</v>
      </c>
      <c r="L19" s="140" t="s">
        <v>208</v>
      </c>
      <c r="M19" s="133" t="s">
        <v>175</v>
      </c>
      <c r="N19" s="32"/>
      <c r="O19" s="32"/>
      <c r="P19" s="32"/>
      <c r="Q19" s="32"/>
      <c r="R19" s="32"/>
    </row>
    <row r="20" spans="1:18" s="44" customFormat="1" ht="18" customHeight="1">
      <c r="A20" s="16"/>
      <c r="B20" s="82" t="s">
        <v>137</v>
      </c>
      <c r="C20" s="173"/>
      <c r="D20" s="16"/>
      <c r="E20" s="140">
        <v>8</v>
      </c>
      <c r="F20" s="138">
        <v>8</v>
      </c>
      <c r="G20" s="140" t="s">
        <v>208</v>
      </c>
      <c r="H20" s="138" t="s">
        <v>208</v>
      </c>
      <c r="I20" s="140" t="s">
        <v>208</v>
      </c>
      <c r="J20" s="140" t="s">
        <v>208</v>
      </c>
      <c r="K20" s="140" t="s">
        <v>208</v>
      </c>
      <c r="L20" s="140" t="s">
        <v>208</v>
      </c>
      <c r="M20" s="133" t="s">
        <v>176</v>
      </c>
      <c r="N20" s="32"/>
      <c r="O20" s="32"/>
      <c r="P20" s="32"/>
      <c r="Q20" s="32"/>
      <c r="R20" s="32"/>
    </row>
    <row r="21" spans="1:18" s="44" customFormat="1" ht="18" customHeight="1">
      <c r="A21" s="16"/>
      <c r="B21" s="82" t="s">
        <v>135</v>
      </c>
      <c r="C21" s="173"/>
      <c r="D21" s="16"/>
      <c r="E21" s="140">
        <v>1</v>
      </c>
      <c r="F21" s="138">
        <v>1</v>
      </c>
      <c r="G21" s="140" t="s">
        <v>208</v>
      </c>
      <c r="H21" s="138" t="s">
        <v>208</v>
      </c>
      <c r="I21" s="140" t="s">
        <v>208</v>
      </c>
      <c r="J21" s="140" t="s">
        <v>208</v>
      </c>
      <c r="K21" s="140" t="s">
        <v>208</v>
      </c>
      <c r="L21" s="140" t="s">
        <v>208</v>
      </c>
      <c r="M21" s="133" t="s">
        <v>177</v>
      </c>
      <c r="N21" s="32"/>
      <c r="O21" s="32"/>
      <c r="P21" s="32"/>
      <c r="Q21" s="32"/>
      <c r="R21" s="32"/>
    </row>
    <row r="22" spans="1:18" s="44" customFormat="1" ht="18" customHeight="1">
      <c r="A22" s="16"/>
      <c r="B22" s="82" t="s">
        <v>133</v>
      </c>
      <c r="C22" s="173"/>
      <c r="D22" s="16"/>
      <c r="E22" s="140">
        <v>5</v>
      </c>
      <c r="F22" s="138">
        <v>1</v>
      </c>
      <c r="G22" s="140" t="s">
        <v>208</v>
      </c>
      <c r="H22" s="138" t="s">
        <v>208</v>
      </c>
      <c r="I22" s="140" t="s">
        <v>208</v>
      </c>
      <c r="J22" s="140" t="s">
        <v>208</v>
      </c>
      <c r="K22" s="138">
        <v>1</v>
      </c>
      <c r="L22" s="140">
        <v>3</v>
      </c>
      <c r="M22" s="133" t="s">
        <v>178</v>
      </c>
      <c r="N22" s="134"/>
      <c r="O22" s="134"/>
      <c r="P22" s="134"/>
      <c r="Q22" s="134"/>
      <c r="R22" s="134"/>
    </row>
    <row r="23" spans="1:18" s="44" customFormat="1" ht="18" customHeight="1">
      <c r="A23" s="16"/>
      <c r="B23" s="82" t="s">
        <v>131</v>
      </c>
      <c r="C23" s="173"/>
      <c r="D23" s="16"/>
      <c r="E23" s="140">
        <v>3</v>
      </c>
      <c r="F23" s="138">
        <v>3</v>
      </c>
      <c r="G23" s="140" t="s">
        <v>208</v>
      </c>
      <c r="H23" s="138" t="s">
        <v>208</v>
      </c>
      <c r="I23" s="140" t="s">
        <v>208</v>
      </c>
      <c r="J23" s="140" t="s">
        <v>208</v>
      </c>
      <c r="K23" s="140" t="s">
        <v>208</v>
      </c>
      <c r="L23" s="140" t="s">
        <v>208</v>
      </c>
      <c r="M23" s="133" t="s">
        <v>179</v>
      </c>
      <c r="N23" s="134"/>
      <c r="O23" s="134"/>
      <c r="P23" s="134"/>
      <c r="Q23" s="134"/>
      <c r="R23" s="134"/>
    </row>
    <row r="24" spans="1:18" s="44" customFormat="1" ht="18" customHeight="1">
      <c r="A24" s="16"/>
      <c r="B24" s="82" t="s">
        <v>129</v>
      </c>
      <c r="C24" s="173"/>
      <c r="D24" s="16"/>
      <c r="E24" s="140">
        <v>7</v>
      </c>
      <c r="F24" s="138">
        <v>6</v>
      </c>
      <c r="G24" s="140" t="s">
        <v>208</v>
      </c>
      <c r="H24" s="140" t="s">
        <v>208</v>
      </c>
      <c r="I24" s="181">
        <v>1</v>
      </c>
      <c r="J24" s="140" t="s">
        <v>208</v>
      </c>
      <c r="K24" s="140" t="s">
        <v>208</v>
      </c>
      <c r="L24" s="140" t="s">
        <v>208</v>
      </c>
      <c r="M24" s="133" t="s">
        <v>180</v>
      </c>
      <c r="N24" s="134"/>
      <c r="O24" s="134"/>
      <c r="P24" s="134"/>
      <c r="Q24" s="134"/>
      <c r="R24" s="134"/>
    </row>
    <row r="25" spans="1:18" s="44" customFormat="1" ht="18" customHeight="1">
      <c r="A25" s="16"/>
      <c r="B25" s="82" t="s">
        <v>127</v>
      </c>
      <c r="C25" s="173"/>
      <c r="D25" s="16"/>
      <c r="E25" s="140">
        <v>4</v>
      </c>
      <c r="F25" s="138">
        <v>3</v>
      </c>
      <c r="G25" s="140" t="s">
        <v>208</v>
      </c>
      <c r="H25" s="140" t="s">
        <v>208</v>
      </c>
      <c r="I25" s="181" t="s">
        <v>208</v>
      </c>
      <c r="J25" s="140" t="s">
        <v>208</v>
      </c>
      <c r="K25" s="181" t="s">
        <v>208</v>
      </c>
      <c r="L25" s="140">
        <v>1</v>
      </c>
      <c r="M25" s="133" t="s">
        <v>181</v>
      </c>
      <c r="N25" s="134"/>
      <c r="O25" s="134"/>
      <c r="P25" s="134"/>
      <c r="Q25" s="134"/>
      <c r="R25" s="134"/>
    </row>
    <row r="26" spans="1:18" s="44" customFormat="1" ht="18" customHeight="1">
      <c r="A26" s="16"/>
      <c r="B26" s="82" t="s">
        <v>125</v>
      </c>
      <c r="C26" s="173"/>
      <c r="D26" s="16"/>
      <c r="E26" s="140">
        <v>5</v>
      </c>
      <c r="F26" s="138">
        <v>3</v>
      </c>
      <c r="G26" s="140">
        <v>1</v>
      </c>
      <c r="H26" s="140" t="s">
        <v>208</v>
      </c>
      <c r="I26" s="181" t="s">
        <v>208</v>
      </c>
      <c r="J26" s="140" t="s">
        <v>208</v>
      </c>
      <c r="K26" s="181" t="s">
        <v>208</v>
      </c>
      <c r="L26" s="140">
        <v>1</v>
      </c>
      <c r="M26" s="133" t="s">
        <v>182</v>
      </c>
      <c r="N26" s="134"/>
      <c r="O26" s="134"/>
      <c r="P26" s="134"/>
      <c r="Q26" s="134"/>
      <c r="R26" s="134"/>
    </row>
    <row r="27" spans="1:18" s="44" customFormat="1" ht="26.4" customHeight="1">
      <c r="A27" s="16"/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3"/>
      <c r="N27" s="134"/>
      <c r="O27" s="134"/>
      <c r="P27" s="134"/>
      <c r="Q27" s="134"/>
      <c r="R27" s="134"/>
    </row>
    <row r="28" spans="1:18" s="44" customFormat="1" ht="30" customHeight="1">
      <c r="A28" s="1"/>
      <c r="B28" s="2" t="s">
        <v>274</v>
      </c>
      <c r="C28" s="3"/>
      <c r="D28" s="2" t="s">
        <v>278</v>
      </c>
      <c r="E28" s="19"/>
      <c r="F28" s="17"/>
      <c r="G28" s="19"/>
      <c r="H28" s="17"/>
      <c r="I28" s="17"/>
      <c r="J28" s="17"/>
      <c r="K28" s="17"/>
      <c r="L28" s="17"/>
      <c r="M28" s="17"/>
      <c r="N28" s="134"/>
      <c r="O28" s="134"/>
      <c r="P28" s="134"/>
      <c r="Q28" s="134"/>
      <c r="R28" s="134"/>
    </row>
    <row r="29" spans="1:18" s="44" customFormat="1" ht="18" customHeight="1">
      <c r="A29" s="5"/>
      <c r="B29" s="1" t="s">
        <v>271</v>
      </c>
      <c r="C29" s="3"/>
      <c r="D29" s="6" t="s">
        <v>279</v>
      </c>
      <c r="E29" s="17"/>
      <c r="F29" s="17"/>
      <c r="G29" s="17"/>
      <c r="H29" s="17"/>
      <c r="I29" s="17"/>
      <c r="J29" s="17"/>
      <c r="K29" s="17"/>
      <c r="L29" s="17"/>
      <c r="M29" s="17"/>
      <c r="N29" s="134"/>
      <c r="O29" s="134"/>
      <c r="P29" s="134"/>
      <c r="Q29" s="134"/>
      <c r="R29" s="134"/>
    </row>
    <row r="30" spans="1:18" s="44" customFormat="1" ht="18" customHeight="1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148" t="s">
        <v>41</v>
      </c>
      <c r="N30" s="134"/>
      <c r="O30" s="134"/>
      <c r="P30" s="134"/>
      <c r="Q30" s="134"/>
      <c r="R30" s="134"/>
    </row>
    <row r="31" spans="1:18" s="44" customFormat="1" ht="18" customHeight="1">
      <c r="A31" s="349" t="s">
        <v>66</v>
      </c>
      <c r="B31" s="350"/>
      <c r="C31" s="350"/>
      <c r="D31" s="351"/>
      <c r="E31" s="14"/>
      <c r="F31" s="356" t="s">
        <v>69</v>
      </c>
      <c r="G31" s="357"/>
      <c r="H31" s="358"/>
      <c r="I31" s="356" t="s">
        <v>70</v>
      </c>
      <c r="J31" s="357"/>
      <c r="K31" s="357"/>
      <c r="L31" s="358"/>
      <c r="M31" s="359" t="s">
        <v>67</v>
      </c>
      <c r="N31" s="32"/>
      <c r="O31" s="135"/>
      <c r="P31" s="135"/>
      <c r="Q31" s="135"/>
      <c r="R31" s="135"/>
    </row>
    <row r="32" spans="1:18" s="44" customFormat="1" ht="18" customHeight="1">
      <c r="A32" s="363"/>
      <c r="B32" s="363"/>
      <c r="C32" s="363"/>
      <c r="D32" s="353"/>
      <c r="E32" s="18"/>
      <c r="F32" s="346" t="s">
        <v>76</v>
      </c>
      <c r="G32" s="362"/>
      <c r="H32" s="347"/>
      <c r="I32" s="346" t="s">
        <v>77</v>
      </c>
      <c r="J32" s="362"/>
      <c r="K32" s="362"/>
      <c r="L32" s="347"/>
      <c r="M32" s="360"/>
      <c r="N32" s="32"/>
      <c r="O32" s="135"/>
      <c r="P32" s="135"/>
      <c r="Q32" s="135"/>
      <c r="R32" s="135"/>
    </row>
    <row r="33" spans="1:18" s="44" customFormat="1" ht="18" customHeight="1">
      <c r="A33" s="363"/>
      <c r="B33" s="363"/>
      <c r="C33" s="363"/>
      <c r="D33" s="353"/>
      <c r="E33" s="18"/>
      <c r="F33" s="32"/>
      <c r="G33" s="79"/>
      <c r="H33" s="79"/>
      <c r="I33" s="32"/>
      <c r="J33" s="18" t="s">
        <v>62</v>
      </c>
      <c r="K33" s="32"/>
      <c r="L33" s="79"/>
      <c r="M33" s="360"/>
      <c r="N33" s="32"/>
      <c r="O33" s="135"/>
      <c r="P33" s="135"/>
      <c r="Q33" s="135"/>
      <c r="R33" s="135"/>
    </row>
    <row r="34" spans="1:18" s="44" customFormat="1" ht="18" customHeight="1">
      <c r="A34" s="363"/>
      <c r="B34" s="363"/>
      <c r="C34" s="363"/>
      <c r="D34" s="353"/>
      <c r="E34" s="18" t="s">
        <v>0</v>
      </c>
      <c r="F34" s="16" t="s">
        <v>21</v>
      </c>
      <c r="G34" s="18" t="s">
        <v>22</v>
      </c>
      <c r="H34" s="16" t="s">
        <v>23</v>
      </c>
      <c r="I34" s="18" t="s">
        <v>7</v>
      </c>
      <c r="J34" s="18" t="s">
        <v>63</v>
      </c>
      <c r="K34" s="18" t="s">
        <v>24</v>
      </c>
      <c r="L34" s="16" t="s">
        <v>25</v>
      </c>
      <c r="M34" s="360"/>
      <c r="N34" s="32"/>
      <c r="O34" s="135"/>
      <c r="P34" s="135"/>
      <c r="Q34" s="135"/>
      <c r="R34" s="135"/>
    </row>
    <row r="35" spans="1:18" s="44" customFormat="1" ht="18" customHeight="1">
      <c r="A35" s="354"/>
      <c r="B35" s="354"/>
      <c r="C35" s="354"/>
      <c r="D35" s="355"/>
      <c r="E35" s="23" t="s">
        <v>1</v>
      </c>
      <c r="F35" s="143" t="s">
        <v>26</v>
      </c>
      <c r="G35" s="23" t="s">
        <v>71</v>
      </c>
      <c r="H35" s="155" t="s">
        <v>27</v>
      </c>
      <c r="I35" s="23" t="s">
        <v>29</v>
      </c>
      <c r="J35" s="23" t="s">
        <v>64</v>
      </c>
      <c r="K35" s="23" t="s">
        <v>28</v>
      </c>
      <c r="L35" s="144" t="s">
        <v>72</v>
      </c>
      <c r="M35" s="361"/>
      <c r="N35" s="32"/>
      <c r="O35" s="135"/>
      <c r="P35" s="135"/>
      <c r="Q35" s="135"/>
      <c r="R35" s="135"/>
    </row>
    <row r="36" spans="1:18" s="44" customFormat="1" ht="18" customHeight="1">
      <c r="A36" s="16"/>
      <c r="B36" s="82" t="s">
        <v>123</v>
      </c>
      <c r="C36" s="173"/>
      <c r="D36" s="16"/>
      <c r="E36" s="174">
        <v>3</v>
      </c>
      <c r="F36" s="175">
        <v>3</v>
      </c>
      <c r="G36" s="174" t="s">
        <v>208</v>
      </c>
      <c r="H36" s="174" t="s">
        <v>208</v>
      </c>
      <c r="I36" s="174" t="s">
        <v>208</v>
      </c>
      <c r="J36" s="174" t="s">
        <v>208</v>
      </c>
      <c r="K36" s="174" t="s">
        <v>208</v>
      </c>
      <c r="L36" s="174" t="s">
        <v>208</v>
      </c>
      <c r="M36" s="133" t="s">
        <v>185</v>
      </c>
      <c r="N36" s="139"/>
      <c r="O36" s="139"/>
      <c r="P36" s="139"/>
      <c r="Q36" s="139"/>
      <c r="R36" s="139"/>
    </row>
    <row r="37" spans="1:18" s="44" customFormat="1" ht="18" customHeight="1">
      <c r="A37" s="16"/>
      <c r="B37" s="82" t="s">
        <v>121</v>
      </c>
      <c r="C37" s="173"/>
      <c r="D37" s="16"/>
      <c r="E37" s="174">
        <v>5</v>
      </c>
      <c r="F37" s="175">
        <v>3</v>
      </c>
      <c r="G37" s="174" t="s">
        <v>208</v>
      </c>
      <c r="H37" s="175">
        <v>1</v>
      </c>
      <c r="I37" s="174" t="s">
        <v>208</v>
      </c>
      <c r="J37" s="174" t="s">
        <v>208</v>
      </c>
      <c r="K37" s="174" t="s">
        <v>208</v>
      </c>
      <c r="L37" s="174">
        <v>1</v>
      </c>
      <c r="M37" s="133" t="s">
        <v>186</v>
      </c>
      <c r="N37" s="139"/>
      <c r="O37" s="139"/>
      <c r="P37" s="139"/>
      <c r="Q37" s="139"/>
      <c r="R37" s="139"/>
    </row>
    <row r="38" spans="1:18" s="44" customFormat="1" ht="18" customHeight="1">
      <c r="A38" s="16"/>
      <c r="B38" s="82" t="s">
        <v>119</v>
      </c>
      <c r="C38" s="173"/>
      <c r="D38" s="16"/>
      <c r="E38" s="174">
        <v>4</v>
      </c>
      <c r="F38" s="175">
        <v>4</v>
      </c>
      <c r="G38" s="174" t="s">
        <v>208</v>
      </c>
      <c r="H38" s="174" t="s">
        <v>208</v>
      </c>
      <c r="I38" s="174" t="s">
        <v>208</v>
      </c>
      <c r="J38" s="174" t="s">
        <v>208</v>
      </c>
      <c r="K38" s="174" t="s">
        <v>208</v>
      </c>
      <c r="L38" s="174" t="s">
        <v>208</v>
      </c>
      <c r="M38" s="133" t="s">
        <v>187</v>
      </c>
      <c r="N38" s="10"/>
      <c r="O38" s="10"/>
      <c r="P38" s="10"/>
      <c r="Q38" s="10"/>
      <c r="R38" s="10"/>
    </row>
    <row r="39" spans="1:18" s="44" customFormat="1" ht="18" customHeight="1">
      <c r="A39" s="16"/>
      <c r="B39" s="82" t="s">
        <v>117</v>
      </c>
      <c r="C39" s="173"/>
      <c r="D39" s="16"/>
      <c r="E39" s="174">
        <v>5</v>
      </c>
      <c r="F39" s="175">
        <v>5</v>
      </c>
      <c r="G39" s="174" t="s">
        <v>208</v>
      </c>
      <c r="H39" s="174" t="s">
        <v>208</v>
      </c>
      <c r="I39" s="174" t="s">
        <v>208</v>
      </c>
      <c r="J39" s="174" t="s">
        <v>208</v>
      </c>
      <c r="K39" s="174" t="s">
        <v>208</v>
      </c>
      <c r="L39" s="174" t="s">
        <v>208</v>
      </c>
      <c r="M39" s="133" t="s">
        <v>188</v>
      </c>
      <c r="N39" s="10"/>
      <c r="O39" s="10"/>
      <c r="P39" s="10"/>
      <c r="Q39" s="10"/>
      <c r="R39" s="10"/>
    </row>
    <row r="40" spans="1:18" s="44" customFormat="1" ht="18" customHeight="1">
      <c r="A40" s="16"/>
      <c r="B40" s="82" t="s">
        <v>115</v>
      </c>
      <c r="C40" s="173"/>
      <c r="D40" s="16"/>
      <c r="E40" s="174">
        <v>12</v>
      </c>
      <c r="F40" s="175">
        <v>8</v>
      </c>
      <c r="G40" s="174" t="s">
        <v>208</v>
      </c>
      <c r="H40" s="174" t="s">
        <v>208</v>
      </c>
      <c r="I40" s="174">
        <v>2</v>
      </c>
      <c r="J40" s="174" t="s">
        <v>208</v>
      </c>
      <c r="K40" s="174" t="s">
        <v>208</v>
      </c>
      <c r="L40" s="174">
        <v>2</v>
      </c>
      <c r="M40" s="133" t="s">
        <v>189</v>
      </c>
      <c r="N40" s="1"/>
      <c r="O40" s="1"/>
      <c r="P40" s="1"/>
      <c r="Q40" s="1"/>
      <c r="R40" s="1"/>
    </row>
    <row r="41" spans="1:18" s="44" customFormat="1" ht="18" customHeight="1">
      <c r="A41" s="16"/>
      <c r="B41" s="82" t="s">
        <v>113</v>
      </c>
      <c r="C41" s="173"/>
      <c r="D41" s="16"/>
      <c r="E41" s="174">
        <v>4</v>
      </c>
      <c r="F41" s="175">
        <v>4</v>
      </c>
      <c r="G41" s="174" t="s">
        <v>208</v>
      </c>
      <c r="H41" s="174" t="s">
        <v>208</v>
      </c>
      <c r="I41" s="174" t="s">
        <v>208</v>
      </c>
      <c r="J41" s="174" t="s">
        <v>208</v>
      </c>
      <c r="K41" s="174" t="s">
        <v>208</v>
      </c>
      <c r="L41" s="174" t="s">
        <v>208</v>
      </c>
      <c r="M41" s="133" t="s">
        <v>190</v>
      </c>
      <c r="N41" s="5"/>
      <c r="O41" s="5"/>
      <c r="P41" s="5"/>
      <c r="Q41" s="5"/>
      <c r="R41" s="5"/>
    </row>
    <row r="42" spans="1:18" s="44" customFormat="1" ht="18" customHeight="1">
      <c r="A42" s="16"/>
      <c r="B42" s="82" t="s">
        <v>111</v>
      </c>
      <c r="C42" s="173"/>
      <c r="D42" s="16"/>
      <c r="E42" s="174">
        <v>2</v>
      </c>
      <c r="F42" s="175">
        <v>2</v>
      </c>
      <c r="G42" s="174" t="s">
        <v>208</v>
      </c>
      <c r="H42" s="174" t="s">
        <v>208</v>
      </c>
      <c r="I42" s="174" t="s">
        <v>208</v>
      </c>
      <c r="J42" s="174" t="s">
        <v>208</v>
      </c>
      <c r="K42" s="174" t="s">
        <v>208</v>
      </c>
      <c r="L42" s="174" t="s">
        <v>208</v>
      </c>
      <c r="M42" s="133" t="s">
        <v>191</v>
      </c>
      <c r="N42" s="31"/>
      <c r="O42" s="31"/>
      <c r="P42" s="31"/>
      <c r="Q42" s="31"/>
      <c r="R42" s="31"/>
    </row>
    <row r="43" spans="1:18" s="44" customFormat="1" ht="18" customHeight="1">
      <c r="A43" s="16"/>
      <c r="B43" s="82" t="s">
        <v>109</v>
      </c>
      <c r="C43" s="173"/>
      <c r="D43" s="16"/>
      <c r="E43" s="174">
        <v>1</v>
      </c>
      <c r="F43" s="175">
        <v>1</v>
      </c>
      <c r="G43" s="174" t="s">
        <v>208</v>
      </c>
      <c r="H43" s="174" t="s">
        <v>208</v>
      </c>
      <c r="I43" s="174" t="s">
        <v>208</v>
      </c>
      <c r="J43" s="174" t="s">
        <v>208</v>
      </c>
      <c r="K43" s="174" t="s">
        <v>208</v>
      </c>
      <c r="L43" s="174" t="s">
        <v>208</v>
      </c>
      <c r="M43" s="133" t="s">
        <v>192</v>
      </c>
      <c r="N43" s="32"/>
      <c r="O43" s="32"/>
      <c r="P43" s="32"/>
      <c r="Q43" s="32"/>
      <c r="R43" s="32"/>
    </row>
    <row r="44" spans="1:18" s="44" customFormat="1" ht="18" customHeight="1">
      <c r="A44" s="16"/>
      <c r="B44" s="82" t="s">
        <v>107</v>
      </c>
      <c r="C44" s="173"/>
      <c r="D44" s="16"/>
      <c r="E44" s="174">
        <v>5</v>
      </c>
      <c r="F44" s="175">
        <v>5</v>
      </c>
      <c r="G44" s="174" t="s">
        <v>208</v>
      </c>
      <c r="H44" s="174" t="s">
        <v>208</v>
      </c>
      <c r="I44" s="174" t="s">
        <v>208</v>
      </c>
      <c r="J44" s="174" t="s">
        <v>208</v>
      </c>
      <c r="K44" s="174" t="s">
        <v>208</v>
      </c>
      <c r="L44" s="174" t="s">
        <v>208</v>
      </c>
      <c r="M44" s="133" t="s">
        <v>193</v>
      </c>
      <c r="N44" s="32"/>
      <c r="O44" s="32"/>
      <c r="P44" s="32"/>
      <c r="Q44" s="32"/>
      <c r="R44" s="32"/>
    </row>
    <row r="45" spans="1:18" s="44" customFormat="1" ht="18" customHeight="1">
      <c r="A45" s="134"/>
      <c r="B45" s="82" t="s">
        <v>105</v>
      </c>
      <c r="C45" s="173"/>
      <c r="D45" s="16"/>
      <c r="E45" s="174">
        <v>2</v>
      </c>
      <c r="F45" s="175">
        <v>1</v>
      </c>
      <c r="G45" s="174" t="s">
        <v>208</v>
      </c>
      <c r="H45" s="174" t="s">
        <v>208</v>
      </c>
      <c r="I45" s="174" t="s">
        <v>208</v>
      </c>
      <c r="J45" s="174">
        <v>1</v>
      </c>
      <c r="K45" s="174" t="s">
        <v>208</v>
      </c>
      <c r="L45" s="174" t="s">
        <v>208</v>
      </c>
      <c r="M45" s="133" t="s">
        <v>194</v>
      </c>
      <c r="N45" s="32"/>
      <c r="O45" s="32"/>
      <c r="P45" s="32"/>
      <c r="Q45" s="32"/>
      <c r="R45" s="32"/>
    </row>
    <row r="46" spans="1:18" s="44" customFormat="1" ht="18" customHeight="1">
      <c r="A46" s="16"/>
      <c r="B46" s="82" t="s">
        <v>103</v>
      </c>
      <c r="C46" s="173"/>
      <c r="D46" s="16"/>
      <c r="E46" s="174">
        <v>3</v>
      </c>
      <c r="F46" s="175">
        <v>3</v>
      </c>
      <c r="G46" s="174" t="s">
        <v>208</v>
      </c>
      <c r="H46" s="174" t="s">
        <v>208</v>
      </c>
      <c r="I46" s="174" t="s">
        <v>208</v>
      </c>
      <c r="J46" s="174" t="s">
        <v>208</v>
      </c>
      <c r="K46" s="174" t="s">
        <v>208</v>
      </c>
      <c r="L46" s="174" t="s">
        <v>208</v>
      </c>
      <c r="M46" s="133" t="s">
        <v>195</v>
      </c>
      <c r="N46" s="32"/>
      <c r="O46" s="32"/>
      <c r="P46" s="32"/>
      <c r="Q46" s="32"/>
      <c r="R46" s="32"/>
    </row>
    <row r="47" spans="1:18" s="44" customFormat="1" ht="18" customHeight="1">
      <c r="A47" s="16"/>
      <c r="B47" s="82" t="s">
        <v>101</v>
      </c>
      <c r="C47" s="16"/>
      <c r="D47" s="16"/>
      <c r="E47" s="174">
        <v>1</v>
      </c>
      <c r="F47" s="175">
        <v>1</v>
      </c>
      <c r="G47" s="174" t="s">
        <v>208</v>
      </c>
      <c r="H47" s="174" t="s">
        <v>208</v>
      </c>
      <c r="I47" s="174" t="s">
        <v>208</v>
      </c>
      <c r="J47" s="174" t="s">
        <v>208</v>
      </c>
      <c r="K47" s="174" t="s">
        <v>208</v>
      </c>
      <c r="L47" s="174" t="s">
        <v>208</v>
      </c>
      <c r="M47" s="133" t="s">
        <v>196</v>
      </c>
      <c r="N47" s="32"/>
      <c r="O47" s="32"/>
      <c r="P47" s="32"/>
      <c r="Q47" s="32"/>
      <c r="R47" s="32"/>
    </row>
    <row r="48" spans="1:18" s="44" customFormat="1" ht="18" customHeight="1">
      <c r="A48" s="149"/>
      <c r="B48" s="82" t="s">
        <v>99</v>
      </c>
      <c r="C48" s="149"/>
      <c r="D48" s="149"/>
      <c r="E48" s="174">
        <v>1</v>
      </c>
      <c r="F48" s="175">
        <v>1</v>
      </c>
      <c r="G48" s="174" t="s">
        <v>208</v>
      </c>
      <c r="H48" s="174" t="s">
        <v>208</v>
      </c>
      <c r="I48" s="174" t="s">
        <v>208</v>
      </c>
      <c r="J48" s="174" t="s">
        <v>208</v>
      </c>
      <c r="K48" s="174" t="s">
        <v>208</v>
      </c>
      <c r="L48" s="174" t="s">
        <v>208</v>
      </c>
      <c r="M48" s="133" t="s">
        <v>197</v>
      </c>
      <c r="N48" s="134"/>
      <c r="O48" s="134"/>
      <c r="P48" s="134"/>
      <c r="Q48" s="134"/>
      <c r="R48" s="134"/>
    </row>
    <row r="49" spans="1:18" s="44" customFormat="1" ht="18" customHeight="1">
      <c r="A49" s="149"/>
      <c r="B49" s="82" t="s">
        <v>97</v>
      </c>
      <c r="C49" s="149"/>
      <c r="D49" s="149"/>
      <c r="E49" s="174">
        <v>2</v>
      </c>
      <c r="F49" s="175">
        <v>2</v>
      </c>
      <c r="G49" s="174" t="s">
        <v>208</v>
      </c>
      <c r="H49" s="174" t="s">
        <v>208</v>
      </c>
      <c r="I49" s="174" t="s">
        <v>208</v>
      </c>
      <c r="J49" s="174" t="s">
        <v>208</v>
      </c>
      <c r="K49" s="174" t="s">
        <v>208</v>
      </c>
      <c r="L49" s="174" t="s">
        <v>208</v>
      </c>
      <c r="M49" s="133" t="s">
        <v>198</v>
      </c>
      <c r="N49" s="134"/>
      <c r="O49" s="134"/>
      <c r="P49" s="134"/>
      <c r="Q49" s="134"/>
      <c r="R49" s="134"/>
    </row>
    <row r="50" spans="1:18" s="44" customFormat="1" ht="18" customHeight="1">
      <c r="A50" s="149"/>
      <c r="B50" s="82" t="s">
        <v>95</v>
      </c>
      <c r="C50" s="149"/>
      <c r="D50" s="149"/>
      <c r="E50" s="174" t="s">
        <v>208</v>
      </c>
      <c r="F50" s="174" t="s">
        <v>208</v>
      </c>
      <c r="G50" s="174" t="s">
        <v>208</v>
      </c>
      <c r="H50" s="174" t="s">
        <v>208</v>
      </c>
      <c r="I50" s="174" t="s">
        <v>208</v>
      </c>
      <c r="J50" s="174" t="s">
        <v>208</v>
      </c>
      <c r="K50" s="174" t="s">
        <v>208</v>
      </c>
      <c r="L50" s="174" t="s">
        <v>208</v>
      </c>
      <c r="M50" s="133" t="s">
        <v>199</v>
      </c>
      <c r="N50" s="134"/>
      <c r="O50" s="134"/>
      <c r="P50" s="134"/>
      <c r="Q50" s="134"/>
      <c r="R50" s="134"/>
    </row>
    <row r="51" spans="1:18" s="44" customFormat="1" ht="18" customHeight="1">
      <c r="A51" s="149"/>
      <c r="B51" s="82" t="s">
        <v>93</v>
      </c>
      <c r="C51" s="149"/>
      <c r="D51" s="149"/>
      <c r="E51" s="174">
        <v>4</v>
      </c>
      <c r="F51" s="175">
        <v>3</v>
      </c>
      <c r="G51" s="174" t="s">
        <v>208</v>
      </c>
      <c r="H51" s="174" t="s">
        <v>208</v>
      </c>
      <c r="I51" s="174" t="s">
        <v>208</v>
      </c>
      <c r="J51" s="174" t="s">
        <v>208</v>
      </c>
      <c r="K51" s="176">
        <v>1</v>
      </c>
      <c r="L51" s="174" t="s">
        <v>208</v>
      </c>
      <c r="M51" s="133" t="s">
        <v>200</v>
      </c>
      <c r="N51" s="134"/>
      <c r="O51" s="134"/>
      <c r="P51" s="134"/>
      <c r="Q51" s="134"/>
      <c r="R51" s="134"/>
    </row>
    <row r="52" spans="1:18" s="44" customFormat="1" ht="7.2" customHeight="1">
      <c r="A52" s="155"/>
      <c r="B52" s="177"/>
      <c r="C52" s="30"/>
      <c r="D52" s="155"/>
      <c r="E52" s="178"/>
      <c r="F52" s="179"/>
      <c r="G52" s="178"/>
      <c r="H52" s="179"/>
      <c r="I52" s="178"/>
      <c r="J52" s="178"/>
      <c r="K52" s="179"/>
      <c r="L52" s="178"/>
      <c r="M52" s="180"/>
      <c r="N52" s="134"/>
      <c r="O52" s="134"/>
      <c r="P52" s="134"/>
      <c r="Q52" s="134"/>
      <c r="R52" s="134"/>
    </row>
    <row r="53" spans="1:18" s="44" customFormat="1" ht="3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34"/>
      <c r="O53" s="134"/>
      <c r="P53" s="134"/>
      <c r="Q53" s="134"/>
      <c r="R53" s="134"/>
    </row>
    <row r="54" spans="1:18" s="44" customFormat="1" ht="18" customHeight="1">
      <c r="A54" s="9"/>
      <c r="B54" s="13" t="s">
        <v>272</v>
      </c>
      <c r="C54" s="9"/>
      <c r="D54" s="9"/>
      <c r="E54" s="9"/>
      <c r="F54" s="9"/>
      <c r="G54" s="9"/>
      <c r="H54" s="9"/>
      <c r="I54" s="9"/>
      <c r="J54" s="9"/>
      <c r="K54" s="9"/>
      <c r="L54" s="9"/>
      <c r="M54" s="32"/>
      <c r="N54" s="134"/>
      <c r="O54" s="134"/>
      <c r="P54" s="134"/>
      <c r="Q54" s="134"/>
      <c r="R54" s="134"/>
    </row>
    <row r="55" spans="1:18" s="44" customFormat="1" ht="12.6" customHeight="1">
      <c r="A55" s="9"/>
      <c r="B55" s="13" t="s">
        <v>273</v>
      </c>
      <c r="C55" s="9"/>
      <c r="D55" s="9"/>
      <c r="E55" s="9"/>
      <c r="F55" s="9"/>
      <c r="G55" s="9"/>
      <c r="H55" s="9"/>
      <c r="I55" s="9"/>
      <c r="J55" s="9"/>
      <c r="K55" s="9"/>
      <c r="L55" s="9"/>
      <c r="M55" s="32"/>
      <c r="N55" s="134"/>
      <c r="O55" s="134"/>
      <c r="P55" s="134"/>
      <c r="Q55" s="134"/>
      <c r="R55" s="134"/>
    </row>
    <row r="56" spans="1:18" s="44" customFormat="1" ht="18" customHeight="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29"/>
      <c r="N56" s="134"/>
      <c r="O56" s="134"/>
      <c r="P56" s="134"/>
      <c r="Q56" s="134"/>
      <c r="R56" s="134"/>
    </row>
    <row r="57" spans="1:18" s="44" customFormat="1" ht="18" customHeight="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29"/>
      <c r="N57" s="134"/>
      <c r="O57" s="134"/>
      <c r="P57" s="134"/>
      <c r="Q57" s="134"/>
      <c r="R57" s="134"/>
    </row>
    <row r="58" spans="1:18" s="44" customFormat="1" ht="18" customHeight="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29"/>
      <c r="N58" s="134"/>
      <c r="O58" s="134"/>
      <c r="P58" s="134"/>
      <c r="Q58" s="134"/>
      <c r="R58" s="134"/>
    </row>
    <row r="59" spans="1:18" s="44" customFormat="1" ht="18" customHeight="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29"/>
      <c r="N59" s="134"/>
      <c r="O59" s="134"/>
      <c r="P59" s="134"/>
      <c r="Q59" s="134"/>
      <c r="R59" s="134"/>
    </row>
    <row r="60" spans="1:18" s="44" customFormat="1" ht="18" customHeight="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29"/>
      <c r="N60" s="134"/>
      <c r="O60" s="134"/>
      <c r="P60" s="134"/>
      <c r="Q60" s="134"/>
      <c r="R60" s="134"/>
    </row>
    <row r="61" spans="1:18" s="44" customFormat="1" ht="18" customHeight="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29"/>
      <c r="N61" s="134"/>
      <c r="O61" s="134"/>
      <c r="P61" s="134"/>
      <c r="Q61" s="134"/>
      <c r="R61" s="134"/>
    </row>
    <row r="62" spans="1:18" s="44" customFormat="1" ht="18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29"/>
      <c r="N62" s="134"/>
      <c r="O62" s="134"/>
      <c r="P62" s="134"/>
      <c r="Q62" s="134"/>
      <c r="R62" s="134"/>
    </row>
    <row r="63" spans="1:18" s="44" customFormat="1" ht="18" customHeight="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29"/>
      <c r="N63" s="134"/>
      <c r="O63" s="134"/>
      <c r="P63" s="134"/>
      <c r="Q63" s="134"/>
      <c r="R63" s="134"/>
    </row>
    <row r="64" spans="1:18" s="44" customFormat="1" ht="18" customHeight="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29"/>
      <c r="N64" s="134"/>
      <c r="O64" s="134"/>
      <c r="P64" s="134"/>
      <c r="Q64" s="134"/>
      <c r="R64" s="134"/>
    </row>
    <row r="65" spans="1:18" s="44" customFormat="1" ht="18" customHeight="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29"/>
      <c r="N65" s="10"/>
      <c r="O65" s="10"/>
      <c r="P65" s="10"/>
      <c r="Q65" s="10"/>
      <c r="R65" s="10"/>
    </row>
    <row r="66" spans="1:18" s="44" customFormat="1" ht="18" customHeight="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29"/>
      <c r="N66" s="10"/>
      <c r="O66" s="10"/>
      <c r="P66" s="10"/>
      <c r="Q66" s="10"/>
      <c r="R66" s="10"/>
    </row>
    <row r="67" spans="1:18" s="44" customFormat="1" ht="18" customHeight="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29"/>
      <c r="N67" s="10"/>
      <c r="O67" s="10"/>
      <c r="P67" s="10"/>
      <c r="Q67" s="10"/>
      <c r="R67" s="10"/>
    </row>
    <row r="68" spans="1:18" s="44" customFormat="1" ht="18" customHeight="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29"/>
      <c r="N68" s="10"/>
      <c r="O68" s="10"/>
      <c r="P68" s="10"/>
      <c r="Q68" s="10"/>
      <c r="R68" s="10"/>
    </row>
    <row r="69" spans="1:18" s="44" customFormat="1" ht="18" customHeight="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29"/>
      <c r="N69" s="10"/>
      <c r="O69" s="10"/>
      <c r="P69" s="10"/>
      <c r="Q69" s="10"/>
      <c r="R69" s="10"/>
    </row>
    <row r="70" spans="1:18" s="44" customFormat="1" ht="18" customHeight="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29"/>
      <c r="N70" s="10"/>
      <c r="O70" s="10"/>
      <c r="P70" s="10"/>
      <c r="Q70" s="10"/>
      <c r="R70" s="10"/>
    </row>
    <row r="71" spans="1:18" s="44" customFormat="1" ht="18" customHeight="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29"/>
      <c r="N71" s="10"/>
      <c r="O71" s="10"/>
      <c r="P71" s="10"/>
      <c r="Q71" s="10"/>
      <c r="R71" s="10"/>
    </row>
    <row r="72" spans="1:18" s="44" customFormat="1" ht="18" customHeight="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29"/>
      <c r="N72" s="10"/>
      <c r="O72" s="10"/>
      <c r="P72" s="10"/>
      <c r="Q72" s="10"/>
      <c r="R72" s="10"/>
    </row>
    <row r="73" spans="1:18" s="44" customFormat="1" ht="18" customHeight="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29"/>
      <c r="N73" s="10"/>
      <c r="O73" s="10"/>
      <c r="P73" s="10"/>
      <c r="Q73" s="10"/>
      <c r="R73" s="10"/>
    </row>
    <row r="74" spans="1:18" s="44" customFormat="1" ht="18" customHeight="1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29"/>
      <c r="N74" s="10"/>
      <c r="O74" s="10"/>
      <c r="P74" s="10"/>
      <c r="Q74" s="10"/>
      <c r="R74" s="10"/>
    </row>
    <row r="75" spans="1:18" s="44" customFormat="1" ht="18" customHeight="1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29"/>
      <c r="N75" s="10"/>
      <c r="O75" s="10"/>
      <c r="P75" s="10"/>
      <c r="Q75" s="10"/>
      <c r="R75" s="10"/>
    </row>
    <row r="76" spans="1:18" s="44" customFormat="1" ht="18" customHeight="1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29"/>
      <c r="N76" s="10"/>
      <c r="O76" s="10"/>
      <c r="P76" s="10"/>
      <c r="Q76" s="10"/>
      <c r="R76" s="10"/>
    </row>
    <row r="77" spans="1:18" s="44" customFormat="1" ht="18" customHeight="1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29"/>
      <c r="N77" s="10"/>
      <c r="O77" s="10"/>
      <c r="P77" s="10"/>
      <c r="Q77" s="10"/>
      <c r="R77" s="10"/>
    </row>
    <row r="78" spans="1:18" s="44" customFormat="1" ht="18" customHeight="1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29"/>
      <c r="N78" s="10"/>
      <c r="O78" s="10"/>
      <c r="P78" s="10"/>
      <c r="Q78" s="10"/>
      <c r="R78" s="10"/>
    </row>
    <row r="79" spans="1:18" s="44" customFormat="1" ht="18" customHeight="1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29"/>
      <c r="N79" s="10"/>
      <c r="O79" s="10"/>
      <c r="P79" s="10"/>
      <c r="Q79" s="10"/>
      <c r="R79" s="10"/>
    </row>
    <row r="80" spans="1:18" s="44" customFormat="1" ht="18" customHeight="1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29"/>
      <c r="N80" s="10"/>
      <c r="O80" s="10"/>
      <c r="P80" s="10"/>
      <c r="Q80" s="10"/>
      <c r="R80" s="10"/>
    </row>
    <row r="81" spans="1:18" s="44" customFormat="1" ht="18" customHeight="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29"/>
      <c r="N81" s="10"/>
      <c r="O81" s="10"/>
      <c r="P81" s="10"/>
      <c r="Q81" s="10"/>
      <c r="R81" s="10"/>
    </row>
    <row r="82" spans="1:18" s="44" customFormat="1" ht="18" customHeight="1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29"/>
      <c r="N82" s="10"/>
      <c r="O82" s="10"/>
      <c r="P82" s="10"/>
      <c r="Q82" s="10"/>
      <c r="R82" s="10"/>
    </row>
    <row r="83" spans="1:18" s="44" customFormat="1" ht="18" customHeight="1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29"/>
      <c r="N83" s="10"/>
      <c r="O83" s="10"/>
      <c r="P83" s="10"/>
      <c r="Q83" s="10"/>
      <c r="R83" s="10"/>
    </row>
    <row r="84" spans="1:18" s="44" customFormat="1" ht="18" customHeight="1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29"/>
      <c r="N84" s="10"/>
      <c r="O84" s="10"/>
      <c r="P84" s="10"/>
      <c r="Q84" s="10"/>
      <c r="R84" s="10"/>
    </row>
    <row r="85" spans="1:18" s="44" customFormat="1" ht="18" customHeight="1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29"/>
      <c r="N85" s="10"/>
      <c r="O85" s="10"/>
      <c r="P85" s="10"/>
      <c r="Q85" s="10"/>
      <c r="R85" s="10"/>
    </row>
    <row r="86" spans="1:18" s="44" customFormat="1" ht="18" customHeight="1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29"/>
      <c r="N86" s="10"/>
      <c r="O86" s="10"/>
      <c r="P86" s="10"/>
      <c r="Q86" s="10"/>
      <c r="R86" s="10"/>
    </row>
    <row r="87" spans="1:18" s="44" customFormat="1" ht="18" customHeight="1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29"/>
      <c r="N87" s="10"/>
      <c r="O87" s="10"/>
      <c r="P87" s="10"/>
      <c r="Q87" s="10"/>
      <c r="R87" s="10"/>
    </row>
    <row r="88" spans="1:18" s="44" customFormat="1" ht="18" customHeight="1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29"/>
      <c r="N88" s="10"/>
      <c r="O88" s="10"/>
      <c r="P88" s="10"/>
      <c r="Q88" s="10"/>
      <c r="R88" s="10"/>
    </row>
    <row r="89" spans="1:18" s="44" customFormat="1" ht="18" customHeight="1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29"/>
      <c r="N89" s="10"/>
      <c r="O89" s="10"/>
      <c r="P89" s="10"/>
      <c r="Q89" s="10"/>
      <c r="R89" s="10"/>
    </row>
    <row r="90" spans="1:18" s="44" customFormat="1" ht="18" customHeight="1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29"/>
      <c r="N90" s="10"/>
      <c r="O90" s="10"/>
      <c r="P90" s="10"/>
      <c r="Q90" s="10"/>
      <c r="R90" s="10"/>
    </row>
    <row r="91" spans="1:18" s="44" customFormat="1" ht="18" customHeight="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29"/>
      <c r="N91" s="10"/>
      <c r="O91" s="10"/>
      <c r="P91" s="10"/>
      <c r="Q91" s="10"/>
      <c r="R91" s="10"/>
    </row>
    <row r="92" spans="1:18" s="44" customFormat="1" ht="18" customHeight="1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29"/>
      <c r="N92" s="10"/>
      <c r="O92" s="10"/>
      <c r="P92" s="10"/>
      <c r="Q92" s="10"/>
      <c r="R92" s="10"/>
    </row>
    <row r="93" spans="1:18" s="44" customFormat="1" ht="18" customHeight="1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29"/>
      <c r="N93" s="10"/>
      <c r="O93" s="10"/>
      <c r="P93" s="10"/>
      <c r="Q93" s="10"/>
      <c r="R93" s="10"/>
    </row>
    <row r="94" spans="1:18" s="44" customFormat="1" ht="18" customHeight="1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29"/>
      <c r="N94" s="10"/>
      <c r="O94" s="10"/>
      <c r="P94" s="10"/>
      <c r="Q94" s="10"/>
      <c r="R94" s="10"/>
    </row>
    <row r="95" spans="1:18" s="44" customFormat="1" ht="18" customHeight="1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29"/>
      <c r="N95" s="10"/>
      <c r="O95" s="10"/>
      <c r="P95" s="10"/>
      <c r="Q95" s="10"/>
      <c r="R95" s="10"/>
    </row>
    <row r="96" spans="1:18" s="44" customFormat="1" ht="18" customHeight="1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29"/>
      <c r="N96" s="10"/>
      <c r="O96" s="10"/>
      <c r="P96" s="10"/>
      <c r="Q96" s="10"/>
      <c r="R96" s="10"/>
    </row>
    <row r="97" spans="1:18" s="44" customFormat="1" ht="18" customHeight="1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29"/>
      <c r="N97" s="10"/>
      <c r="O97" s="10"/>
      <c r="P97" s="10"/>
      <c r="Q97" s="10"/>
      <c r="R97" s="10"/>
    </row>
    <row r="98" spans="1:18" s="44" customFormat="1" ht="18" customHeight="1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29"/>
      <c r="N98" s="10"/>
      <c r="O98" s="10"/>
      <c r="P98" s="10"/>
      <c r="Q98" s="10"/>
      <c r="R98" s="10"/>
    </row>
    <row r="99" spans="1:18" s="44" customFormat="1" ht="18" customHeight="1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29"/>
      <c r="N99" s="10"/>
      <c r="O99" s="10"/>
      <c r="P99" s="10"/>
      <c r="Q99" s="10"/>
      <c r="R99" s="10"/>
    </row>
    <row r="100" spans="1:18" s="44" customFormat="1" ht="18" customHeight="1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29"/>
      <c r="N100" s="10"/>
      <c r="O100" s="10"/>
      <c r="P100" s="10"/>
      <c r="Q100" s="10"/>
      <c r="R100" s="10"/>
    </row>
    <row r="101" spans="1:18" s="44" customFormat="1" ht="18" customHeight="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29"/>
      <c r="N101" s="10"/>
      <c r="O101" s="10"/>
      <c r="P101" s="10"/>
      <c r="Q101" s="10"/>
      <c r="R101" s="10"/>
    </row>
    <row r="102" spans="1:18" s="44" customFormat="1" ht="18" customHeight="1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29"/>
      <c r="N102" s="10"/>
      <c r="O102" s="10"/>
      <c r="P102" s="10"/>
      <c r="Q102" s="10"/>
      <c r="R102" s="10"/>
    </row>
    <row r="103" spans="1:18" s="44" customFormat="1" ht="18" customHeight="1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29"/>
      <c r="N103" s="10"/>
      <c r="O103" s="10"/>
      <c r="P103" s="10"/>
      <c r="Q103" s="10"/>
      <c r="R103" s="10"/>
    </row>
    <row r="104" spans="1:18" s="44" customFormat="1" ht="18" customHeight="1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29"/>
      <c r="N104" s="10"/>
      <c r="O104" s="10"/>
      <c r="P104" s="10"/>
      <c r="Q104" s="10"/>
      <c r="R104" s="10"/>
    </row>
    <row r="105" spans="1:18" s="44" customFormat="1" ht="18" customHeight="1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29"/>
      <c r="N105" s="10"/>
      <c r="O105" s="10"/>
      <c r="P105" s="10"/>
      <c r="Q105" s="10"/>
      <c r="R105" s="10"/>
    </row>
    <row r="106" spans="1:18" s="44" customFormat="1" ht="18" customHeight="1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29"/>
      <c r="N106" s="10"/>
      <c r="O106" s="10"/>
      <c r="P106" s="10"/>
      <c r="Q106" s="10"/>
      <c r="R106" s="10"/>
    </row>
    <row r="107" spans="1:18" s="44" customFormat="1" ht="18" customHeight="1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29"/>
      <c r="N107" s="10"/>
      <c r="O107" s="10"/>
      <c r="P107" s="10"/>
      <c r="Q107" s="10"/>
      <c r="R107" s="10"/>
    </row>
    <row r="108" spans="1:18" s="44" customFormat="1" ht="18" customHeight="1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29"/>
      <c r="N108" s="10"/>
      <c r="O108" s="10"/>
      <c r="P108" s="10"/>
      <c r="Q108" s="10"/>
      <c r="R108" s="10"/>
    </row>
    <row r="109" spans="1:18" s="44" customFormat="1" ht="18" customHeight="1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29"/>
      <c r="N109" s="10"/>
      <c r="O109" s="10"/>
      <c r="P109" s="10"/>
      <c r="Q109" s="10"/>
      <c r="R109" s="10"/>
    </row>
    <row r="110" spans="1:18" s="44" customFormat="1" ht="18" customHeight="1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29"/>
      <c r="N110" s="10"/>
      <c r="O110" s="10"/>
      <c r="P110" s="10"/>
      <c r="Q110" s="10"/>
      <c r="R110" s="10"/>
    </row>
    <row r="111" spans="1:18" s="44" customFormat="1" ht="18" customHeight="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29"/>
      <c r="N111" s="10"/>
      <c r="O111" s="10"/>
      <c r="P111" s="10"/>
      <c r="Q111" s="10"/>
      <c r="R111" s="10"/>
    </row>
    <row r="112" spans="1:18" s="44" customFormat="1" ht="18" customHeight="1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29"/>
      <c r="N112" s="10"/>
      <c r="O112" s="10"/>
      <c r="P112" s="10"/>
      <c r="Q112" s="10"/>
      <c r="R112" s="10"/>
    </row>
    <row r="113" spans="1:18" s="44" customFormat="1" ht="18" customHeight="1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29"/>
      <c r="N113" s="10"/>
      <c r="O113" s="10"/>
      <c r="P113" s="10"/>
      <c r="Q113" s="10"/>
      <c r="R113" s="10"/>
    </row>
    <row r="114" spans="1:18" s="44" customFormat="1" ht="18" customHeight="1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29"/>
      <c r="N114" s="10"/>
      <c r="O114" s="10"/>
      <c r="P114" s="10"/>
      <c r="Q114" s="10"/>
      <c r="R114" s="10"/>
    </row>
    <row r="115" spans="1:18" s="44" customFormat="1" ht="18" customHeight="1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29"/>
      <c r="N115" s="10"/>
      <c r="O115" s="10"/>
      <c r="P115" s="10"/>
      <c r="Q115" s="10"/>
      <c r="R115" s="10"/>
    </row>
    <row r="116" spans="1:18" s="44" customFormat="1" ht="18" customHeight="1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29"/>
      <c r="N116" s="10"/>
      <c r="O116" s="10"/>
      <c r="P116" s="10"/>
      <c r="Q116" s="10"/>
      <c r="R116" s="10"/>
    </row>
    <row r="117" spans="1:18" s="44" customFormat="1" ht="18" customHeight="1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29"/>
      <c r="N117" s="10"/>
      <c r="O117" s="10"/>
      <c r="P117" s="10"/>
      <c r="Q117" s="10"/>
      <c r="R117" s="10"/>
    </row>
    <row r="118" spans="1:18" s="44" customFormat="1" ht="18" customHeight="1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29"/>
      <c r="N118" s="10"/>
      <c r="O118" s="10"/>
      <c r="P118" s="10"/>
      <c r="Q118" s="10"/>
      <c r="R118" s="10"/>
    </row>
    <row r="119" spans="1:18" s="44" customFormat="1" ht="18" customHeight="1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29"/>
      <c r="N119" s="10"/>
      <c r="O119" s="10"/>
      <c r="P119" s="10"/>
      <c r="Q119" s="10"/>
      <c r="R119" s="10"/>
    </row>
    <row r="120" spans="1:18" s="44" customFormat="1" ht="18" customHeight="1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29"/>
      <c r="N120" s="10"/>
      <c r="O120" s="10"/>
      <c r="P120" s="10"/>
      <c r="Q120" s="10"/>
      <c r="R120" s="10"/>
    </row>
    <row r="121" spans="1:18" s="44" customFormat="1" ht="18" customHeight="1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29"/>
      <c r="N121" s="10"/>
      <c r="O121" s="10"/>
      <c r="P121" s="10"/>
      <c r="Q121" s="10"/>
      <c r="R121" s="10"/>
    </row>
    <row r="122" spans="1:18" s="44" customFormat="1" ht="18" customHeight="1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29"/>
      <c r="N122" s="10"/>
      <c r="O122" s="10"/>
      <c r="P122" s="10"/>
      <c r="Q122" s="10"/>
      <c r="R122" s="10"/>
    </row>
    <row r="123" spans="1:18" s="44" customFormat="1" ht="18" customHeight="1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29"/>
      <c r="N123" s="10"/>
      <c r="O123" s="10"/>
      <c r="P123" s="10"/>
      <c r="Q123" s="10"/>
      <c r="R123" s="10"/>
    </row>
    <row r="124" spans="1:18" s="44" customFormat="1" ht="18" customHeight="1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29"/>
      <c r="N124" s="10"/>
      <c r="O124" s="10"/>
      <c r="P124" s="10"/>
      <c r="Q124" s="10"/>
      <c r="R124" s="10"/>
    </row>
    <row r="125" spans="1:18" s="44" customFormat="1" ht="18" customHeight="1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29"/>
      <c r="N125" s="10"/>
      <c r="O125" s="10"/>
      <c r="P125" s="10"/>
      <c r="Q125" s="10"/>
      <c r="R125" s="10"/>
    </row>
    <row r="126" spans="1:18" s="44" customFormat="1" ht="18" customHeight="1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29"/>
      <c r="N126" s="10"/>
      <c r="O126" s="10"/>
      <c r="P126" s="10"/>
      <c r="Q126" s="10"/>
      <c r="R126" s="10"/>
    </row>
    <row r="127" spans="1:18" s="44" customFormat="1" ht="18" customHeight="1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29"/>
      <c r="N127" s="10"/>
      <c r="O127" s="10"/>
      <c r="P127" s="10"/>
      <c r="Q127" s="10"/>
      <c r="R127" s="10"/>
    </row>
    <row r="128" spans="1:18" s="44" customFormat="1" ht="18" customHeight="1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29"/>
      <c r="N128" s="10"/>
      <c r="O128" s="10"/>
      <c r="P128" s="10"/>
      <c r="Q128" s="10"/>
      <c r="R128" s="10"/>
    </row>
    <row r="129" spans="1:18" s="44" customFormat="1" ht="18" customHeight="1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29"/>
      <c r="N129" s="10"/>
      <c r="O129" s="10"/>
      <c r="P129" s="10"/>
      <c r="Q129" s="10"/>
      <c r="R129" s="10"/>
    </row>
    <row r="130" spans="1:18" s="44" customFormat="1" ht="18" customHeight="1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29"/>
      <c r="N130" s="10"/>
      <c r="O130" s="10"/>
      <c r="P130" s="10"/>
      <c r="Q130" s="10"/>
      <c r="R130" s="10"/>
    </row>
    <row r="131" spans="1:18" s="44" customFormat="1" ht="18" customHeight="1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29"/>
      <c r="N131" s="10"/>
      <c r="O131" s="10"/>
      <c r="P131" s="10"/>
      <c r="Q131" s="10"/>
      <c r="R131" s="10"/>
    </row>
    <row r="132" spans="1:18" s="44" customFormat="1" ht="18" customHeight="1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29"/>
      <c r="N132" s="10"/>
      <c r="O132" s="10"/>
      <c r="P132" s="10"/>
      <c r="Q132" s="10"/>
      <c r="R132" s="10"/>
    </row>
    <row r="133" spans="1:18" s="44" customFormat="1" ht="18" customHeight="1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29"/>
      <c r="N133" s="10"/>
      <c r="O133" s="10"/>
      <c r="P133" s="10"/>
      <c r="Q133" s="10"/>
      <c r="R133" s="10"/>
    </row>
    <row r="134" spans="1:18" s="44" customFormat="1" ht="18" customHeight="1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29"/>
      <c r="N134" s="10"/>
      <c r="O134" s="10"/>
      <c r="P134" s="10"/>
      <c r="Q134" s="10"/>
      <c r="R134" s="10"/>
    </row>
    <row r="135" spans="1:18" s="44" customFormat="1" ht="18" customHeight="1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29"/>
      <c r="N135" s="10"/>
      <c r="O135" s="10"/>
      <c r="P135" s="10"/>
      <c r="Q135" s="10"/>
      <c r="R135" s="10"/>
    </row>
    <row r="136" spans="1:18" s="44" customFormat="1" ht="18" customHeight="1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29"/>
      <c r="N136" s="10"/>
      <c r="O136" s="10"/>
      <c r="P136" s="10"/>
      <c r="Q136" s="10"/>
      <c r="R136" s="10"/>
    </row>
    <row r="137" spans="1:18" s="44" customFormat="1" ht="18" customHeight="1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29"/>
      <c r="N137" s="10"/>
      <c r="O137" s="10"/>
      <c r="P137" s="10"/>
      <c r="Q137" s="10"/>
      <c r="R137" s="10"/>
    </row>
    <row r="138" spans="1:18" s="44" customFormat="1" ht="18" customHeight="1">
      <c r="A138" s="16"/>
      <c r="B138" s="82"/>
      <c r="C138" s="32"/>
      <c r="D138" s="16"/>
      <c r="E138" s="19"/>
      <c r="F138" s="17"/>
      <c r="G138" s="19"/>
      <c r="H138" s="17"/>
      <c r="I138" s="19"/>
      <c r="J138" s="19"/>
      <c r="K138" s="17"/>
      <c r="L138" s="19"/>
      <c r="M138" s="17"/>
      <c r="N138" s="10"/>
      <c r="O138" s="10"/>
      <c r="P138" s="10"/>
      <c r="Q138" s="10"/>
      <c r="R138" s="10"/>
    </row>
    <row r="139" spans="1:18" s="44" customFormat="1" ht="18" customHeight="1">
      <c r="A139" s="16"/>
      <c r="B139" s="82"/>
      <c r="C139" s="32"/>
      <c r="D139" s="16"/>
      <c r="E139" s="19"/>
      <c r="F139" s="17"/>
      <c r="G139" s="19"/>
      <c r="H139" s="17"/>
      <c r="I139" s="19"/>
      <c r="J139" s="19"/>
      <c r="K139" s="17"/>
      <c r="L139" s="19"/>
      <c r="M139" s="17"/>
      <c r="N139" s="10"/>
      <c r="O139" s="10"/>
      <c r="P139" s="10"/>
      <c r="Q139" s="10"/>
      <c r="R139" s="10"/>
    </row>
    <row r="140" spans="1:18" s="44" customFormat="1" ht="18" customHeight="1">
      <c r="A140" s="16"/>
      <c r="B140" s="82"/>
      <c r="C140" s="32"/>
      <c r="D140" s="16"/>
      <c r="E140" s="19"/>
      <c r="F140" s="17"/>
      <c r="G140" s="19"/>
      <c r="H140" s="17"/>
      <c r="I140" s="19"/>
      <c r="J140" s="19"/>
      <c r="K140" s="17"/>
      <c r="L140" s="19"/>
      <c r="M140" s="17"/>
      <c r="N140" s="10"/>
      <c r="O140" s="10"/>
      <c r="P140" s="10"/>
      <c r="Q140" s="10"/>
      <c r="R140" s="10"/>
    </row>
    <row r="141" spans="1:18" s="44" customFormat="1" ht="18" customHeight="1">
      <c r="A141" s="16"/>
      <c r="B141" s="82"/>
      <c r="C141" s="32"/>
      <c r="D141" s="16"/>
      <c r="E141" s="19"/>
      <c r="F141" s="17"/>
      <c r="G141" s="19"/>
      <c r="H141" s="17"/>
      <c r="I141" s="19"/>
      <c r="J141" s="19"/>
      <c r="K141" s="17"/>
      <c r="L141" s="19"/>
      <c r="M141" s="17"/>
      <c r="N141" s="10"/>
      <c r="O141" s="10"/>
      <c r="P141" s="10"/>
      <c r="Q141" s="10"/>
      <c r="R141" s="10"/>
    </row>
    <row r="142" spans="1:18" s="44" customFormat="1" ht="18" customHeight="1">
      <c r="A142" s="16"/>
      <c r="B142" s="82"/>
      <c r="C142" s="32"/>
      <c r="D142" s="16"/>
      <c r="E142" s="19"/>
      <c r="F142" s="17"/>
      <c r="G142" s="19"/>
      <c r="H142" s="17"/>
      <c r="I142" s="19"/>
      <c r="J142" s="19"/>
      <c r="K142" s="17"/>
      <c r="L142" s="19"/>
      <c r="M142" s="17"/>
      <c r="N142" s="10"/>
      <c r="O142" s="10"/>
      <c r="P142" s="10"/>
      <c r="Q142" s="10"/>
      <c r="R142" s="10"/>
    </row>
    <row r="143" spans="1:18" s="44" customFormat="1" ht="18" customHeight="1">
      <c r="A143" s="16"/>
      <c r="B143" s="82"/>
      <c r="C143" s="32"/>
      <c r="D143" s="16"/>
      <c r="E143" s="19"/>
      <c r="F143" s="17"/>
      <c r="G143" s="19"/>
      <c r="H143" s="17"/>
      <c r="I143" s="19"/>
      <c r="J143" s="19"/>
      <c r="K143" s="17"/>
      <c r="L143" s="19"/>
      <c r="M143" s="17"/>
      <c r="N143" s="10"/>
      <c r="O143" s="10"/>
      <c r="P143" s="10"/>
      <c r="Q143" s="10"/>
      <c r="R143" s="10"/>
    </row>
    <row r="144" spans="1:18" s="44" customFormat="1" ht="18" customHeight="1">
      <c r="A144" s="16"/>
      <c r="B144" s="82"/>
      <c r="C144" s="32"/>
      <c r="D144" s="16"/>
      <c r="E144" s="19"/>
      <c r="F144" s="17"/>
      <c r="G144" s="19"/>
      <c r="H144" s="17"/>
      <c r="I144" s="19"/>
      <c r="J144" s="19"/>
      <c r="K144" s="17"/>
      <c r="L144" s="19"/>
      <c r="M144" s="17"/>
      <c r="N144" s="10"/>
      <c r="O144" s="10"/>
      <c r="P144" s="10"/>
      <c r="Q144" s="10"/>
      <c r="R144" s="10"/>
    </row>
    <row r="145" spans="1:18" s="44" customFormat="1" ht="18" customHeight="1">
      <c r="A145" s="16"/>
      <c r="B145" s="82"/>
      <c r="C145" s="32"/>
      <c r="D145" s="16"/>
      <c r="E145" s="19"/>
      <c r="F145" s="17"/>
      <c r="G145" s="19"/>
      <c r="H145" s="17"/>
      <c r="I145" s="19"/>
      <c r="J145" s="19"/>
      <c r="K145" s="17"/>
      <c r="L145" s="19"/>
      <c r="M145" s="17"/>
      <c r="N145" s="10"/>
      <c r="O145" s="10"/>
      <c r="P145" s="10"/>
      <c r="Q145" s="10"/>
      <c r="R145" s="10"/>
    </row>
    <row r="146" spans="1:18" s="44" customFormat="1" ht="18" customHeight="1">
      <c r="A146" s="16"/>
      <c r="B146" s="82"/>
      <c r="C146" s="32"/>
      <c r="D146" s="16"/>
      <c r="E146" s="19"/>
      <c r="F146" s="17"/>
      <c r="G146" s="19"/>
      <c r="H146" s="17"/>
      <c r="I146" s="19"/>
      <c r="J146" s="19"/>
      <c r="K146" s="17"/>
      <c r="L146" s="19"/>
      <c r="M146" s="17"/>
      <c r="N146" s="10"/>
      <c r="O146" s="10"/>
      <c r="P146" s="10"/>
      <c r="Q146" s="10"/>
      <c r="R146" s="10"/>
    </row>
    <row r="147" spans="1:18" s="44" customFormat="1" ht="18" customHeight="1">
      <c r="A147" s="16"/>
      <c r="B147" s="82"/>
      <c r="C147" s="32"/>
      <c r="D147" s="16"/>
      <c r="E147" s="19"/>
      <c r="F147" s="17"/>
      <c r="G147" s="19"/>
      <c r="H147" s="17"/>
      <c r="I147" s="19"/>
      <c r="J147" s="19"/>
      <c r="K147" s="17"/>
      <c r="L147" s="19"/>
      <c r="M147" s="17"/>
      <c r="N147" s="10"/>
      <c r="O147" s="10"/>
      <c r="P147" s="10"/>
      <c r="Q147" s="10"/>
      <c r="R147" s="10"/>
    </row>
    <row r="148" spans="1:18" s="44" customFormat="1" ht="18" customHeight="1">
      <c r="A148" s="16"/>
      <c r="B148" s="82"/>
      <c r="C148" s="32"/>
      <c r="D148" s="16"/>
      <c r="E148" s="19"/>
      <c r="F148" s="17"/>
      <c r="G148" s="19"/>
      <c r="H148" s="17"/>
      <c r="I148" s="19"/>
      <c r="J148" s="19"/>
      <c r="K148" s="17"/>
      <c r="L148" s="19"/>
      <c r="M148" s="17"/>
      <c r="N148" s="10"/>
      <c r="O148" s="10"/>
      <c r="P148" s="10"/>
      <c r="Q148" s="10"/>
      <c r="R148" s="10"/>
    </row>
    <row r="149" spans="1:18" s="44" customFormat="1" ht="18" customHeight="1">
      <c r="A149" s="16"/>
      <c r="B149" s="82"/>
      <c r="C149" s="32"/>
      <c r="D149" s="16"/>
      <c r="E149" s="19"/>
      <c r="F149" s="17"/>
      <c r="G149" s="19"/>
      <c r="H149" s="17"/>
      <c r="I149" s="19"/>
      <c r="J149" s="19"/>
      <c r="K149" s="17"/>
      <c r="L149" s="19"/>
      <c r="M149" s="17"/>
      <c r="N149" s="10"/>
      <c r="O149" s="10"/>
      <c r="P149" s="10"/>
      <c r="Q149" s="10"/>
      <c r="R149" s="10"/>
    </row>
    <row r="150" spans="1:18" s="44" customFormat="1" ht="18" customHeight="1">
      <c r="A150" s="16"/>
      <c r="B150" s="82"/>
      <c r="C150" s="32"/>
      <c r="D150" s="16"/>
      <c r="E150" s="19"/>
      <c r="F150" s="17"/>
      <c r="G150" s="19"/>
      <c r="H150" s="17"/>
      <c r="I150" s="19"/>
      <c r="J150" s="19"/>
      <c r="K150" s="17"/>
      <c r="L150" s="19"/>
      <c r="M150" s="17"/>
    </row>
    <row r="151" spans="1:18" s="44" customFormat="1" ht="18" customHeight="1">
      <c r="A151" s="16"/>
      <c r="B151" s="82"/>
      <c r="C151" s="32"/>
      <c r="D151" s="16"/>
      <c r="E151" s="19"/>
      <c r="F151" s="17"/>
      <c r="G151" s="19"/>
      <c r="H151" s="17"/>
      <c r="I151" s="19"/>
      <c r="J151" s="19"/>
      <c r="K151" s="17"/>
      <c r="L151" s="19"/>
      <c r="M151" s="17"/>
    </row>
    <row r="152" spans="1:18" s="44" customFormat="1" ht="18" customHeight="1">
      <c r="A152" s="16"/>
      <c r="B152" s="82"/>
      <c r="C152" s="32"/>
      <c r="D152" s="16"/>
      <c r="E152" s="19"/>
      <c r="F152" s="17"/>
      <c r="G152" s="19"/>
      <c r="H152" s="17"/>
      <c r="I152" s="19"/>
      <c r="J152" s="19"/>
      <c r="K152" s="17"/>
      <c r="L152" s="19"/>
      <c r="M152" s="17"/>
    </row>
    <row r="153" spans="1:18" s="44" customFormat="1" ht="18" customHeight="1">
      <c r="A153" s="16"/>
      <c r="B153" s="82"/>
      <c r="C153" s="32"/>
      <c r="D153" s="16"/>
      <c r="E153" s="19"/>
      <c r="F153" s="17"/>
      <c r="G153" s="19"/>
      <c r="H153" s="17"/>
      <c r="I153" s="19"/>
      <c r="J153" s="19"/>
      <c r="K153" s="17"/>
      <c r="L153" s="19"/>
      <c r="M153" s="17"/>
    </row>
    <row r="154" spans="1:18" s="44" customFormat="1" ht="18" customHeight="1">
      <c r="A154" s="16"/>
      <c r="B154" s="82"/>
      <c r="C154" s="32"/>
      <c r="D154" s="16"/>
      <c r="E154" s="19"/>
      <c r="F154" s="17"/>
      <c r="G154" s="19"/>
      <c r="H154" s="17"/>
      <c r="I154" s="19"/>
      <c r="J154" s="19"/>
      <c r="K154" s="17"/>
      <c r="L154" s="19"/>
      <c r="M154" s="17"/>
    </row>
    <row r="155" spans="1:18" s="44" customFormat="1" ht="18" customHeight="1">
      <c r="A155" s="16"/>
      <c r="B155" s="82"/>
      <c r="C155" s="32"/>
      <c r="D155" s="16"/>
      <c r="E155" s="19"/>
      <c r="F155" s="17"/>
      <c r="G155" s="19"/>
      <c r="H155" s="17"/>
      <c r="I155" s="19"/>
      <c r="J155" s="19"/>
      <c r="K155" s="17"/>
      <c r="L155" s="19"/>
      <c r="M155" s="17"/>
    </row>
    <row r="156" spans="1:18" s="44" customFormat="1" ht="18" customHeight="1">
      <c r="A156" s="16"/>
      <c r="B156" s="82"/>
      <c r="C156" s="32"/>
      <c r="D156" s="16"/>
      <c r="E156" s="19"/>
      <c r="F156" s="17"/>
      <c r="G156" s="19"/>
      <c r="H156" s="17"/>
      <c r="I156" s="19"/>
      <c r="J156" s="19"/>
      <c r="K156" s="17"/>
      <c r="L156" s="19"/>
      <c r="M156" s="17"/>
    </row>
    <row r="157" spans="1:18" s="44" customFormat="1" ht="18" customHeight="1">
      <c r="A157" s="16"/>
      <c r="B157" s="82"/>
      <c r="C157" s="32"/>
      <c r="D157" s="16"/>
      <c r="E157" s="19"/>
      <c r="F157" s="17"/>
      <c r="G157" s="19"/>
      <c r="H157" s="17"/>
      <c r="I157" s="19"/>
      <c r="J157" s="19"/>
      <c r="K157" s="17"/>
      <c r="L157" s="19"/>
      <c r="M157" s="17"/>
    </row>
    <row r="158" spans="1:18" s="44" customFormat="1" ht="18" customHeight="1">
      <c r="A158" s="16"/>
      <c r="B158" s="82"/>
      <c r="C158" s="32"/>
      <c r="D158" s="16"/>
      <c r="E158" s="19"/>
      <c r="F158" s="17"/>
      <c r="G158" s="19"/>
      <c r="H158" s="17"/>
      <c r="I158" s="19"/>
      <c r="J158" s="19"/>
      <c r="K158" s="17"/>
      <c r="L158" s="19"/>
      <c r="M158" s="17"/>
    </row>
    <row r="159" spans="1:18" s="44" customFormat="1" ht="18" customHeight="1">
      <c r="A159" s="16"/>
      <c r="B159" s="82"/>
      <c r="C159" s="32"/>
      <c r="D159" s="16"/>
      <c r="E159" s="19"/>
      <c r="F159" s="17"/>
      <c r="G159" s="19"/>
      <c r="H159" s="17"/>
      <c r="I159" s="19"/>
      <c r="J159" s="19"/>
      <c r="K159" s="17"/>
      <c r="L159" s="19"/>
      <c r="M159" s="17"/>
    </row>
    <row r="160" spans="1:18" s="44" customFormat="1" ht="18" customHeight="1">
      <c r="A160" s="16"/>
      <c r="B160" s="82"/>
      <c r="C160" s="32"/>
      <c r="D160" s="16"/>
      <c r="E160" s="19"/>
      <c r="F160" s="17"/>
      <c r="G160" s="19"/>
      <c r="H160" s="17"/>
      <c r="I160" s="19"/>
      <c r="J160" s="19"/>
      <c r="K160" s="17"/>
      <c r="L160" s="19"/>
      <c r="M160" s="17"/>
    </row>
    <row r="161" spans="1:13" s="44" customFormat="1" ht="18" customHeight="1">
      <c r="A161" s="16"/>
      <c r="B161" s="16"/>
      <c r="C161" s="16"/>
      <c r="D161" s="16"/>
      <c r="E161" s="19"/>
      <c r="F161" s="17"/>
      <c r="G161" s="19"/>
      <c r="H161" s="17"/>
      <c r="I161" s="19"/>
      <c r="J161" s="19"/>
      <c r="K161" s="17"/>
      <c r="L161" s="19"/>
      <c r="M161" s="27"/>
    </row>
    <row r="162" spans="1:13" s="44" customFormat="1" ht="18" customHeight="1">
      <c r="A162" s="149"/>
      <c r="B162" s="149"/>
      <c r="C162" s="149"/>
      <c r="D162" s="149"/>
      <c r="E162" s="59"/>
      <c r="F162" s="5"/>
      <c r="G162" s="59"/>
      <c r="H162" s="5"/>
      <c r="I162" s="59"/>
      <c r="J162" s="59"/>
      <c r="K162" s="5"/>
      <c r="L162" s="59"/>
      <c r="M162" s="72"/>
    </row>
    <row r="163" spans="1:13" s="44" customFormat="1" ht="18" customHeight="1">
      <c r="A163" s="149"/>
      <c r="B163" s="81" t="s">
        <v>85</v>
      </c>
      <c r="C163" s="149"/>
      <c r="D163" s="149"/>
      <c r="E163" s="59"/>
      <c r="F163" s="5"/>
      <c r="G163" s="59"/>
      <c r="H163" s="5"/>
      <c r="I163" s="59"/>
      <c r="J163" s="59"/>
      <c r="K163" s="5"/>
      <c r="L163" s="59"/>
      <c r="M163" s="72"/>
    </row>
    <row r="164" spans="1:13" s="44" customFormat="1" ht="18" customHeight="1">
      <c r="A164" s="149"/>
      <c r="B164" s="149"/>
      <c r="C164" s="149"/>
      <c r="D164" s="149"/>
      <c r="E164" s="59"/>
      <c r="F164" s="5"/>
      <c r="G164" s="59"/>
      <c r="H164" s="5"/>
      <c r="I164" s="59"/>
      <c r="J164" s="59"/>
      <c r="K164" s="5"/>
      <c r="L164" s="59"/>
      <c r="M164" s="72"/>
    </row>
    <row r="165" spans="1:13" s="44" customFormat="1" ht="18" customHeight="1">
      <c r="A165" s="149"/>
      <c r="B165" s="149"/>
      <c r="C165" s="149"/>
      <c r="D165" s="149"/>
      <c r="E165" s="59"/>
      <c r="F165" s="5"/>
      <c r="G165" s="59"/>
      <c r="H165" s="5"/>
      <c r="I165" s="59"/>
      <c r="J165" s="59"/>
      <c r="K165" s="5"/>
      <c r="L165" s="59"/>
      <c r="M165" s="72"/>
    </row>
    <row r="166" spans="1:13" s="44" customFormat="1" ht="18" customHeight="1">
      <c r="A166" s="149"/>
      <c r="B166" s="149"/>
      <c r="C166" s="149"/>
      <c r="D166" s="149"/>
      <c r="E166" s="59"/>
      <c r="F166" s="5"/>
      <c r="G166" s="59"/>
      <c r="H166" s="5"/>
      <c r="I166" s="59"/>
      <c r="J166" s="59"/>
      <c r="K166" s="5"/>
      <c r="L166" s="59"/>
      <c r="M166" s="72"/>
    </row>
    <row r="167" spans="1:13" s="44" customFormat="1" ht="18" customHeight="1">
      <c r="A167" s="149"/>
      <c r="B167" s="149"/>
      <c r="C167" s="149"/>
      <c r="D167" s="149"/>
      <c r="E167" s="59"/>
      <c r="F167" s="5"/>
      <c r="G167" s="59"/>
      <c r="H167" s="5"/>
      <c r="I167" s="59"/>
      <c r="J167" s="59"/>
      <c r="K167" s="5"/>
      <c r="L167" s="59"/>
      <c r="M167" s="72"/>
    </row>
    <row r="168" spans="1:13" s="44" customFormat="1" ht="18" customHeight="1">
      <c r="A168" s="149"/>
      <c r="B168" s="149"/>
      <c r="C168" s="149"/>
      <c r="D168" s="149"/>
      <c r="E168" s="59"/>
      <c r="F168" s="5"/>
      <c r="G168" s="59"/>
      <c r="H168" s="5"/>
      <c r="I168" s="59"/>
      <c r="J168" s="59"/>
      <c r="K168" s="5"/>
      <c r="L168" s="59"/>
      <c r="M168" s="72"/>
    </row>
    <row r="169" spans="1:13" s="44" customFormat="1" ht="18" customHeight="1">
      <c r="A169" s="17"/>
      <c r="B169" s="17"/>
      <c r="C169" s="17"/>
      <c r="D169" s="17"/>
      <c r="E169" s="19"/>
      <c r="F169" s="17"/>
      <c r="G169" s="19"/>
      <c r="H169" s="17"/>
      <c r="I169" s="19"/>
      <c r="J169" s="19"/>
      <c r="K169" s="17"/>
      <c r="L169" s="19"/>
      <c r="M169" s="27"/>
    </row>
    <row r="170" spans="1:13" s="44" customFormat="1" ht="18" customHeight="1">
      <c r="A170" s="17"/>
      <c r="B170" s="17"/>
      <c r="C170" s="17"/>
      <c r="D170" s="17"/>
      <c r="E170" s="19"/>
      <c r="F170" s="17"/>
      <c r="G170" s="19"/>
      <c r="H170" s="17"/>
      <c r="I170" s="19"/>
      <c r="J170" s="19"/>
      <c r="K170" s="17"/>
      <c r="L170" s="19"/>
      <c r="M170" s="27"/>
    </row>
    <row r="171" spans="1:13" s="44" customFormat="1" ht="18" customHeight="1">
      <c r="A171" s="17"/>
      <c r="B171" s="17"/>
      <c r="C171" s="17"/>
      <c r="D171" s="17"/>
      <c r="E171" s="19"/>
      <c r="F171" s="17"/>
      <c r="G171" s="19"/>
      <c r="H171" s="17"/>
      <c r="I171" s="19"/>
      <c r="J171" s="19"/>
      <c r="K171" s="17"/>
      <c r="L171" s="19"/>
      <c r="M171" s="27"/>
    </row>
    <row r="172" spans="1:13" s="44" customFormat="1" ht="18" customHeight="1">
      <c r="A172" s="17"/>
      <c r="B172" s="17"/>
      <c r="C172" s="17"/>
      <c r="D172" s="17"/>
      <c r="E172" s="19"/>
      <c r="F172" s="17"/>
      <c r="G172" s="19"/>
      <c r="H172" s="17"/>
      <c r="I172" s="19"/>
      <c r="J172" s="19"/>
      <c r="K172" s="17"/>
      <c r="L172" s="19"/>
      <c r="M172" s="27"/>
    </row>
    <row r="173" spans="1:13" s="44" customFormat="1" ht="18" customHeight="1">
      <c r="A173" s="17"/>
      <c r="B173" s="17"/>
      <c r="C173" s="17"/>
      <c r="D173" s="17"/>
      <c r="E173" s="19"/>
      <c r="F173" s="17"/>
      <c r="G173" s="19"/>
      <c r="H173" s="17"/>
      <c r="I173" s="19"/>
      <c r="J173" s="19"/>
      <c r="K173" s="17"/>
      <c r="L173" s="19"/>
      <c r="M173" s="27"/>
    </row>
    <row r="174" spans="1:13" s="44" customFormat="1" ht="18" customHeight="1">
      <c r="A174" s="17"/>
      <c r="B174" s="17"/>
      <c r="C174" s="17"/>
      <c r="D174" s="17"/>
      <c r="E174" s="19"/>
      <c r="F174" s="17"/>
      <c r="G174" s="19"/>
      <c r="H174" s="17"/>
      <c r="I174" s="19"/>
      <c r="J174" s="19"/>
      <c r="K174" s="17"/>
      <c r="L174" s="19"/>
      <c r="M174" s="27"/>
    </row>
    <row r="175" spans="1:13" s="44" customFormat="1" ht="18" customHeight="1">
      <c r="A175" s="17"/>
      <c r="B175" s="17"/>
      <c r="C175" s="17"/>
      <c r="D175" s="17"/>
      <c r="E175" s="19"/>
      <c r="F175" s="17"/>
      <c r="G175" s="19"/>
      <c r="H175" s="17"/>
      <c r="I175" s="19"/>
      <c r="J175" s="19"/>
      <c r="K175" s="17"/>
      <c r="L175" s="19"/>
      <c r="M175" s="27"/>
    </row>
    <row r="176" spans="1:13" s="44" customFormat="1" ht="18" customHeight="1">
      <c r="A176" s="22"/>
      <c r="B176" s="22"/>
      <c r="C176" s="22"/>
      <c r="D176" s="22"/>
      <c r="E176" s="24"/>
      <c r="F176" s="22"/>
      <c r="G176" s="24"/>
      <c r="H176" s="22"/>
      <c r="I176" s="24"/>
      <c r="J176" s="24"/>
      <c r="K176" s="22"/>
      <c r="L176" s="24"/>
      <c r="M176" s="25"/>
    </row>
    <row r="177" spans="1:13" s="44" customFormat="1" ht="18" customHeight="1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</row>
    <row r="178" spans="1:13" s="44" customFormat="1" ht="18" customHeight="1">
      <c r="A178" s="9"/>
      <c r="B178" s="13" t="s">
        <v>31</v>
      </c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32"/>
    </row>
    <row r="179" spans="1:13" s="44" customFormat="1" ht="18" customHeight="1">
      <c r="A179" s="9"/>
      <c r="B179" s="13" t="s">
        <v>79</v>
      </c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32"/>
    </row>
    <row r="180" spans="1:13" s="44" customFormat="1" ht="18" customHeight="1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29"/>
    </row>
    <row r="181" spans="1:13" s="29" customFormat="1" ht="18" customHeight="1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</row>
    <row r="182" spans="1:13" s="29" customFormat="1" ht="18" customHeight="1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</row>
    <row r="183" spans="1:13" s="29" customFormat="1" ht="18" customHeight="1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</row>
    <row r="184" spans="1:13" s="29" customFormat="1" ht="18" customHeight="1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</row>
    <row r="185" spans="1:13" s="29" customFormat="1" ht="18" customHeight="1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</row>
    <row r="186" spans="1:13" ht="18" customHeight="1"/>
    <row r="187" spans="1:13" ht="18" customHeight="1"/>
    <row r="188" spans="1:13" ht="3" customHeight="1"/>
    <row r="189" spans="1:13" ht="3" customHeight="1"/>
    <row r="190" spans="1:13" s="9" customFormat="1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29"/>
    </row>
    <row r="191" spans="1:13" s="9" customFormat="1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29"/>
    </row>
  </sheetData>
  <mergeCells count="13">
    <mergeCell ref="A10:D10"/>
    <mergeCell ref="A31:D35"/>
    <mergeCell ref="F31:H31"/>
    <mergeCell ref="I31:L31"/>
    <mergeCell ref="M31:M35"/>
    <mergeCell ref="F32:H32"/>
    <mergeCell ref="I32:L32"/>
    <mergeCell ref="A4:D8"/>
    <mergeCell ref="F4:H4"/>
    <mergeCell ref="I4:L4"/>
    <mergeCell ref="M4:M8"/>
    <mergeCell ref="F5:H5"/>
    <mergeCell ref="I5:L5"/>
  </mergeCells>
  <pageMargins left="0.42" right="0.21" top="0.89" bottom="0.81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13</vt:i4>
      </vt:variant>
      <vt:variant>
        <vt:lpstr>ช่วงที่มีชื่อ</vt:lpstr>
      </vt:variant>
      <vt:variant>
        <vt:i4>1</vt:i4>
      </vt:variant>
    </vt:vector>
  </HeadingPairs>
  <TitlesOfParts>
    <vt:vector size="14" baseType="lpstr">
      <vt:lpstr>T-18.5  </vt:lpstr>
      <vt:lpstr>T-18.5</vt:lpstr>
      <vt:lpstr>T-18.1   </vt:lpstr>
      <vt:lpstr>T-18.1</vt:lpstr>
      <vt:lpstr>T-18.2    </vt:lpstr>
      <vt:lpstr>T-18.2</vt:lpstr>
      <vt:lpstr>T-18.3    </vt:lpstr>
      <vt:lpstr>T-18.3</vt:lpstr>
      <vt:lpstr>T-18.4   </vt:lpstr>
      <vt:lpstr>T-18.4</vt:lpstr>
      <vt:lpstr>T-18.6   </vt:lpstr>
      <vt:lpstr>T-18.6     </vt:lpstr>
      <vt:lpstr>รายงานเงินฝาก </vt:lpstr>
      <vt:lpstr>'รายงานเงินฝาก '!Print_Titles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KKD Windows 7 V.3</cp:lastModifiedBy>
  <cp:lastPrinted>2018-06-21T08:54:08Z</cp:lastPrinted>
  <dcterms:created xsi:type="dcterms:W3CDTF">1997-06-13T10:07:54Z</dcterms:created>
  <dcterms:modified xsi:type="dcterms:W3CDTF">2018-06-21T09:30:13Z</dcterms:modified>
</cp:coreProperties>
</file>