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5600" windowHeight="6015" tabRatio="821"/>
  </bookViews>
  <sheets>
    <sheet name="T-3.5 " sheetId="31" r:id="rId1"/>
  </sheets>
  <definedNames>
    <definedName name="_xlnm.Print_Area" localSheetId="0">'T-3.5 '!$A$1:$S$28</definedName>
  </definedNames>
  <calcPr calcId="125725"/>
</workbook>
</file>

<file path=xl/calcChain.xml><?xml version="1.0" encoding="utf-8"?>
<calcChain xmlns="http://schemas.openxmlformats.org/spreadsheetml/2006/main">
  <c r="P10" i="31"/>
  <c r="P19" l="1"/>
  <c r="O19"/>
  <c r="N19"/>
  <c r="M19"/>
  <c r="L19"/>
  <c r="K19"/>
  <c r="J19"/>
  <c r="I19"/>
  <c r="H19" s="1"/>
  <c r="E19" s="1"/>
  <c r="G19"/>
  <c r="F19"/>
  <c r="P18"/>
  <c r="O18"/>
  <c r="N18" s="1"/>
  <c r="M18"/>
  <c r="L18"/>
  <c r="K18"/>
  <c r="J18"/>
  <c r="G18" s="1"/>
  <c r="I18"/>
  <c r="H18" s="1"/>
  <c r="P17"/>
  <c r="O17"/>
  <c r="N17"/>
  <c r="M17"/>
  <c r="L17"/>
  <c r="K17"/>
  <c r="J17"/>
  <c r="I17"/>
  <c r="H17" s="1"/>
  <c r="E17" s="1"/>
  <c r="G17"/>
  <c r="F17"/>
  <c r="P16"/>
  <c r="O16"/>
  <c r="N16" s="1"/>
  <c r="M16"/>
  <c r="L16"/>
  <c r="K16"/>
  <c r="J16"/>
  <c r="G16" s="1"/>
  <c r="I16"/>
  <c r="H16" s="1"/>
  <c r="E16" s="1"/>
  <c r="P15"/>
  <c r="O15"/>
  <c r="N15"/>
  <c r="M15"/>
  <c r="L15"/>
  <c r="K15"/>
  <c r="J15"/>
  <c r="I15"/>
  <c r="H15" s="1"/>
  <c r="E15" s="1"/>
  <c r="G15"/>
  <c r="F15"/>
  <c r="P14"/>
  <c r="O14"/>
  <c r="N14" s="1"/>
  <c r="M14"/>
  <c r="L14"/>
  <c r="K14"/>
  <c r="J14"/>
  <c r="G14" s="1"/>
  <c r="I14"/>
  <c r="H14" s="1"/>
  <c r="P13"/>
  <c r="O13"/>
  <c r="N13"/>
  <c r="M13"/>
  <c r="L13"/>
  <c r="K13"/>
  <c r="J13"/>
  <c r="I13"/>
  <c r="H13" s="1"/>
  <c r="E13" s="1"/>
  <c r="G13"/>
  <c r="F13"/>
  <c r="P12"/>
  <c r="O12"/>
  <c r="N12" s="1"/>
  <c r="M12"/>
  <c r="L12"/>
  <c r="K12"/>
  <c r="J12"/>
  <c r="G12" s="1"/>
  <c r="I12"/>
  <c r="H12" s="1"/>
  <c r="E12" s="1"/>
  <c r="P11"/>
  <c r="O11"/>
  <c r="O10" s="1"/>
  <c r="N11"/>
  <c r="M11"/>
  <c r="L11"/>
  <c r="K11"/>
  <c r="J11"/>
  <c r="I11"/>
  <c r="I10" s="1"/>
  <c r="G11"/>
  <c r="F11"/>
  <c r="M10"/>
  <c r="L10"/>
  <c r="K10"/>
  <c r="J10"/>
  <c r="G10" l="1"/>
  <c r="E14"/>
  <c r="E18"/>
  <c r="N10"/>
  <c r="H11"/>
  <c r="F12"/>
  <c r="F10" s="1"/>
  <c r="F14"/>
  <c r="F16"/>
  <c r="F18"/>
  <c r="E11" l="1"/>
  <c r="E10" s="1"/>
  <c r="H10"/>
</calcChain>
</file>

<file path=xl/sharedStrings.xml><?xml version="1.0" encoding="utf-8"?>
<sst xmlns="http://schemas.openxmlformats.org/spreadsheetml/2006/main" count="67" uniqueCount="46">
  <si>
    <t>รวม</t>
  </si>
  <si>
    <t>Total</t>
  </si>
  <si>
    <t>ประถมศึกษา</t>
  </si>
  <si>
    <t>Elementary</t>
  </si>
  <si>
    <t>Secondary</t>
  </si>
  <si>
    <t>ก่อนประถมศึกษา</t>
  </si>
  <si>
    <t>มัธยมศึกษา</t>
  </si>
  <si>
    <t>Pre-elementary</t>
  </si>
  <si>
    <t>ชาย</t>
  </si>
  <si>
    <t>หญิง</t>
  </si>
  <si>
    <t>Male</t>
  </si>
  <si>
    <t>Female</t>
  </si>
  <si>
    <t xml:space="preserve">ตาราง    </t>
  </si>
  <si>
    <t>รวมยอด</t>
  </si>
  <si>
    <t>อำเภอ</t>
  </si>
  <si>
    <t>District</t>
  </si>
  <si>
    <t xml:space="preserve">Table </t>
  </si>
  <si>
    <t>เมืองสุโขทัย</t>
  </si>
  <si>
    <t>บ้านด่านลานหอย</t>
  </si>
  <si>
    <t>คีรีมาศ</t>
  </si>
  <si>
    <t>กงไกรลาศ</t>
  </si>
  <si>
    <t>ศรีสัชนาลัย</t>
  </si>
  <si>
    <t>ศรีสำโรง</t>
  </si>
  <si>
    <t>สวรรคโลก</t>
  </si>
  <si>
    <t>ศรีนคร</t>
  </si>
  <si>
    <t>ทุ่งเสลี่ยม</t>
  </si>
  <si>
    <t>Muang Sukhothai</t>
  </si>
  <si>
    <t>Ban Dan Lan Hoi</t>
  </si>
  <si>
    <t>Khri Mat</t>
  </si>
  <si>
    <t>Kong Krailat</t>
  </si>
  <si>
    <t>Si Satchanalai</t>
  </si>
  <si>
    <t>Si Samrong</t>
  </si>
  <si>
    <t>Sawankhalok</t>
  </si>
  <si>
    <t>Si Nakhon</t>
  </si>
  <si>
    <t>Thung Saliam</t>
  </si>
  <si>
    <t xml:space="preserve">   2. Sukhothai Seconary Educational Service Area Office, Area 38 </t>
  </si>
  <si>
    <t xml:space="preserve">   3. Department of Local Administration</t>
  </si>
  <si>
    <t xml:space="preserve">ที่มา  </t>
  </si>
  <si>
    <t xml:space="preserve">   2. สำนักงานเขตพื้นที่การศึกษามัธยมศึกษาเขต 38 (จังหวัดสุโขทัย)</t>
  </si>
  <si>
    <t xml:space="preserve">   3. กรมส่งเสริมการปกครองท้องถิ่น</t>
  </si>
  <si>
    <t>:  1. สำนักงานเขตพื้นที่การศึกษาสุโขทัย เขต 1 และ 2</t>
  </si>
  <si>
    <t xml:space="preserve">   Source</t>
  </si>
  <si>
    <t>:  1. Sukhothai Educational Service Area Office, Area 1,2</t>
  </si>
  <si>
    <t>ระดับการรสอน Level of teaching</t>
  </si>
  <si>
    <t>ครู จำแนกตามระดับการสอน และเพศ เป็นรายอำเภอ ปีการศึกษา 2560</t>
  </si>
  <si>
    <t>Teacher by Level of Teaching, Sex and District: Academic Year 2017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</si>
</sst>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0"/>
      <name val="MS Sans Serif"/>
      <family val="2"/>
      <charset val="22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</cellStyleXfs>
  <cellXfs count="5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Border="1"/>
    <xf numFmtId="0" fontId="6" fillId="0" borderId="0" xfId="0" applyFont="1"/>
    <xf numFmtId="0" fontId="6" fillId="0" borderId="4" xfId="0" applyFont="1" applyBorder="1" applyAlignment="1">
      <alignment horizontal="center"/>
    </xf>
    <xf numFmtId="0" fontId="6" fillId="0" borderId="6" xfId="0" applyFont="1" applyBorder="1"/>
    <xf numFmtId="0" fontId="6" fillId="0" borderId="0" xfId="0" applyFont="1" applyAlignment="1">
      <alignment vertical="center"/>
    </xf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5" fillId="0" borderId="0" xfId="0" applyFont="1"/>
    <xf numFmtId="0" fontId="6" fillId="0" borderId="2" xfId="0" applyFont="1" applyBorder="1"/>
    <xf numFmtId="0" fontId="6" fillId="0" borderId="8" xfId="0" applyFont="1" applyBorder="1"/>
    <xf numFmtId="0" fontId="6" fillId="0" borderId="0" xfId="0" applyFont="1" applyAlignment="1"/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left" indent="1"/>
    </xf>
    <xf numFmtId="0" fontId="6" fillId="0" borderId="11" xfId="0" applyFont="1" applyBorder="1"/>
    <xf numFmtId="0" fontId="6" fillId="0" borderId="9" xfId="0" applyFont="1" applyBorder="1"/>
    <xf numFmtId="0" fontId="6" fillId="0" borderId="10" xfId="0" applyFont="1" applyBorder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 indent="1"/>
    </xf>
    <xf numFmtId="3" fontId="6" fillId="0" borderId="7" xfId="0" applyNumberFormat="1" applyFont="1" applyBorder="1" applyAlignment="1">
      <alignment horizontal="right" indent="1"/>
    </xf>
    <xf numFmtId="3" fontId="6" fillId="0" borderId="6" xfId="0" applyNumberFormat="1" applyFont="1" applyBorder="1" applyAlignment="1">
      <alignment horizontal="right" indent="1"/>
    </xf>
    <xf numFmtId="0" fontId="6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87" fontId="5" fillId="0" borderId="4" xfId="1" applyNumberFormat="1" applyFont="1" applyBorder="1" applyAlignment="1">
      <alignment horizontal="right" indent="1"/>
    </xf>
    <xf numFmtId="187" fontId="6" fillId="0" borderId="4" xfId="1" applyNumberFormat="1" applyFont="1" applyBorder="1" applyAlignment="1">
      <alignment horizontal="right" inden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0" xfId="0" applyFont="1" applyAlignment="1">
      <alignment horizontal="center" vertical="center" shrinkToFi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</cellXfs>
  <cellStyles count="7">
    <cellStyle name="Comma 2" xfId="4"/>
    <cellStyle name="Comma 3" xfId="5"/>
    <cellStyle name="Normal 2" xfId="3"/>
    <cellStyle name="เครื่องหมายจุลภาค" xfId="1" builtinId="3"/>
    <cellStyle name="ปกติ" xfId="0" builtinId="0"/>
    <cellStyle name="ปกติ 2" xfId="2"/>
    <cellStyle name="ปกติ 2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1181100</xdr:colOff>
      <xdr:row>5</xdr:row>
      <xdr:rowOff>9525</xdr:rowOff>
    </xdr:from>
    <xdr:to>
      <xdr:col>18</xdr:col>
      <xdr:colOff>428625</xdr:colOff>
      <xdr:row>28</xdr:row>
      <xdr:rowOff>44451</xdr:rowOff>
    </xdr:to>
    <xdr:grpSp>
      <xdr:nvGrpSpPr>
        <xdr:cNvPr id="6" name="Group 5"/>
        <xdr:cNvGrpSpPr/>
      </xdr:nvGrpSpPr>
      <xdr:grpSpPr>
        <a:xfrm>
          <a:off x="9229725" y="1047750"/>
          <a:ext cx="533400" cy="5283201"/>
          <a:chOff x="9439275" y="1771650"/>
          <a:chExt cx="542926" cy="4875794"/>
        </a:xfrm>
      </xdr:grpSpPr>
      <xdr:grpSp>
        <xdr:nvGrpSpPr>
          <xdr:cNvPr id="7" name="Group 6"/>
          <xdr:cNvGrpSpPr/>
        </xdr:nvGrpSpPr>
        <xdr:grpSpPr>
          <a:xfrm>
            <a:off x="9654242" y="6258630"/>
            <a:ext cx="327959" cy="388814"/>
            <a:chOff x="9654242" y="6258630"/>
            <a:chExt cx="327959" cy="388814"/>
          </a:xfrm>
        </xdr:grpSpPr>
        <xdr:sp macro="" textlink="">
          <xdr:nvSpPr>
            <xdr:cNvPr id="9" name="Flowchart: Delay 8"/>
            <xdr:cNvSpPr/>
          </xdr:nvSpPr>
          <xdr:spPr bwMode="auto">
            <a:xfrm rot="5400000">
              <a:off x="9647937" y="6264935"/>
              <a:ext cx="340569" cy="32795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635359" y="6332685"/>
              <a:ext cx="366713" cy="26280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3</a:t>
              </a:r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7</a:t>
              </a:r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Education Statistics</a:t>
            </a:r>
            <a:endParaRPr lang="th-TH" sz="1300">
              <a:effectLst/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Q26"/>
  <sheetViews>
    <sheetView showGridLines="0" tabSelected="1" view="pageLayout" topLeftCell="A16" zoomScaleNormal="100" workbookViewId="0">
      <selection activeCell="H27" sqref="H27"/>
    </sheetView>
  </sheetViews>
  <sheetFormatPr defaultColWidth="9.140625" defaultRowHeight="17.25"/>
  <cols>
    <col min="1" max="1" width="1.7109375" style="4" customWidth="1"/>
    <col min="2" max="2" width="5.7109375" style="4" customWidth="1"/>
    <col min="3" max="3" width="4.140625" style="4" customWidth="1"/>
    <col min="4" max="4" width="6.28515625" style="4" customWidth="1"/>
    <col min="5" max="16" width="8.7109375" style="4" customWidth="1"/>
    <col min="17" max="17" width="18" style="4" customWidth="1"/>
    <col min="18" max="18" width="1.42578125" style="4" customWidth="1"/>
    <col min="19" max="19" width="6.5703125" style="4" customWidth="1"/>
    <col min="20" max="20" width="4.28515625" style="4" customWidth="1"/>
    <col min="21" max="16384" width="9.140625" style="4"/>
  </cols>
  <sheetData>
    <row r="1" spans="1:17" s="10" customFormat="1" ht="18.600000000000001" customHeight="1">
      <c r="B1" s="1" t="s">
        <v>12</v>
      </c>
      <c r="C1" s="2">
        <v>3.5</v>
      </c>
      <c r="D1" s="1" t="s">
        <v>44</v>
      </c>
      <c r="E1" s="1"/>
      <c r="F1" s="1"/>
      <c r="G1" s="1"/>
      <c r="H1" s="1"/>
      <c r="I1" s="1"/>
      <c r="J1" s="1"/>
      <c r="K1" s="1"/>
    </row>
    <row r="2" spans="1:17" s="10" customFormat="1" ht="18.600000000000001" customHeight="1">
      <c r="B2" s="1" t="s">
        <v>16</v>
      </c>
      <c r="C2" s="2">
        <v>3.5</v>
      </c>
      <c r="D2" s="1" t="s">
        <v>45</v>
      </c>
      <c r="E2" s="1"/>
      <c r="F2" s="1"/>
    </row>
    <row r="3" spans="1:17" ht="6.75" customHeight="1"/>
    <row r="4" spans="1:17" ht="21.75" customHeight="1">
      <c r="A4" s="31" t="s">
        <v>14</v>
      </c>
      <c r="B4" s="31"/>
      <c r="C4" s="31"/>
      <c r="D4" s="32"/>
      <c r="E4" s="17"/>
      <c r="F4" s="18"/>
      <c r="G4" s="19"/>
      <c r="H4" s="48" t="s">
        <v>43</v>
      </c>
      <c r="I4" s="49"/>
      <c r="J4" s="49"/>
      <c r="K4" s="49"/>
      <c r="L4" s="49"/>
      <c r="M4" s="49"/>
      <c r="N4" s="49"/>
      <c r="O4" s="49"/>
      <c r="P4" s="50"/>
      <c r="Q4" s="36" t="s">
        <v>15</v>
      </c>
    </row>
    <row r="5" spans="1:17">
      <c r="A5" s="47"/>
      <c r="B5" s="47"/>
      <c r="C5" s="47"/>
      <c r="D5" s="33"/>
      <c r="E5" s="41" t="s">
        <v>0</v>
      </c>
      <c r="F5" s="42"/>
      <c r="G5" s="43"/>
      <c r="H5" s="51" t="s">
        <v>5</v>
      </c>
      <c r="I5" s="52"/>
      <c r="J5" s="53"/>
      <c r="K5" s="51" t="s">
        <v>2</v>
      </c>
      <c r="L5" s="52"/>
      <c r="M5" s="53"/>
      <c r="N5" s="51" t="s">
        <v>6</v>
      </c>
      <c r="O5" s="52"/>
      <c r="P5" s="53"/>
      <c r="Q5" s="37"/>
    </row>
    <row r="6" spans="1:17">
      <c r="A6" s="47"/>
      <c r="B6" s="47"/>
      <c r="C6" s="47"/>
      <c r="D6" s="33"/>
      <c r="E6" s="44" t="s">
        <v>1</v>
      </c>
      <c r="F6" s="45"/>
      <c r="G6" s="46"/>
      <c r="H6" s="44" t="s">
        <v>7</v>
      </c>
      <c r="I6" s="45"/>
      <c r="J6" s="46"/>
      <c r="K6" s="44" t="s">
        <v>3</v>
      </c>
      <c r="L6" s="45"/>
      <c r="M6" s="46"/>
      <c r="N6" s="44" t="s">
        <v>4</v>
      </c>
      <c r="O6" s="45"/>
      <c r="P6" s="46"/>
      <c r="Q6" s="37"/>
    </row>
    <row r="7" spans="1:17">
      <c r="A7" s="47"/>
      <c r="B7" s="47"/>
      <c r="C7" s="47"/>
      <c r="D7" s="33"/>
      <c r="E7" s="14" t="s">
        <v>0</v>
      </c>
      <c r="F7" s="28" t="s">
        <v>8</v>
      </c>
      <c r="G7" s="28" t="s">
        <v>9</v>
      </c>
      <c r="H7" s="14" t="s">
        <v>0</v>
      </c>
      <c r="I7" s="28" t="s">
        <v>8</v>
      </c>
      <c r="J7" s="26" t="s">
        <v>9</v>
      </c>
      <c r="K7" s="14" t="s">
        <v>0</v>
      </c>
      <c r="L7" s="14" t="s">
        <v>8</v>
      </c>
      <c r="M7" s="26" t="s">
        <v>9</v>
      </c>
      <c r="N7" s="14" t="s">
        <v>0</v>
      </c>
      <c r="O7" s="14" t="s">
        <v>8</v>
      </c>
      <c r="P7" s="26" t="s">
        <v>9</v>
      </c>
      <c r="Q7" s="37"/>
    </row>
    <row r="8" spans="1:17">
      <c r="A8" s="34"/>
      <c r="B8" s="34"/>
      <c r="C8" s="34"/>
      <c r="D8" s="35"/>
      <c r="E8" s="15" t="s">
        <v>1</v>
      </c>
      <c r="F8" s="27" t="s">
        <v>10</v>
      </c>
      <c r="G8" s="27" t="s">
        <v>11</v>
      </c>
      <c r="H8" s="15" t="s">
        <v>1</v>
      </c>
      <c r="I8" s="27" t="s">
        <v>10</v>
      </c>
      <c r="J8" s="27" t="s">
        <v>11</v>
      </c>
      <c r="K8" s="15" t="s">
        <v>1</v>
      </c>
      <c r="L8" s="15" t="s">
        <v>10</v>
      </c>
      <c r="M8" s="27" t="s">
        <v>11</v>
      </c>
      <c r="N8" s="15" t="s">
        <v>1</v>
      </c>
      <c r="O8" s="15" t="s">
        <v>10</v>
      </c>
      <c r="P8" s="27" t="s">
        <v>11</v>
      </c>
      <c r="Q8" s="38"/>
    </row>
    <row r="9" spans="1:17" s="8" customFormat="1" ht="3" customHeight="1">
      <c r="A9" s="24"/>
      <c r="B9" s="24"/>
      <c r="C9" s="24"/>
      <c r="D9" s="25"/>
      <c r="E9" s="5"/>
      <c r="F9" s="26"/>
      <c r="G9" s="26"/>
      <c r="H9" s="5"/>
      <c r="I9" s="26"/>
      <c r="J9" s="26"/>
      <c r="K9" s="5"/>
      <c r="L9" s="5"/>
      <c r="M9" s="26"/>
      <c r="N9" s="5"/>
      <c r="O9" s="5"/>
      <c r="P9" s="26"/>
    </row>
    <row r="10" spans="1:17" s="7" customFormat="1" ht="24.6" customHeight="1">
      <c r="A10" s="39" t="s">
        <v>13</v>
      </c>
      <c r="B10" s="39"/>
      <c r="C10" s="39"/>
      <c r="D10" s="40"/>
      <c r="E10" s="29">
        <f>SUM(E11:E19)</f>
        <v>4708</v>
      </c>
      <c r="F10" s="29">
        <f t="shared" ref="F10:P10" si="0">SUM(F11:F19)</f>
        <v>1578</v>
      </c>
      <c r="G10" s="29">
        <f t="shared" si="0"/>
        <v>3130</v>
      </c>
      <c r="H10" s="29">
        <f t="shared" si="0"/>
        <v>788</v>
      </c>
      <c r="I10" s="29">
        <f t="shared" si="0"/>
        <v>181</v>
      </c>
      <c r="J10" s="29">
        <f t="shared" si="0"/>
        <v>607</v>
      </c>
      <c r="K10" s="29">
        <f t="shared" si="0"/>
        <v>2197</v>
      </c>
      <c r="L10" s="29">
        <f t="shared" si="0"/>
        <v>762</v>
      </c>
      <c r="M10" s="29">
        <f t="shared" si="0"/>
        <v>1435</v>
      </c>
      <c r="N10" s="29">
        <f t="shared" si="0"/>
        <v>1723</v>
      </c>
      <c r="O10" s="29">
        <f t="shared" si="0"/>
        <v>635</v>
      </c>
      <c r="P10" s="29">
        <f t="shared" si="0"/>
        <v>1088</v>
      </c>
      <c r="Q10" s="20" t="s">
        <v>1</v>
      </c>
    </row>
    <row r="11" spans="1:17" ht="24.6" customHeight="1">
      <c r="A11" s="8"/>
      <c r="B11" s="4" t="s">
        <v>17</v>
      </c>
      <c r="C11" s="8"/>
      <c r="D11" s="11"/>
      <c r="E11" s="30">
        <f>H11+K11+N11</f>
        <v>947</v>
      </c>
      <c r="F11" s="30">
        <f>I11+L11+O11</f>
        <v>284</v>
      </c>
      <c r="G11" s="30">
        <f>J11+M11+P11</f>
        <v>663</v>
      </c>
      <c r="H11" s="30">
        <f>SUM(I11:J11)</f>
        <v>119</v>
      </c>
      <c r="I11" s="30">
        <f>5+0+0+0+0+0+3</f>
        <v>8</v>
      </c>
      <c r="J11" s="30">
        <f>49+17+2+3+2+3+35</f>
        <v>111</v>
      </c>
      <c r="K11" s="30">
        <f>SUM(L11:M11)</f>
        <v>447</v>
      </c>
      <c r="L11" s="30">
        <f>108+8+4+1+5+5+10</f>
        <v>141</v>
      </c>
      <c r="M11" s="30">
        <f>211+42+4+11+6+9+23</f>
        <v>306</v>
      </c>
      <c r="N11" s="30">
        <f>SUM(O11:P11)</f>
        <v>381</v>
      </c>
      <c r="O11" s="30">
        <f>17+13+1+2+102</f>
        <v>135</v>
      </c>
      <c r="P11" s="30">
        <f>23+21+5+5+192</f>
        <v>246</v>
      </c>
      <c r="Q11" s="21" t="s">
        <v>26</v>
      </c>
    </row>
    <row r="12" spans="1:17" ht="24.6" customHeight="1">
      <c r="A12" s="8"/>
      <c r="B12" s="4" t="s">
        <v>18</v>
      </c>
      <c r="C12" s="8"/>
      <c r="D12" s="11"/>
      <c r="E12" s="30">
        <f t="shared" ref="E12:G19" si="1">H12+K12+N12</f>
        <v>365</v>
      </c>
      <c r="F12" s="30">
        <f t="shared" si="1"/>
        <v>121</v>
      </c>
      <c r="G12" s="30">
        <f t="shared" si="1"/>
        <v>244</v>
      </c>
      <c r="H12" s="30">
        <f t="shared" ref="H12:H19" si="2">SUM(I12:J12)</f>
        <v>53</v>
      </c>
      <c r="I12" s="30">
        <f>18+0</f>
        <v>18</v>
      </c>
      <c r="J12" s="30">
        <f>28+4+3</f>
        <v>35</v>
      </c>
      <c r="K12" s="30">
        <f t="shared" ref="K12:K19" si="3">SUM(L12:M12)</f>
        <v>182</v>
      </c>
      <c r="L12" s="30">
        <f>52+1</f>
        <v>53</v>
      </c>
      <c r="M12" s="30">
        <f>122+7</f>
        <v>129</v>
      </c>
      <c r="N12" s="30">
        <f t="shared" ref="N12:N19" si="4">SUM(O12:P12)</f>
        <v>130</v>
      </c>
      <c r="O12" s="30">
        <f>25+25</f>
        <v>50</v>
      </c>
      <c r="P12" s="30">
        <f>38+42</f>
        <v>80</v>
      </c>
      <c r="Q12" s="21" t="s">
        <v>27</v>
      </c>
    </row>
    <row r="13" spans="1:17" ht="24.6" customHeight="1">
      <c r="A13" s="8"/>
      <c r="B13" s="4" t="s">
        <v>19</v>
      </c>
      <c r="C13" s="8"/>
      <c r="D13" s="11"/>
      <c r="E13" s="30">
        <f t="shared" si="1"/>
        <v>430</v>
      </c>
      <c r="F13" s="30">
        <f t="shared" si="1"/>
        <v>155</v>
      </c>
      <c r="G13" s="30">
        <f t="shared" si="1"/>
        <v>275</v>
      </c>
      <c r="H13" s="30">
        <f t="shared" si="2"/>
        <v>59</v>
      </c>
      <c r="I13" s="30">
        <f>5+1+0+0</f>
        <v>6</v>
      </c>
      <c r="J13" s="30">
        <f>45+3+2+3</f>
        <v>53</v>
      </c>
      <c r="K13" s="30">
        <f t="shared" si="3"/>
        <v>219</v>
      </c>
      <c r="L13" s="30">
        <f>77+7+1+1</f>
        <v>86</v>
      </c>
      <c r="M13" s="30">
        <f>120+6+3+4</f>
        <v>133</v>
      </c>
      <c r="N13" s="30">
        <f t="shared" si="4"/>
        <v>152</v>
      </c>
      <c r="O13" s="30">
        <f>32+3+2+26</f>
        <v>63</v>
      </c>
      <c r="P13" s="30">
        <f>25+4+4+56</f>
        <v>89</v>
      </c>
      <c r="Q13" s="21" t="s">
        <v>28</v>
      </c>
    </row>
    <row r="14" spans="1:17" ht="24.6" customHeight="1">
      <c r="A14" s="8"/>
      <c r="B14" s="4" t="s">
        <v>20</v>
      </c>
      <c r="C14" s="8"/>
      <c r="D14" s="11"/>
      <c r="E14" s="30">
        <f t="shared" si="1"/>
        <v>430</v>
      </c>
      <c r="F14" s="30">
        <f t="shared" si="1"/>
        <v>146</v>
      </c>
      <c r="G14" s="30">
        <f t="shared" si="1"/>
        <v>284</v>
      </c>
      <c r="H14" s="30">
        <f t="shared" si="2"/>
        <v>54</v>
      </c>
      <c r="I14" s="30">
        <f>10+0</f>
        <v>10</v>
      </c>
      <c r="J14" s="30">
        <f>39+5</f>
        <v>44</v>
      </c>
      <c r="K14" s="30">
        <f t="shared" si="3"/>
        <v>238</v>
      </c>
      <c r="L14" s="30">
        <f>92</f>
        <v>92</v>
      </c>
      <c r="M14" s="30">
        <f>146</f>
        <v>146</v>
      </c>
      <c r="N14" s="30">
        <f t="shared" si="4"/>
        <v>138</v>
      </c>
      <c r="O14" s="30">
        <f>21+23</f>
        <v>44</v>
      </c>
      <c r="P14" s="30">
        <f>30+64</f>
        <v>94</v>
      </c>
      <c r="Q14" s="21" t="s">
        <v>29</v>
      </c>
    </row>
    <row r="15" spans="1:17" ht="24.6" customHeight="1">
      <c r="A15" s="8"/>
      <c r="B15" s="4" t="s">
        <v>21</v>
      </c>
      <c r="C15" s="8"/>
      <c r="D15" s="11"/>
      <c r="E15" s="30">
        <f t="shared" si="1"/>
        <v>642</v>
      </c>
      <c r="F15" s="30">
        <f t="shared" si="1"/>
        <v>237</v>
      </c>
      <c r="G15" s="30">
        <f t="shared" si="1"/>
        <v>405</v>
      </c>
      <c r="H15" s="30">
        <f t="shared" si="2"/>
        <v>139</v>
      </c>
      <c r="I15" s="30">
        <f>0+0+44+0</f>
        <v>44</v>
      </c>
      <c r="J15" s="30">
        <f>8+4+74+9</f>
        <v>95</v>
      </c>
      <c r="K15" s="30">
        <f t="shared" si="3"/>
        <v>285</v>
      </c>
      <c r="L15" s="30">
        <f>0+105</f>
        <v>105</v>
      </c>
      <c r="M15" s="30">
        <f>3+177</f>
        <v>180</v>
      </c>
      <c r="N15" s="30">
        <f t="shared" si="4"/>
        <v>218</v>
      </c>
      <c r="O15" s="30">
        <f>26+62</f>
        <v>88</v>
      </c>
      <c r="P15" s="30">
        <f>44+86</f>
        <v>130</v>
      </c>
      <c r="Q15" s="21" t="s">
        <v>30</v>
      </c>
    </row>
    <row r="16" spans="1:17" ht="24.6" customHeight="1">
      <c r="A16" s="8"/>
      <c r="B16" s="4" t="s">
        <v>22</v>
      </c>
      <c r="C16" s="8"/>
      <c r="D16" s="11"/>
      <c r="E16" s="30">
        <f t="shared" si="1"/>
        <v>578</v>
      </c>
      <c r="F16" s="30">
        <f t="shared" si="1"/>
        <v>203</v>
      </c>
      <c r="G16" s="30">
        <f t="shared" si="1"/>
        <v>375</v>
      </c>
      <c r="H16" s="30">
        <f t="shared" si="2"/>
        <v>126</v>
      </c>
      <c r="I16" s="30">
        <f>0+0+0+33+2</f>
        <v>35</v>
      </c>
      <c r="J16" s="30">
        <f>2+3+3+55+28</f>
        <v>91</v>
      </c>
      <c r="K16" s="30">
        <f t="shared" si="3"/>
        <v>249</v>
      </c>
      <c r="L16" s="30">
        <f>3+4+2+79+3</f>
        <v>91</v>
      </c>
      <c r="M16" s="30">
        <f>5+7+7+131+8</f>
        <v>158</v>
      </c>
      <c r="N16" s="30">
        <f t="shared" si="4"/>
        <v>203</v>
      </c>
      <c r="O16" s="30">
        <f>2+4+20+51</f>
        <v>77</v>
      </c>
      <c r="P16" s="30">
        <f>4+6+33+83</f>
        <v>126</v>
      </c>
      <c r="Q16" s="21" t="s">
        <v>31</v>
      </c>
    </row>
    <row r="17" spans="1:17" ht="24.6" customHeight="1">
      <c r="A17" s="8"/>
      <c r="B17" s="4" t="s">
        <v>23</v>
      </c>
      <c r="C17" s="8"/>
      <c r="D17" s="11"/>
      <c r="E17" s="30">
        <f t="shared" si="1"/>
        <v>782</v>
      </c>
      <c r="F17" s="30">
        <f t="shared" si="1"/>
        <v>238</v>
      </c>
      <c r="G17" s="30">
        <f t="shared" si="1"/>
        <v>544</v>
      </c>
      <c r="H17" s="30">
        <f t="shared" si="2"/>
        <v>135</v>
      </c>
      <c r="I17" s="30">
        <f>0+0+0+0+25+0+0</f>
        <v>25</v>
      </c>
      <c r="J17" s="30">
        <f>43+1+5+3+36+3+19</f>
        <v>110</v>
      </c>
      <c r="K17" s="30">
        <f t="shared" si="3"/>
        <v>342</v>
      </c>
      <c r="L17" s="30">
        <f>29+0+0+3+60+3+12</f>
        <v>107</v>
      </c>
      <c r="M17" s="30">
        <f>86+2+3+9+86+7+42</f>
        <v>235</v>
      </c>
      <c r="N17" s="30">
        <f t="shared" si="4"/>
        <v>305</v>
      </c>
      <c r="O17" s="30">
        <f>27+15+59+5</f>
        <v>106</v>
      </c>
      <c r="P17" s="30">
        <f>56+21+113+9</f>
        <v>199</v>
      </c>
      <c r="Q17" s="21" t="s">
        <v>32</v>
      </c>
    </row>
    <row r="18" spans="1:17" ht="24.6" customHeight="1">
      <c r="A18" s="8"/>
      <c r="B18" s="4" t="s">
        <v>24</v>
      </c>
      <c r="C18" s="8"/>
      <c r="D18" s="11"/>
      <c r="E18" s="30">
        <f t="shared" si="1"/>
        <v>179</v>
      </c>
      <c r="F18" s="30">
        <f t="shared" si="1"/>
        <v>58</v>
      </c>
      <c r="G18" s="30">
        <f t="shared" si="1"/>
        <v>121</v>
      </c>
      <c r="H18" s="30">
        <f t="shared" si="2"/>
        <v>39</v>
      </c>
      <c r="I18" s="30">
        <f>0+11</f>
        <v>11</v>
      </c>
      <c r="J18" s="30">
        <f>3+3+22</f>
        <v>28</v>
      </c>
      <c r="K18" s="30">
        <f t="shared" si="3"/>
        <v>79</v>
      </c>
      <c r="L18" s="30">
        <f>26</f>
        <v>26</v>
      </c>
      <c r="M18" s="30">
        <f>53</f>
        <v>53</v>
      </c>
      <c r="N18" s="30">
        <f t="shared" si="4"/>
        <v>61</v>
      </c>
      <c r="O18" s="30">
        <f>7+14</f>
        <v>21</v>
      </c>
      <c r="P18" s="30">
        <f>13+27</f>
        <v>40</v>
      </c>
      <c r="Q18" s="21" t="s">
        <v>33</v>
      </c>
    </row>
    <row r="19" spans="1:17" ht="24.6" customHeight="1">
      <c r="A19" s="8"/>
      <c r="B19" s="8" t="s">
        <v>25</v>
      </c>
      <c r="C19" s="8"/>
      <c r="D19" s="11"/>
      <c r="E19" s="30">
        <f t="shared" si="1"/>
        <v>355</v>
      </c>
      <c r="F19" s="30">
        <f t="shared" si="1"/>
        <v>136</v>
      </c>
      <c r="G19" s="30">
        <f t="shared" si="1"/>
        <v>219</v>
      </c>
      <c r="H19" s="30">
        <f t="shared" si="2"/>
        <v>64</v>
      </c>
      <c r="I19" s="30">
        <f>0+0+24</f>
        <v>24</v>
      </c>
      <c r="J19" s="30">
        <f>1+3+36</f>
        <v>40</v>
      </c>
      <c r="K19" s="30">
        <f t="shared" si="3"/>
        <v>156</v>
      </c>
      <c r="L19" s="30">
        <f>1+2+58</f>
        <v>61</v>
      </c>
      <c r="M19" s="30">
        <f>5+4+86</f>
        <v>95</v>
      </c>
      <c r="N19" s="30">
        <f t="shared" si="4"/>
        <v>135</v>
      </c>
      <c r="O19" s="30">
        <f>14+37</f>
        <v>51</v>
      </c>
      <c r="P19" s="30">
        <f>21+63</f>
        <v>84</v>
      </c>
      <c r="Q19" s="16" t="s">
        <v>34</v>
      </c>
    </row>
    <row r="20" spans="1:17" ht="6.75" customHeight="1">
      <c r="A20" s="12"/>
      <c r="B20" s="12"/>
      <c r="C20" s="12"/>
      <c r="D20" s="6"/>
      <c r="E20" s="22"/>
      <c r="F20" s="23"/>
      <c r="G20" s="23"/>
      <c r="H20" s="22"/>
      <c r="I20" s="23"/>
      <c r="J20" s="23"/>
      <c r="K20" s="22"/>
      <c r="L20" s="22"/>
      <c r="M20" s="23"/>
      <c r="N20" s="22"/>
      <c r="O20" s="22"/>
      <c r="P20" s="23"/>
      <c r="Q20" s="12"/>
    </row>
    <row r="21" spans="1:17" ht="18.600000000000001" customHeight="1">
      <c r="B21" s="9" t="s">
        <v>37</v>
      </c>
      <c r="C21" s="8" t="s">
        <v>40</v>
      </c>
      <c r="D21" s="8"/>
      <c r="E21" s="8"/>
      <c r="F21" s="8"/>
      <c r="G21" s="8"/>
      <c r="H21" s="8"/>
      <c r="I21" s="8"/>
      <c r="J21" s="8"/>
      <c r="K21" s="8"/>
      <c r="L21" s="4" t="s">
        <v>41</v>
      </c>
      <c r="M21" s="8" t="s">
        <v>42</v>
      </c>
      <c r="N21" s="8"/>
      <c r="O21" s="8"/>
      <c r="P21" s="8"/>
      <c r="Q21" s="8"/>
    </row>
    <row r="22" spans="1:17" ht="18.600000000000001" customHeight="1">
      <c r="B22" s="8"/>
      <c r="C22" s="13" t="s">
        <v>38</v>
      </c>
      <c r="D22" s="8"/>
      <c r="E22" s="8"/>
      <c r="F22" s="8"/>
      <c r="G22" s="8"/>
      <c r="H22" s="8"/>
      <c r="I22" s="8"/>
      <c r="J22" s="8"/>
      <c r="K22" s="8"/>
      <c r="L22" s="8"/>
      <c r="M22" s="4" t="s">
        <v>35</v>
      </c>
      <c r="N22" s="8"/>
      <c r="O22" s="8"/>
      <c r="P22" s="8"/>
      <c r="Q22" s="8"/>
    </row>
    <row r="23" spans="1:17" ht="18.600000000000001" customHeight="1">
      <c r="B23" s="8"/>
      <c r="C23" s="4" t="s">
        <v>39</v>
      </c>
      <c r="D23" s="8"/>
      <c r="E23" s="8"/>
      <c r="F23" s="8"/>
      <c r="G23" s="8"/>
      <c r="H23" s="8"/>
      <c r="I23" s="8"/>
      <c r="J23" s="8"/>
      <c r="K23" s="8"/>
      <c r="L23" s="8"/>
      <c r="M23" s="4" t="s">
        <v>36</v>
      </c>
      <c r="N23" s="8"/>
      <c r="O23" s="8"/>
      <c r="P23" s="8"/>
      <c r="Q23" s="8"/>
    </row>
    <row r="24" spans="1:17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1:17" s="10" customFormat="1" ht="3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s="10" customFormat="1" ht="3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</sheetData>
  <mergeCells count="12">
    <mergeCell ref="N6:P6"/>
    <mergeCell ref="A10:D10"/>
    <mergeCell ref="A4:D8"/>
    <mergeCell ref="H4:P4"/>
    <mergeCell ref="Q4:Q8"/>
    <mergeCell ref="E5:G5"/>
    <mergeCell ref="H5:J5"/>
    <mergeCell ref="K5:M5"/>
    <mergeCell ref="N5:P5"/>
    <mergeCell ref="E6:G6"/>
    <mergeCell ref="H6:J6"/>
    <mergeCell ref="K6:M6"/>
  </mergeCells>
  <pageMargins left="0.55118110236220474" right="0.35433070866141736" top="0.78" bottom="0.54" header="0.51181102362204722" footer="0.33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T-3.5 </vt:lpstr>
      <vt:lpstr>'T-3.5 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NSO07</cp:lastModifiedBy>
  <cp:lastPrinted>2018-08-16T08:35:44Z</cp:lastPrinted>
  <dcterms:created xsi:type="dcterms:W3CDTF">1997-06-13T10:07:54Z</dcterms:created>
  <dcterms:modified xsi:type="dcterms:W3CDTF">2018-09-18T03:47:17Z</dcterms:modified>
</cp:coreProperties>
</file>