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icrosoft\Desktop\"/>
    </mc:Choice>
  </mc:AlternateContent>
  <bookViews>
    <workbookView xWindow="5775" yWindow="-30" windowWidth="5115" windowHeight="6390" tabRatio="448" firstSheet="5" activeTab="5"/>
  </bookViews>
  <sheets>
    <sheet name="ตาราง 1" sheetId="92" r:id="rId1"/>
    <sheet name="ตาราง 2" sheetId="86" r:id="rId2"/>
    <sheet name="ตาราง 3" sheetId="88" r:id="rId3"/>
    <sheet name="ตาราง 4" sheetId="89" r:id="rId4"/>
    <sheet name="ตาราง 5" sheetId="90" r:id="rId5"/>
    <sheet name="ตาราง 6" sheetId="91" r:id="rId6"/>
    <sheet name="ตารางที่1ไตรมาส 1234 พ.ศ.2563" sheetId="98" r:id="rId7"/>
    <sheet name="ตารางที่1ไตรมาส 1234พ.ศ.2563" sheetId="99" r:id="rId8"/>
    <sheet name="ตารางที่2ไตรมาส 1234พ.ศ. 2563" sheetId="100" r:id="rId9"/>
    <sheet name="ตารางที่3ไตรมาส123 4พ.ศ. 2563" sheetId="101" r:id="rId10"/>
    <sheet name="ตารางที่4ไตรมาส 1234 พ.ศ. 2563 " sheetId="102" r:id="rId11"/>
    <sheet name="ตารางที่5ไตรมาส1234 พ.ศ.2563" sheetId="103" r:id="rId12"/>
    <sheet name="ตารางที่6ไตรมาส1234 พ.ศ.2563" sheetId="104" r:id="rId13"/>
    <sheet name="ตารางที่7ไตรมาส 1234 พ.ศ. 2563 " sheetId="105" r:id="rId14"/>
    <sheet name=" กุมภาพันธ์" sheetId="106" r:id="rId15"/>
    <sheet name="พฤษภาคม " sheetId="107" r:id="rId16"/>
    <sheet name="สิงหาคม" sheetId="108" r:id="rId17"/>
    <sheet name="พฤศจิกายน" sheetId="109" r:id="rId18"/>
  </sheets>
  <definedNames>
    <definedName name="HTML_CodePage" hidden="1">874</definedName>
    <definedName name="HTML_Control" localSheetId="0" hidden="1">{"'ตารางที่17 '!$A$1:$I$26"}</definedName>
    <definedName name="HTML_Control" localSheetId="1" hidden="1">{"'ตารางที่17 '!$A$1:$I$26"}</definedName>
    <definedName name="HTML_Control" localSheetId="5" hidden="1">{"'ตารางที่17 '!$A$1:$I$26"}</definedName>
    <definedName name="HTML_Control" hidden="1">{"'ตารางที่17 '!$A$1:$I$26"}</definedName>
    <definedName name="HTML_Description" hidden="1">""</definedName>
    <definedName name="HTML_Email" hidden="1">""</definedName>
    <definedName name="HTML_Header" hidden="1">"ตารางที่17(ต่อ)"</definedName>
    <definedName name="HTML_LastUpdate" hidden="1">"27/4/00"</definedName>
    <definedName name="HTML_LineAfter" hidden="1">FALSE</definedName>
    <definedName name="HTML_LineBefore" hidden="1">FALSE</definedName>
    <definedName name="HTML_Name" hidden="1">"ธนาคารแห่งประเทศไทย"</definedName>
    <definedName name="HTML_OBDlg2" hidden="1">TRUE</definedName>
    <definedName name="HTML_OBDlg4" hidden="1">TRUE</definedName>
    <definedName name="HTML_OS" hidden="1">0</definedName>
    <definedName name="HTML_PathFile" hidden="1">"M:\INTERNET\DATABANK\indicato\เครื่องชี้เดือนเมย\tab17.htm"</definedName>
    <definedName name="HTML_Title" hidden="1">"TAB17"</definedName>
    <definedName name="_xlnm.Print_Area" localSheetId="6">'ตารางที่1ไตรมาส 1234 พ.ศ.2563'!$A$1:$T$33</definedName>
    <definedName name="_xlnm.Print_Area" localSheetId="7">'ตารางที่1ไตรมาส 1234พ.ศ.2563'!$A$1:$T$33</definedName>
    <definedName name="_xlnm.Print_Titles" localSheetId="14">' กุมภาพันธ์'!$1:$4</definedName>
    <definedName name="SAPBEXdnldView" hidden="1">"3ZY5706QR6UW8T5CLKDTEF6F5"</definedName>
    <definedName name="SAPBEXsysID" hidden="1">"BWP"</definedName>
  </definedNames>
  <calcPr calcId="152511"/>
</workbook>
</file>

<file path=xl/calcChain.xml><?xml version="1.0" encoding="utf-8"?>
<calcChain xmlns="http://schemas.openxmlformats.org/spreadsheetml/2006/main">
  <c r="AP22" i="90" l="1"/>
  <c r="AS22" i="90"/>
  <c r="AR22" i="90"/>
  <c r="AQ22" i="90"/>
  <c r="AS21" i="90"/>
  <c r="AR21" i="90"/>
  <c r="AQ21" i="90"/>
  <c r="AP21" i="90"/>
  <c r="AS20" i="90"/>
  <c r="AR20" i="90"/>
  <c r="AQ20" i="90"/>
  <c r="AP20" i="90"/>
  <c r="AS19" i="90"/>
  <c r="AR19" i="90"/>
  <c r="AQ19" i="90"/>
  <c r="AP19" i="90"/>
  <c r="AS18" i="90"/>
  <c r="AR18" i="90"/>
  <c r="AQ18" i="90"/>
  <c r="AP18" i="90"/>
  <c r="AS17" i="90"/>
  <c r="AR17" i="90"/>
  <c r="AQ17" i="90"/>
  <c r="AP17" i="90"/>
  <c r="AP15" i="90" s="1"/>
  <c r="AS15" i="90"/>
  <c r="AR15" i="90"/>
  <c r="AQ15" i="90"/>
  <c r="AS26" i="91"/>
  <c r="AR26" i="91"/>
  <c r="AQ26" i="91"/>
  <c r="AP26" i="91"/>
  <c r="AS25" i="91"/>
  <c r="AR25" i="91"/>
  <c r="AQ25" i="91"/>
  <c r="AP25" i="91"/>
  <c r="AS24" i="91"/>
  <c r="AR24" i="91"/>
  <c r="AQ24" i="91"/>
  <c r="AP24" i="91"/>
  <c r="AS23" i="91"/>
  <c r="AR23" i="91"/>
  <c r="AQ23" i="91"/>
  <c r="AP23" i="91"/>
  <c r="AS22" i="91"/>
  <c r="AR22" i="91"/>
  <c r="AQ22" i="91"/>
  <c r="AP22" i="91"/>
  <c r="AS21" i="91"/>
  <c r="AR21" i="91"/>
  <c r="AQ21" i="91"/>
  <c r="AP21" i="91"/>
  <c r="AS20" i="91"/>
  <c r="AR20" i="91"/>
  <c r="AQ20" i="91"/>
  <c r="AP20" i="91"/>
  <c r="AS19" i="91"/>
  <c r="AR19" i="91"/>
  <c r="AQ19" i="91"/>
  <c r="AP19" i="91"/>
  <c r="AQ33" i="89"/>
  <c r="AR33" i="89"/>
  <c r="AS58" i="89"/>
  <c r="AR58" i="89"/>
  <c r="AQ58" i="89"/>
  <c r="AP58" i="89"/>
  <c r="AS57" i="89"/>
  <c r="AS33" i="89" s="1"/>
  <c r="AR57" i="89"/>
  <c r="AQ57" i="89"/>
  <c r="AP57" i="89"/>
  <c r="AP33" i="89" s="1"/>
  <c r="AS56" i="89"/>
  <c r="AR56" i="89"/>
  <c r="AQ56" i="89"/>
  <c r="AP56" i="89"/>
  <c r="AS55" i="89"/>
  <c r="AR55" i="89"/>
  <c r="AQ55" i="89"/>
  <c r="AP55" i="89"/>
  <c r="AS54" i="89"/>
  <c r="AR54" i="89"/>
  <c r="AQ54" i="89"/>
  <c r="AP54" i="89"/>
  <c r="AS53" i="89"/>
  <c r="AR53" i="89"/>
  <c r="AQ53" i="89"/>
  <c r="AP53" i="89"/>
  <c r="AS52" i="89"/>
  <c r="AR52" i="89"/>
  <c r="AQ52" i="89"/>
  <c r="AP52" i="89"/>
  <c r="AS51" i="89"/>
  <c r="AR51" i="89"/>
  <c r="AQ51" i="89"/>
  <c r="AP51" i="89"/>
  <c r="AS49" i="89"/>
  <c r="AR49" i="89"/>
  <c r="AQ49" i="89"/>
  <c r="AP49" i="89"/>
  <c r="AS48" i="89"/>
  <c r="AR48" i="89"/>
  <c r="AQ48" i="89"/>
  <c r="AP48" i="89"/>
  <c r="AS47" i="89"/>
  <c r="AR47" i="89"/>
  <c r="AQ47" i="89"/>
  <c r="AP47" i="89"/>
  <c r="AS46" i="89"/>
  <c r="AR46" i="89"/>
  <c r="AQ46" i="89"/>
  <c r="AP46" i="89"/>
  <c r="AS45" i="89"/>
  <c r="AR45" i="89"/>
  <c r="AQ45" i="89"/>
  <c r="AP45" i="89"/>
  <c r="AS44" i="89"/>
  <c r="AR44" i="89"/>
  <c r="AQ44" i="89"/>
  <c r="AP44" i="89"/>
  <c r="AS43" i="89"/>
  <c r="AR43" i="89"/>
  <c r="AQ43" i="89"/>
  <c r="AP43" i="89"/>
  <c r="AS42" i="89"/>
  <c r="AR42" i="89"/>
  <c r="AQ42" i="89"/>
  <c r="AP42" i="89"/>
  <c r="AS40" i="89"/>
  <c r="AR40" i="89"/>
  <c r="AQ40" i="89"/>
  <c r="AP40" i="89"/>
  <c r="AS39" i="89"/>
  <c r="AR39" i="89"/>
  <c r="AQ39" i="89"/>
  <c r="AP39" i="89"/>
  <c r="AS38" i="89"/>
  <c r="AR38" i="89"/>
  <c r="AQ38" i="89"/>
  <c r="AP38" i="89"/>
  <c r="AS37" i="89"/>
  <c r="AR37" i="89"/>
  <c r="AQ37" i="89"/>
  <c r="AP37" i="89"/>
  <c r="AS36" i="89"/>
  <c r="AR36" i="89"/>
  <c r="AQ36" i="89"/>
  <c r="AP36" i="89"/>
  <c r="AS35" i="89"/>
  <c r="AR35" i="89"/>
  <c r="AQ35" i="89"/>
  <c r="AP35" i="89"/>
  <c r="AS41" i="88"/>
  <c r="AR41" i="88"/>
  <c r="AQ41" i="88"/>
  <c r="AP41" i="88"/>
  <c r="AS39" i="88"/>
  <c r="AR39" i="88"/>
  <c r="AQ39" i="88"/>
  <c r="AP39" i="88"/>
  <c r="AS37" i="88"/>
  <c r="AR37" i="88"/>
  <c r="AQ37" i="88"/>
  <c r="AP37" i="88"/>
  <c r="AS35" i="88"/>
  <c r="AR35" i="88"/>
  <c r="AQ35" i="88"/>
  <c r="AP35" i="88"/>
  <c r="AS33" i="88"/>
  <c r="AR33" i="88"/>
  <c r="AQ33" i="88"/>
  <c r="AP33" i="88"/>
  <c r="AS32" i="88"/>
  <c r="AR32" i="88"/>
  <c r="AQ32" i="88"/>
  <c r="AP32" i="88"/>
  <c r="AS31" i="88"/>
  <c r="AR31" i="88"/>
  <c r="AQ31" i="88"/>
  <c r="AP31" i="88"/>
  <c r="AS29" i="88"/>
  <c r="AR29" i="88"/>
  <c r="AQ29" i="88"/>
  <c r="AP29" i="88"/>
  <c r="AS28" i="88"/>
  <c r="AR28" i="88"/>
  <c r="AQ28" i="88"/>
  <c r="AP28" i="88"/>
  <c r="AS25" i="88"/>
  <c r="AR25" i="88"/>
  <c r="AQ25" i="88"/>
  <c r="AP25" i="88"/>
  <c r="AS39" i="86"/>
  <c r="AR39" i="86"/>
  <c r="AQ39" i="86"/>
  <c r="AP39" i="86"/>
  <c r="AS37" i="86"/>
  <c r="AR37" i="86"/>
  <c r="AQ37" i="86"/>
  <c r="AP37" i="86"/>
  <c r="AS36" i="86"/>
  <c r="AR36" i="86"/>
  <c r="AQ36" i="86"/>
  <c r="AP36" i="86"/>
  <c r="AS35" i="86"/>
  <c r="AR35" i="86"/>
  <c r="AQ35" i="86"/>
  <c r="AP35" i="86"/>
  <c r="AS34" i="86"/>
  <c r="AR34" i="86"/>
  <c r="AQ34" i="86"/>
  <c r="AP34" i="86"/>
  <c r="AS32" i="86"/>
  <c r="AR32" i="86"/>
  <c r="AQ32" i="86"/>
  <c r="AP32" i="86"/>
  <c r="AS31" i="86"/>
  <c r="AR31" i="86"/>
  <c r="AQ31" i="86"/>
  <c r="AP31" i="86"/>
  <c r="AS30" i="86"/>
  <c r="AR30" i="86"/>
  <c r="AQ30" i="86"/>
  <c r="AP30" i="86"/>
  <c r="AS29" i="86"/>
  <c r="AR29" i="86"/>
  <c r="AQ29" i="86"/>
  <c r="AP29" i="86"/>
  <c r="AS28" i="86"/>
  <c r="AR28" i="86"/>
  <c r="AQ28" i="86"/>
  <c r="AP28" i="86"/>
  <c r="AS27" i="86"/>
  <c r="AR27" i="86"/>
  <c r="AQ27" i="86"/>
  <c r="AP27" i="86"/>
  <c r="AS26" i="86"/>
  <c r="AR26" i="86"/>
  <c r="AQ26" i="86"/>
  <c r="AP26" i="86"/>
  <c r="AP17" i="92"/>
  <c r="AS29" i="92"/>
  <c r="AR29" i="92"/>
  <c r="AQ29" i="92"/>
  <c r="AP29" i="92"/>
  <c r="AS28" i="92"/>
  <c r="AR28" i="92"/>
  <c r="AQ28" i="92"/>
  <c r="AP28" i="92"/>
  <c r="AS27" i="92"/>
  <c r="AR27" i="92"/>
  <c r="AQ27" i="92"/>
  <c r="AP27" i="92"/>
  <c r="AS26" i="92"/>
  <c r="AR26" i="92"/>
  <c r="AQ26" i="92"/>
  <c r="AP26" i="92"/>
  <c r="AS25" i="92"/>
  <c r="AR25" i="92"/>
  <c r="AQ25" i="92"/>
  <c r="AP25" i="92"/>
  <c r="AS24" i="92"/>
  <c r="AR24" i="92"/>
  <c r="AQ24" i="92"/>
  <c r="AP24" i="92"/>
  <c r="AS23" i="92"/>
  <c r="AR23" i="92"/>
  <c r="AQ23" i="92"/>
  <c r="AP23" i="92"/>
  <c r="AS22" i="92"/>
  <c r="AR22" i="92"/>
  <c r="AQ22" i="92"/>
  <c r="AP22" i="92"/>
  <c r="AS21" i="92"/>
  <c r="AR21" i="92"/>
  <c r="AQ21" i="92"/>
  <c r="AP21" i="92"/>
  <c r="AS20" i="92"/>
  <c r="AR20" i="92"/>
  <c r="AQ20" i="92"/>
  <c r="AP20" i="92"/>
  <c r="AS19" i="92"/>
  <c r="AR19" i="92"/>
  <c r="AQ19" i="92"/>
  <c r="AP19" i="92"/>
  <c r="AS17" i="92"/>
  <c r="AS30" i="92" s="1"/>
  <c r="AR17" i="92"/>
  <c r="AR30" i="92" s="1"/>
  <c r="AQ17" i="92"/>
  <c r="AQ30" i="92" s="1"/>
  <c r="AP30" i="92"/>
  <c r="R5" i="105"/>
  <c r="S5" i="105"/>
  <c r="T5" i="105"/>
  <c r="T37" i="105" s="1"/>
  <c r="R7" i="105"/>
  <c r="R24" i="105" s="1"/>
  <c r="S7" i="105"/>
  <c r="T7" i="105"/>
  <c r="R8" i="105"/>
  <c r="R25" i="105" s="1"/>
  <c r="S8" i="105"/>
  <c r="S25" i="105" s="1"/>
  <c r="T8" i="105"/>
  <c r="R9" i="105"/>
  <c r="S9" i="105"/>
  <c r="S26" i="105" s="1"/>
  <c r="T9" i="105"/>
  <c r="T26" i="105" s="1"/>
  <c r="R10" i="105"/>
  <c r="S10" i="105"/>
  <c r="T10" i="105"/>
  <c r="T27" i="105" s="1"/>
  <c r="R11" i="105"/>
  <c r="R28" i="105" s="1"/>
  <c r="S11" i="105"/>
  <c r="T11" i="105"/>
  <c r="R12" i="105"/>
  <c r="R29" i="105" s="1"/>
  <c r="S12" i="105"/>
  <c r="S29" i="105" s="1"/>
  <c r="T12" i="105"/>
  <c r="R13" i="105"/>
  <c r="S13" i="105"/>
  <c r="S30" i="105" s="1"/>
  <c r="T13" i="105"/>
  <c r="T30" i="105" s="1"/>
  <c r="R14" i="105"/>
  <c r="S14" i="105"/>
  <c r="T14" i="105"/>
  <c r="R15" i="105"/>
  <c r="R32" i="105" s="1"/>
  <c r="S15" i="105"/>
  <c r="T15" i="105"/>
  <c r="T32" i="105" s="1"/>
  <c r="R16" i="105"/>
  <c r="R33" i="105" s="1"/>
  <c r="S16" i="105"/>
  <c r="S33" i="105" s="1"/>
  <c r="T16" i="105"/>
  <c r="R17" i="105"/>
  <c r="R34" i="105" s="1"/>
  <c r="S17" i="105"/>
  <c r="S34" i="105" s="1"/>
  <c r="T17" i="105"/>
  <c r="T34" i="105" s="1"/>
  <c r="R18" i="105"/>
  <c r="S18" i="105"/>
  <c r="S35" i="105" s="1"/>
  <c r="T18" i="105"/>
  <c r="T35" i="105" s="1"/>
  <c r="R19" i="105"/>
  <c r="S19" i="105"/>
  <c r="T19" i="105"/>
  <c r="R20" i="105"/>
  <c r="S20" i="105"/>
  <c r="T20" i="105"/>
  <c r="S24" i="105"/>
  <c r="T24" i="105"/>
  <c r="T25" i="105"/>
  <c r="R26" i="105"/>
  <c r="R27" i="105"/>
  <c r="S27" i="105"/>
  <c r="S28" i="105"/>
  <c r="T28" i="105"/>
  <c r="T29" i="105"/>
  <c r="R30" i="105"/>
  <c r="S32" i="105"/>
  <c r="T33" i="105"/>
  <c r="R35" i="105"/>
  <c r="R37" i="105"/>
  <c r="S37" i="105"/>
  <c r="R5" i="104"/>
  <c r="S5" i="104"/>
  <c r="S16" i="104" s="1"/>
  <c r="T5" i="104"/>
  <c r="R7" i="104"/>
  <c r="R18" i="104" s="1"/>
  <c r="S7" i="104"/>
  <c r="T7" i="104"/>
  <c r="T18" i="104" s="1"/>
  <c r="R8" i="104"/>
  <c r="S8" i="104"/>
  <c r="S19" i="104" s="1"/>
  <c r="T8" i="104"/>
  <c r="R9" i="104"/>
  <c r="R20" i="104" s="1"/>
  <c r="S9" i="104"/>
  <c r="T9" i="104"/>
  <c r="T20" i="104" s="1"/>
  <c r="R10" i="104"/>
  <c r="S10" i="104"/>
  <c r="S21" i="104" s="1"/>
  <c r="T10" i="104"/>
  <c r="R11" i="104"/>
  <c r="R22" i="104" s="1"/>
  <c r="S11" i="104"/>
  <c r="T11" i="104"/>
  <c r="T22" i="104" s="1"/>
  <c r="R12" i="104"/>
  <c r="S12" i="104"/>
  <c r="S23" i="104" s="1"/>
  <c r="T12" i="104"/>
  <c r="R13" i="104"/>
  <c r="R24" i="104" s="1"/>
  <c r="S13" i="104"/>
  <c r="T13" i="104"/>
  <c r="T24" i="104" s="1"/>
  <c r="R14" i="104"/>
  <c r="S14" i="104"/>
  <c r="S25" i="104" s="1"/>
  <c r="T14" i="104"/>
  <c r="R16" i="104"/>
  <c r="T16" i="104"/>
  <c r="S18" i="104"/>
  <c r="R19" i="104"/>
  <c r="T19" i="104"/>
  <c r="S20" i="104"/>
  <c r="R21" i="104"/>
  <c r="T21" i="104"/>
  <c r="S22" i="104"/>
  <c r="R23" i="104"/>
  <c r="T23" i="104"/>
  <c r="S24" i="104"/>
  <c r="R25" i="104"/>
  <c r="T25" i="104"/>
  <c r="R5" i="103"/>
  <c r="S5" i="103"/>
  <c r="S16" i="103" s="1"/>
  <c r="T5" i="103"/>
  <c r="T17" i="103" s="1"/>
  <c r="R7" i="103"/>
  <c r="S7" i="103"/>
  <c r="T7" i="103"/>
  <c r="R8" i="103"/>
  <c r="S8" i="103"/>
  <c r="T8" i="103"/>
  <c r="R9" i="103"/>
  <c r="S9" i="103"/>
  <c r="T9" i="103"/>
  <c r="R10" i="103"/>
  <c r="S10" i="103"/>
  <c r="T10" i="103"/>
  <c r="R11" i="103"/>
  <c r="S11" i="103"/>
  <c r="T11" i="103"/>
  <c r="R12" i="103"/>
  <c r="S12" i="103"/>
  <c r="T12" i="103"/>
  <c r="R14" i="103"/>
  <c r="T14" i="103"/>
  <c r="R15" i="103"/>
  <c r="T15" i="103"/>
  <c r="R16" i="103"/>
  <c r="R17" i="103"/>
  <c r="R18" i="103"/>
  <c r="T18" i="103"/>
  <c r="R19" i="103"/>
  <c r="T19" i="103"/>
  <c r="R20" i="103"/>
  <c r="R21" i="103"/>
  <c r="R5" i="102"/>
  <c r="S5" i="102"/>
  <c r="T5" i="102"/>
  <c r="R7" i="102"/>
  <c r="R31" i="102" s="1"/>
  <c r="S7" i="102"/>
  <c r="T7" i="102"/>
  <c r="R8" i="102"/>
  <c r="R32" i="102" s="1"/>
  <c r="S8" i="102"/>
  <c r="S32" i="102" s="1"/>
  <c r="T8" i="102"/>
  <c r="R9" i="102"/>
  <c r="S9" i="102"/>
  <c r="S33" i="102" s="1"/>
  <c r="T9" i="102"/>
  <c r="T33" i="102" s="1"/>
  <c r="R10" i="102"/>
  <c r="S10" i="102"/>
  <c r="T10" i="102"/>
  <c r="T34" i="102" s="1"/>
  <c r="R11" i="102"/>
  <c r="R35" i="102" s="1"/>
  <c r="S11" i="102"/>
  <c r="T11" i="102"/>
  <c r="R12" i="102"/>
  <c r="R36" i="102" s="1"/>
  <c r="S12" i="102"/>
  <c r="S36" i="102" s="1"/>
  <c r="T12" i="102"/>
  <c r="R13" i="102"/>
  <c r="S13" i="102"/>
  <c r="S37" i="102" s="1"/>
  <c r="T13" i="102"/>
  <c r="T37" i="102" s="1"/>
  <c r="R14" i="102"/>
  <c r="S14" i="102"/>
  <c r="T14" i="102"/>
  <c r="T38" i="102" s="1"/>
  <c r="R15" i="102"/>
  <c r="R39" i="102" s="1"/>
  <c r="S15" i="102"/>
  <c r="T15" i="102"/>
  <c r="R16" i="102"/>
  <c r="R40" i="102" s="1"/>
  <c r="S16" i="102"/>
  <c r="S40" i="102" s="1"/>
  <c r="T16" i="102"/>
  <c r="R17" i="102"/>
  <c r="S17" i="102"/>
  <c r="S41" i="102" s="1"/>
  <c r="T17" i="102"/>
  <c r="T41" i="102" s="1"/>
  <c r="R18" i="102"/>
  <c r="S18" i="102"/>
  <c r="T18" i="102"/>
  <c r="T42" i="102" s="1"/>
  <c r="R19" i="102"/>
  <c r="R43" i="102" s="1"/>
  <c r="S19" i="102"/>
  <c r="T19" i="102"/>
  <c r="R20" i="102"/>
  <c r="R44" i="102" s="1"/>
  <c r="S20" i="102"/>
  <c r="S44" i="102" s="1"/>
  <c r="T20" i="102"/>
  <c r="R21" i="102"/>
  <c r="S21" i="102"/>
  <c r="S45" i="102" s="1"/>
  <c r="T21" i="102"/>
  <c r="T45" i="102" s="1"/>
  <c r="R22" i="102"/>
  <c r="S22" i="102"/>
  <c r="T22" i="102"/>
  <c r="T46" i="102" s="1"/>
  <c r="R23" i="102"/>
  <c r="R47" i="102" s="1"/>
  <c r="S23" i="102"/>
  <c r="T23" i="102"/>
  <c r="R24" i="102"/>
  <c r="R48" i="102" s="1"/>
  <c r="S24" i="102"/>
  <c r="S48" i="102" s="1"/>
  <c r="T24" i="102"/>
  <c r="R25" i="102"/>
  <c r="S25" i="102"/>
  <c r="S49" i="102" s="1"/>
  <c r="T25" i="102"/>
  <c r="T49" i="102" s="1"/>
  <c r="R26" i="102"/>
  <c r="S26" i="102"/>
  <c r="T26" i="102"/>
  <c r="T50" i="102" s="1"/>
  <c r="R28" i="102"/>
  <c r="R52" i="102" s="1"/>
  <c r="S28" i="102"/>
  <c r="S31" i="102"/>
  <c r="T31" i="102"/>
  <c r="T32" i="102"/>
  <c r="R33" i="102"/>
  <c r="R34" i="102"/>
  <c r="S34" i="102"/>
  <c r="S35" i="102"/>
  <c r="T35" i="102"/>
  <c r="T36" i="102"/>
  <c r="R37" i="102"/>
  <c r="R38" i="102"/>
  <c r="S38" i="102"/>
  <c r="S39" i="102"/>
  <c r="T39" i="102"/>
  <c r="T40" i="102"/>
  <c r="R41" i="102"/>
  <c r="R42" i="102"/>
  <c r="S42" i="102"/>
  <c r="S43" i="102"/>
  <c r="T43" i="102"/>
  <c r="T44" i="102"/>
  <c r="R45" i="102"/>
  <c r="R46" i="102"/>
  <c r="S46" i="102"/>
  <c r="S47" i="102"/>
  <c r="T47" i="102"/>
  <c r="T48" i="102"/>
  <c r="R49" i="102"/>
  <c r="R50" i="102"/>
  <c r="S50" i="102"/>
  <c r="R51" i="102"/>
  <c r="S51" i="102"/>
  <c r="T51" i="102"/>
  <c r="S52" i="102"/>
  <c r="T52" i="102"/>
  <c r="S5" i="101"/>
  <c r="S30" i="101" s="1"/>
  <c r="T5" i="101"/>
  <c r="U5" i="101"/>
  <c r="U24" i="101" s="1"/>
  <c r="S8" i="101"/>
  <c r="S27" i="101" s="1"/>
  <c r="T8" i="101"/>
  <c r="T27" i="101" s="1"/>
  <c r="U8" i="101"/>
  <c r="S9" i="101"/>
  <c r="T9" i="101"/>
  <c r="U9" i="101"/>
  <c r="U28" i="101" s="1"/>
  <c r="S11" i="101"/>
  <c r="T11" i="101"/>
  <c r="U11" i="101"/>
  <c r="S12" i="101"/>
  <c r="S31" i="101" s="1"/>
  <c r="T12" i="101"/>
  <c r="U12" i="101"/>
  <c r="U31" i="101" s="1"/>
  <c r="S13" i="101"/>
  <c r="S32" i="101" s="1"/>
  <c r="T13" i="101"/>
  <c r="T32" i="101" s="1"/>
  <c r="U13" i="101"/>
  <c r="S15" i="101"/>
  <c r="T15" i="101"/>
  <c r="U15" i="101"/>
  <c r="U34" i="101" s="1"/>
  <c r="S17" i="101"/>
  <c r="T17" i="101"/>
  <c r="U17" i="101"/>
  <c r="S19" i="101"/>
  <c r="S38" i="101" s="1"/>
  <c r="T19" i="101"/>
  <c r="U19" i="101"/>
  <c r="U38" i="101" s="1"/>
  <c r="S21" i="101"/>
  <c r="S40" i="101" s="1"/>
  <c r="T21" i="101"/>
  <c r="T40" i="101" s="1"/>
  <c r="U21" i="101"/>
  <c r="S22" i="101"/>
  <c r="T22" i="101"/>
  <c r="B24" i="101"/>
  <c r="C24" i="101"/>
  <c r="D24" i="101"/>
  <c r="T24" i="101"/>
  <c r="B27" i="101"/>
  <c r="C27" i="101"/>
  <c r="D27" i="101"/>
  <c r="U27" i="101"/>
  <c r="B28" i="101"/>
  <c r="C28" i="101"/>
  <c r="D28" i="101"/>
  <c r="T28" i="101"/>
  <c r="B30" i="101"/>
  <c r="C30" i="101"/>
  <c r="D30" i="101"/>
  <c r="T30" i="101"/>
  <c r="U30" i="101"/>
  <c r="B31" i="101"/>
  <c r="C31" i="101"/>
  <c r="D31" i="101"/>
  <c r="T31" i="101"/>
  <c r="B32" i="101"/>
  <c r="C32" i="101"/>
  <c r="D32" i="101"/>
  <c r="U32" i="101"/>
  <c r="B34" i="101"/>
  <c r="C34" i="101"/>
  <c r="D34" i="101"/>
  <c r="T34" i="101"/>
  <c r="B36" i="101"/>
  <c r="C36" i="101"/>
  <c r="D36" i="101"/>
  <c r="T36" i="101"/>
  <c r="U36" i="101"/>
  <c r="B38" i="101"/>
  <c r="C38" i="101"/>
  <c r="D38" i="101"/>
  <c r="T38" i="101"/>
  <c r="B40" i="101"/>
  <c r="C40" i="101"/>
  <c r="D40" i="101"/>
  <c r="U40" i="101"/>
  <c r="B41" i="101"/>
  <c r="C41" i="101"/>
  <c r="R20" i="100"/>
  <c r="S20" i="100"/>
  <c r="T20" i="100"/>
  <c r="T37" i="100" s="1"/>
  <c r="R22" i="100"/>
  <c r="S22" i="100"/>
  <c r="T22" i="100"/>
  <c r="R24" i="100"/>
  <c r="S24" i="100"/>
  <c r="T24" i="100"/>
  <c r="R25" i="100"/>
  <c r="S25" i="100"/>
  <c r="T25" i="100"/>
  <c r="R26" i="100"/>
  <c r="S26" i="100"/>
  <c r="T26" i="100"/>
  <c r="R27" i="100"/>
  <c r="S27" i="100"/>
  <c r="T27" i="100"/>
  <c r="R28" i="100"/>
  <c r="S28" i="100"/>
  <c r="T28" i="100"/>
  <c r="R29" i="100"/>
  <c r="S29" i="100"/>
  <c r="T29" i="100"/>
  <c r="R30" i="100"/>
  <c r="S30" i="100"/>
  <c r="T30" i="100"/>
  <c r="R32" i="100"/>
  <c r="S32" i="100"/>
  <c r="T32" i="100"/>
  <c r="R33" i="100"/>
  <c r="S33" i="100"/>
  <c r="T33" i="100"/>
  <c r="R34" i="100"/>
  <c r="S34" i="100"/>
  <c r="T34" i="100"/>
  <c r="R35" i="100"/>
  <c r="S35" i="100"/>
  <c r="T35" i="100"/>
  <c r="R37" i="100"/>
  <c r="S37" i="100"/>
  <c r="R6" i="99"/>
  <c r="S6" i="99"/>
  <c r="T6" i="99"/>
  <c r="T20" i="99" s="1"/>
  <c r="R7" i="99"/>
  <c r="R20" i="99" s="1"/>
  <c r="S7" i="99"/>
  <c r="T7" i="99"/>
  <c r="R8" i="99"/>
  <c r="R21" i="99" s="1"/>
  <c r="S8" i="99"/>
  <c r="S21" i="99" s="1"/>
  <c r="T8" i="99"/>
  <c r="R9" i="99"/>
  <c r="S9" i="99"/>
  <c r="S22" i="99" s="1"/>
  <c r="T9" i="99"/>
  <c r="T22" i="99" s="1"/>
  <c r="R10" i="99"/>
  <c r="S10" i="99"/>
  <c r="T10" i="99"/>
  <c r="T23" i="99" s="1"/>
  <c r="R11" i="99"/>
  <c r="R24" i="99" s="1"/>
  <c r="S11" i="99"/>
  <c r="T11" i="99"/>
  <c r="R12" i="99"/>
  <c r="R25" i="99" s="1"/>
  <c r="S12" i="99"/>
  <c r="S25" i="99" s="1"/>
  <c r="T12" i="99"/>
  <c r="R13" i="99"/>
  <c r="S13" i="99"/>
  <c r="S26" i="99" s="1"/>
  <c r="T13" i="99"/>
  <c r="T26" i="99" s="1"/>
  <c r="R14" i="99"/>
  <c r="S14" i="99"/>
  <c r="T14" i="99"/>
  <c r="T27" i="99" s="1"/>
  <c r="R15" i="99"/>
  <c r="R28" i="99" s="1"/>
  <c r="S15" i="99"/>
  <c r="T15" i="99"/>
  <c r="S20" i="99"/>
  <c r="T21" i="99"/>
  <c r="R22" i="99"/>
  <c r="R23" i="99"/>
  <c r="S23" i="99"/>
  <c r="S24" i="99"/>
  <c r="T25" i="99"/>
  <c r="R26" i="99"/>
  <c r="R27" i="99"/>
  <c r="S27" i="99"/>
  <c r="S28" i="99"/>
  <c r="R6" i="98"/>
  <c r="S6" i="98"/>
  <c r="T6" i="98"/>
  <c r="T20" i="98" s="1"/>
  <c r="R7" i="98"/>
  <c r="R20" i="98" s="1"/>
  <c r="S7" i="98"/>
  <c r="T7" i="98"/>
  <c r="R8" i="98"/>
  <c r="R21" i="98" s="1"/>
  <c r="S8" i="98"/>
  <c r="S21" i="98" s="1"/>
  <c r="T8" i="98"/>
  <c r="R9" i="98"/>
  <c r="S9" i="98"/>
  <c r="S22" i="98" s="1"/>
  <c r="T9" i="98"/>
  <c r="T22" i="98" s="1"/>
  <c r="R10" i="98"/>
  <c r="S10" i="98"/>
  <c r="T10" i="98"/>
  <c r="T23" i="98" s="1"/>
  <c r="R11" i="98"/>
  <c r="R24" i="98" s="1"/>
  <c r="S11" i="98"/>
  <c r="T11" i="98"/>
  <c r="R12" i="98"/>
  <c r="R25" i="98" s="1"/>
  <c r="S12" i="98"/>
  <c r="S25" i="98" s="1"/>
  <c r="T12" i="98"/>
  <c r="R13" i="98"/>
  <c r="S13" i="98"/>
  <c r="S26" i="98" s="1"/>
  <c r="T13" i="98"/>
  <c r="T26" i="98" s="1"/>
  <c r="R14" i="98"/>
  <c r="S14" i="98"/>
  <c r="T14" i="98"/>
  <c r="T27" i="98" s="1"/>
  <c r="R15" i="98"/>
  <c r="R28" i="98" s="1"/>
  <c r="S15" i="98"/>
  <c r="T15" i="98"/>
  <c r="S20" i="98"/>
  <c r="T21" i="98"/>
  <c r="R22" i="98"/>
  <c r="R23" i="98"/>
  <c r="S23" i="98"/>
  <c r="S24" i="98"/>
  <c r="T25" i="98"/>
  <c r="R26" i="98"/>
  <c r="R27" i="98"/>
  <c r="S27" i="98"/>
  <c r="S28" i="98"/>
  <c r="S21" i="103" l="1"/>
  <c r="S17" i="103"/>
  <c r="S18" i="103"/>
  <c r="S14" i="103"/>
  <c r="T20" i="103"/>
  <c r="S19" i="103"/>
  <c r="T16" i="103"/>
  <c r="S15" i="103"/>
  <c r="T21" i="103"/>
  <c r="S20" i="103"/>
  <c r="S34" i="101"/>
  <c r="S28" i="101"/>
  <c r="S24" i="101"/>
  <c r="S36" i="101"/>
  <c r="T28" i="99"/>
  <c r="T24" i="99"/>
  <c r="T28" i="98"/>
  <c r="T24" i="98"/>
  <c r="AL19" i="91"/>
  <c r="AM19" i="91"/>
  <c r="AN19" i="91"/>
  <c r="AO19" i="91"/>
  <c r="AL20" i="91"/>
  <c r="AM20" i="91"/>
  <c r="AN20" i="91"/>
  <c r="AO20" i="91"/>
  <c r="AL21" i="91"/>
  <c r="AM21" i="91"/>
  <c r="AN21" i="91"/>
  <c r="AO21" i="91"/>
  <c r="AL22" i="91"/>
  <c r="AM22" i="91"/>
  <c r="AN22" i="91"/>
  <c r="AO22" i="91"/>
  <c r="AL23" i="91"/>
  <c r="AM23" i="91"/>
  <c r="AN23" i="91"/>
  <c r="AO23" i="91"/>
  <c r="AL24" i="91"/>
  <c r="AM24" i="91"/>
  <c r="AN24" i="91"/>
  <c r="AO24" i="91"/>
  <c r="AL25" i="91"/>
  <c r="AM25" i="91"/>
  <c r="AN25" i="91"/>
  <c r="AO25" i="91"/>
  <c r="AL26" i="91"/>
  <c r="AM26" i="91"/>
  <c r="AN26" i="91"/>
  <c r="AO26" i="91"/>
  <c r="AL17" i="90"/>
  <c r="AM17" i="90"/>
  <c r="AN17" i="90"/>
  <c r="AO17" i="90"/>
  <c r="AL18" i="90"/>
  <c r="AM18" i="90"/>
  <c r="AN18" i="90"/>
  <c r="AO18" i="90"/>
  <c r="AL19" i="90"/>
  <c r="AM19" i="90"/>
  <c r="AN19" i="90"/>
  <c r="AO19" i="90"/>
  <c r="AL20" i="90"/>
  <c r="AM20" i="90"/>
  <c r="AN20" i="90"/>
  <c r="AO20" i="90"/>
  <c r="AL21" i="90"/>
  <c r="AM21" i="90"/>
  <c r="AN21" i="90"/>
  <c r="AO21" i="90"/>
  <c r="AL22" i="90"/>
  <c r="AM22" i="90"/>
  <c r="AN22" i="90"/>
  <c r="AO22" i="90"/>
  <c r="AK22" i="90"/>
  <c r="AK21" i="90"/>
  <c r="AK20" i="90"/>
  <c r="AK19" i="90"/>
  <c r="AK18" i="90"/>
  <c r="AK17" i="90"/>
  <c r="AL35" i="89"/>
  <c r="AM35" i="89"/>
  <c r="AN35" i="89"/>
  <c r="AO35" i="89"/>
  <c r="AL36" i="89"/>
  <c r="AM36" i="89"/>
  <c r="AN36" i="89"/>
  <c r="AO36" i="89"/>
  <c r="AL37" i="89"/>
  <c r="AM37" i="89"/>
  <c r="AN37" i="89"/>
  <c r="AO37" i="89"/>
  <c r="AL38" i="89"/>
  <c r="AM38" i="89"/>
  <c r="AN38" i="89"/>
  <c r="AO38" i="89"/>
  <c r="AL39" i="89"/>
  <c r="AM39" i="89"/>
  <c r="AN39" i="89"/>
  <c r="AO39" i="89"/>
  <c r="AL40" i="89"/>
  <c r="AM40" i="89"/>
  <c r="AN40" i="89"/>
  <c r="AO40" i="89"/>
  <c r="AL42" i="89"/>
  <c r="AM42" i="89"/>
  <c r="AN42" i="89"/>
  <c r="AO42" i="89"/>
  <c r="AL43" i="89"/>
  <c r="AM43" i="89"/>
  <c r="AN43" i="89"/>
  <c r="AO43" i="89"/>
  <c r="AL44" i="89"/>
  <c r="AM44" i="89"/>
  <c r="AN44" i="89"/>
  <c r="AO44" i="89"/>
  <c r="AL45" i="89"/>
  <c r="AM45" i="89"/>
  <c r="AN45" i="89"/>
  <c r="AO45" i="89"/>
  <c r="AL46" i="89"/>
  <c r="AM46" i="89"/>
  <c r="AN46" i="89"/>
  <c r="AO46" i="89"/>
  <c r="AL47" i="89"/>
  <c r="AM47" i="89"/>
  <c r="AN47" i="89"/>
  <c r="AO47" i="89"/>
  <c r="AL48" i="89"/>
  <c r="AM48" i="89"/>
  <c r="AN48" i="89"/>
  <c r="AO48" i="89"/>
  <c r="AL49" i="89"/>
  <c r="AM49" i="89"/>
  <c r="AN49" i="89"/>
  <c r="AO49" i="89"/>
  <c r="AL51" i="89"/>
  <c r="AM51" i="89"/>
  <c r="AN51" i="89"/>
  <c r="AO51" i="89"/>
  <c r="AL52" i="89"/>
  <c r="AM52" i="89"/>
  <c r="AN52" i="89"/>
  <c r="AO52" i="89"/>
  <c r="AL53" i="89"/>
  <c r="AM53" i="89"/>
  <c r="AN53" i="89"/>
  <c r="AO53" i="89"/>
  <c r="AL54" i="89"/>
  <c r="AM54" i="89"/>
  <c r="AN54" i="89"/>
  <c r="AO54" i="89"/>
  <c r="AL55" i="89"/>
  <c r="AM55" i="89"/>
  <c r="AN55" i="89"/>
  <c r="AO55" i="89"/>
  <c r="AL56" i="89"/>
  <c r="AM56" i="89"/>
  <c r="AN56" i="89"/>
  <c r="AO56" i="89"/>
  <c r="AL57" i="89"/>
  <c r="AM57" i="89"/>
  <c r="AN57" i="89"/>
  <c r="AO57" i="89"/>
  <c r="AL58" i="89"/>
  <c r="AM58" i="89"/>
  <c r="AN58" i="89"/>
  <c r="AO58" i="89"/>
  <c r="AL25" i="88"/>
  <c r="AM25" i="88"/>
  <c r="AN25" i="88"/>
  <c r="AO25" i="88"/>
  <c r="AL28" i="88"/>
  <c r="AM28" i="88"/>
  <c r="AN28" i="88"/>
  <c r="AO28" i="88"/>
  <c r="AL29" i="88"/>
  <c r="AM29" i="88"/>
  <c r="AN29" i="88"/>
  <c r="AO29" i="88"/>
  <c r="AL31" i="88"/>
  <c r="AM31" i="88"/>
  <c r="AN31" i="88"/>
  <c r="AO31" i="88"/>
  <c r="AL32" i="88"/>
  <c r="AM32" i="88"/>
  <c r="AN32" i="88"/>
  <c r="AO32" i="88"/>
  <c r="AL33" i="88"/>
  <c r="AM33" i="88"/>
  <c r="AN33" i="88"/>
  <c r="AO33" i="88"/>
  <c r="AL35" i="88"/>
  <c r="AM35" i="88"/>
  <c r="AN35" i="88"/>
  <c r="AO35" i="88"/>
  <c r="AL37" i="88"/>
  <c r="AM37" i="88"/>
  <c r="AN37" i="88"/>
  <c r="AO37" i="88"/>
  <c r="AL39" i="88"/>
  <c r="AM39" i="88"/>
  <c r="AN39" i="88"/>
  <c r="AO39" i="88"/>
  <c r="AL41" i="88"/>
  <c r="AM41" i="88"/>
  <c r="AN41" i="88"/>
  <c r="AO41" i="88"/>
  <c r="AK28" i="88"/>
  <c r="AO15" i="90" l="1"/>
  <c r="AM15" i="90"/>
  <c r="AN15" i="90"/>
  <c r="AL15" i="90"/>
  <c r="AN33" i="89"/>
  <c r="AL33" i="89"/>
  <c r="AO33" i="89"/>
  <c r="AM33" i="89"/>
  <c r="AO39" i="86"/>
  <c r="AN39" i="86"/>
  <c r="AM39" i="86"/>
  <c r="AL39" i="86"/>
  <c r="AO37" i="86"/>
  <c r="AN37" i="86"/>
  <c r="AM37" i="86"/>
  <c r="AL37" i="86"/>
  <c r="AO36" i="86"/>
  <c r="AN36" i="86"/>
  <c r="AM36" i="86"/>
  <c r="AL36" i="86"/>
  <c r="AO35" i="86"/>
  <c r="AN35" i="86"/>
  <c r="AM35" i="86"/>
  <c r="AL35" i="86"/>
  <c r="AO34" i="86"/>
  <c r="AN34" i="86"/>
  <c r="AM34" i="86"/>
  <c r="AL34" i="86"/>
  <c r="AO32" i="86"/>
  <c r="AN32" i="86"/>
  <c r="AM32" i="86"/>
  <c r="AL32" i="86"/>
  <c r="AO31" i="86"/>
  <c r="AN31" i="86"/>
  <c r="AM31" i="86"/>
  <c r="AL31" i="86"/>
  <c r="AO30" i="86"/>
  <c r="AN30" i="86"/>
  <c r="AM30" i="86"/>
  <c r="AL30" i="86"/>
  <c r="AO29" i="86"/>
  <c r="AN29" i="86"/>
  <c r="AM29" i="86"/>
  <c r="AL29" i="86"/>
  <c r="AO28" i="86"/>
  <c r="AN28" i="86"/>
  <c r="AM28" i="86"/>
  <c r="AL28" i="86"/>
  <c r="AO27" i="86"/>
  <c r="AN27" i="86"/>
  <c r="AM27" i="86"/>
  <c r="AL27" i="86"/>
  <c r="AO26" i="86"/>
  <c r="AN26" i="86"/>
  <c r="AM26" i="86"/>
  <c r="AL26" i="86"/>
  <c r="AK29" i="86"/>
  <c r="AJ39" i="86"/>
  <c r="AK39" i="86"/>
  <c r="C34" i="86" l="1"/>
  <c r="AL19" i="92" l="1"/>
  <c r="AM19" i="92"/>
  <c r="AN19" i="92"/>
  <c r="AO19" i="92"/>
  <c r="AL20" i="92"/>
  <c r="AM20" i="92"/>
  <c r="AN20" i="92"/>
  <c r="AO20" i="92"/>
  <c r="AL21" i="92"/>
  <c r="AM21" i="92"/>
  <c r="AN21" i="92"/>
  <c r="AO21" i="92"/>
  <c r="AL22" i="92"/>
  <c r="AM22" i="92"/>
  <c r="AN22" i="92"/>
  <c r="AO22" i="92"/>
  <c r="AL23" i="92"/>
  <c r="AM23" i="92"/>
  <c r="AN23" i="92"/>
  <c r="AO23" i="92"/>
  <c r="AL24" i="92"/>
  <c r="AM24" i="92"/>
  <c r="AN24" i="92"/>
  <c r="AO24" i="92"/>
  <c r="AL25" i="92"/>
  <c r="AM25" i="92"/>
  <c r="AN25" i="92"/>
  <c r="AO25" i="92"/>
  <c r="AL26" i="92"/>
  <c r="AM26" i="92"/>
  <c r="AN26" i="92"/>
  <c r="AO26" i="92"/>
  <c r="AL27" i="92"/>
  <c r="AM27" i="92"/>
  <c r="AN27" i="92"/>
  <c r="AO27" i="92"/>
  <c r="AL28" i="92"/>
  <c r="AM28" i="92"/>
  <c r="AN28" i="92"/>
  <c r="AO28" i="92"/>
  <c r="AL29" i="92"/>
  <c r="AM29" i="92"/>
  <c r="AN29" i="92"/>
  <c r="AO29" i="92"/>
  <c r="AL30" i="92"/>
  <c r="AM30" i="92"/>
  <c r="AN30" i="92"/>
  <c r="AO30" i="92"/>
  <c r="AL17" i="92"/>
  <c r="AM17" i="92"/>
  <c r="AN17" i="92"/>
  <c r="AO17" i="92"/>
  <c r="AH19" i="92"/>
  <c r="AI19" i="92"/>
  <c r="AJ19" i="92"/>
  <c r="AK19" i="92"/>
  <c r="AH20" i="92"/>
  <c r="AI20" i="92"/>
  <c r="AJ20" i="92"/>
  <c r="AK20" i="92"/>
  <c r="AH21" i="92"/>
  <c r="AI21" i="92"/>
  <c r="AJ21" i="92"/>
  <c r="AK21" i="92"/>
  <c r="AH22" i="92"/>
  <c r="AI22" i="92"/>
  <c r="AJ22" i="92"/>
  <c r="AK22" i="92"/>
  <c r="AH23" i="92"/>
  <c r="AI23" i="92"/>
  <c r="AJ23" i="92"/>
  <c r="AK23" i="92"/>
  <c r="AH24" i="92"/>
  <c r="AI24" i="92"/>
  <c r="AJ24" i="92"/>
  <c r="AK24" i="92"/>
  <c r="AH25" i="92"/>
  <c r="AI25" i="92"/>
  <c r="AJ25" i="92"/>
  <c r="AK25" i="92"/>
  <c r="AH26" i="92"/>
  <c r="AI26" i="92"/>
  <c r="AJ26" i="92"/>
  <c r="AK26" i="92"/>
  <c r="AH27" i="92"/>
  <c r="AI27" i="92"/>
  <c r="AJ27" i="92"/>
  <c r="AK27" i="92"/>
  <c r="AH28" i="92"/>
  <c r="AI28" i="92"/>
  <c r="AJ28" i="92"/>
  <c r="AK28" i="92"/>
  <c r="AH29" i="92"/>
  <c r="AI29" i="92"/>
  <c r="AJ29" i="92"/>
  <c r="AK29" i="92"/>
  <c r="AH17" i="92"/>
  <c r="AH30" i="92" s="1"/>
  <c r="AI17" i="92"/>
  <c r="AI30" i="92" s="1"/>
  <c r="AJ17" i="92"/>
  <c r="AJ30" i="92" s="1"/>
  <c r="AK17" i="92"/>
  <c r="AK30" i="92" s="1"/>
  <c r="AG17" i="92"/>
  <c r="AG30" i="92" s="1"/>
  <c r="N6" i="92"/>
  <c r="N17" i="92" s="1"/>
  <c r="N30" i="92" s="1"/>
  <c r="V9" i="92"/>
  <c r="W9" i="92"/>
  <c r="X9" i="92"/>
  <c r="X22" i="92" s="1"/>
  <c r="Y9" i="92"/>
  <c r="Z9" i="92"/>
  <c r="AA9" i="92"/>
  <c r="AA22" i="92" s="1"/>
  <c r="AB9" i="92"/>
  <c r="AB22" i="92" s="1"/>
  <c r="AC9" i="92"/>
  <c r="AC22" i="92" s="1"/>
  <c r="O17" i="92"/>
  <c r="P17" i="92"/>
  <c r="Q17" i="92"/>
  <c r="R17" i="92"/>
  <c r="S17" i="92"/>
  <c r="S30" i="92" s="1"/>
  <c r="T17" i="92"/>
  <c r="U17" i="92"/>
  <c r="V17" i="92"/>
  <c r="W17" i="92"/>
  <c r="X17" i="92"/>
  <c r="Y17" i="92"/>
  <c r="Z17" i="92"/>
  <c r="AA17" i="92"/>
  <c r="AA30" i="92" s="1"/>
  <c r="AB17" i="92"/>
  <c r="AC17" i="92"/>
  <c r="AC30" i="92" s="1"/>
  <c r="AD17" i="92"/>
  <c r="AD30" i="92" s="1"/>
  <c r="AE17" i="92"/>
  <c r="AF17" i="92"/>
  <c r="E19" i="92"/>
  <c r="F19" i="92"/>
  <c r="G19" i="92"/>
  <c r="H19" i="92"/>
  <c r="I19" i="92"/>
  <c r="J19" i="92"/>
  <c r="K19" i="92"/>
  <c r="L19" i="92"/>
  <c r="M19" i="92"/>
  <c r="O19" i="92"/>
  <c r="P19" i="92"/>
  <c r="Q19" i="92"/>
  <c r="R19" i="92"/>
  <c r="S19" i="92"/>
  <c r="T19" i="92"/>
  <c r="U19" i="92"/>
  <c r="V19" i="92"/>
  <c r="W19" i="92"/>
  <c r="X19" i="92"/>
  <c r="Y19" i="92"/>
  <c r="Z19" i="92"/>
  <c r="AA19" i="92"/>
  <c r="AB19" i="92"/>
  <c r="AC19" i="92"/>
  <c r="AD19" i="92"/>
  <c r="AE19" i="92"/>
  <c r="AF19" i="92"/>
  <c r="AG19" i="92"/>
  <c r="B20" i="92"/>
  <c r="C20" i="92"/>
  <c r="E20" i="92"/>
  <c r="F20" i="92"/>
  <c r="G20" i="92"/>
  <c r="H20" i="92"/>
  <c r="I20" i="92"/>
  <c r="J20" i="92"/>
  <c r="K20" i="92"/>
  <c r="L20" i="92"/>
  <c r="M20" i="92"/>
  <c r="O20" i="92"/>
  <c r="P20" i="92"/>
  <c r="Q20" i="92"/>
  <c r="R20" i="92"/>
  <c r="S20" i="92"/>
  <c r="T20" i="92"/>
  <c r="U20" i="92"/>
  <c r="V20" i="92"/>
  <c r="W20" i="92"/>
  <c r="X20" i="92"/>
  <c r="Y20" i="92"/>
  <c r="Z20" i="92"/>
  <c r="AA20" i="92"/>
  <c r="AB20" i="92"/>
  <c r="AC20" i="92"/>
  <c r="AD20" i="92"/>
  <c r="AE20" i="92"/>
  <c r="AF20" i="92"/>
  <c r="AG20" i="92"/>
  <c r="B21" i="92"/>
  <c r="C21" i="92"/>
  <c r="E21" i="92"/>
  <c r="F21" i="92"/>
  <c r="G21" i="92"/>
  <c r="H21" i="92"/>
  <c r="I21" i="92"/>
  <c r="J21" i="92"/>
  <c r="K21" i="92"/>
  <c r="L21" i="92"/>
  <c r="M21" i="92"/>
  <c r="O21" i="92"/>
  <c r="P21" i="92"/>
  <c r="Q21" i="92"/>
  <c r="R21" i="92"/>
  <c r="S21" i="92"/>
  <c r="T21" i="92"/>
  <c r="U21" i="92"/>
  <c r="V21" i="92"/>
  <c r="W21" i="92"/>
  <c r="X21" i="92"/>
  <c r="Y21" i="92"/>
  <c r="Z21" i="92"/>
  <c r="AA21" i="92"/>
  <c r="AB21" i="92"/>
  <c r="AC21" i="92"/>
  <c r="AD21" i="92"/>
  <c r="AE21" i="92"/>
  <c r="AF21" i="92"/>
  <c r="AG21" i="92"/>
  <c r="B22" i="92"/>
  <c r="C22" i="92"/>
  <c r="E22" i="92"/>
  <c r="F22" i="92"/>
  <c r="G22" i="92"/>
  <c r="H22" i="92"/>
  <c r="I22" i="92"/>
  <c r="J22" i="92"/>
  <c r="K22" i="92"/>
  <c r="L22" i="92"/>
  <c r="M22" i="92"/>
  <c r="O22" i="92"/>
  <c r="P22" i="92"/>
  <c r="Q22" i="92"/>
  <c r="R22" i="92"/>
  <c r="S22" i="92"/>
  <c r="T22" i="92"/>
  <c r="U22" i="92"/>
  <c r="V22" i="92"/>
  <c r="W22" i="92"/>
  <c r="Y22" i="92"/>
  <c r="Z22" i="92"/>
  <c r="AD22" i="92"/>
  <c r="AE22" i="92"/>
  <c r="AF22" i="92"/>
  <c r="AG22" i="92"/>
  <c r="B23" i="92"/>
  <c r="C23" i="92"/>
  <c r="E23" i="92"/>
  <c r="F23" i="92"/>
  <c r="G23" i="92"/>
  <c r="H23" i="92"/>
  <c r="I23" i="92"/>
  <c r="J23" i="92"/>
  <c r="K23" i="92"/>
  <c r="L23" i="92"/>
  <c r="M23" i="92"/>
  <c r="O23" i="92"/>
  <c r="P23" i="92"/>
  <c r="Q23" i="92"/>
  <c r="R23" i="92"/>
  <c r="S23" i="92"/>
  <c r="T23" i="92"/>
  <c r="U23" i="92"/>
  <c r="V23" i="92"/>
  <c r="W23" i="92"/>
  <c r="X23" i="92"/>
  <c r="Y23" i="92"/>
  <c r="Z23" i="92"/>
  <c r="AA23" i="92"/>
  <c r="AB23" i="92"/>
  <c r="AC23" i="92"/>
  <c r="AD23" i="92"/>
  <c r="AE23" i="92"/>
  <c r="AF23" i="92"/>
  <c r="AG23" i="92"/>
  <c r="B24" i="92"/>
  <c r="C24" i="92"/>
  <c r="E24" i="92"/>
  <c r="F24" i="92"/>
  <c r="G24" i="92"/>
  <c r="H24" i="92"/>
  <c r="I24" i="92"/>
  <c r="J24" i="92"/>
  <c r="K24" i="92"/>
  <c r="L24" i="92"/>
  <c r="M24" i="92"/>
  <c r="O24" i="92"/>
  <c r="P24" i="92"/>
  <c r="Q24" i="92"/>
  <c r="R24" i="92"/>
  <c r="S24" i="92"/>
  <c r="T24" i="92"/>
  <c r="U24" i="92"/>
  <c r="V24" i="92"/>
  <c r="W24" i="92"/>
  <c r="X24" i="92"/>
  <c r="Y24" i="92"/>
  <c r="Z24" i="92"/>
  <c r="AA24" i="92"/>
  <c r="AB24" i="92"/>
  <c r="AC24" i="92"/>
  <c r="AD24" i="92"/>
  <c r="AE24" i="92"/>
  <c r="AF24" i="92"/>
  <c r="AG24" i="92"/>
  <c r="B25" i="92"/>
  <c r="C25" i="92"/>
  <c r="E25" i="92"/>
  <c r="F25" i="92"/>
  <c r="G25" i="92"/>
  <c r="H25" i="92"/>
  <c r="I25" i="92"/>
  <c r="J25" i="92"/>
  <c r="K25" i="92"/>
  <c r="L25" i="92"/>
  <c r="M25" i="92"/>
  <c r="O25" i="92"/>
  <c r="P25" i="92"/>
  <c r="Q25" i="92"/>
  <c r="R25" i="92"/>
  <c r="S25" i="92"/>
  <c r="T25" i="92"/>
  <c r="U25" i="92"/>
  <c r="V25" i="92"/>
  <c r="W25" i="92"/>
  <c r="X25" i="92"/>
  <c r="Y25" i="92"/>
  <c r="Z25" i="92"/>
  <c r="AA25" i="92"/>
  <c r="AB25" i="92"/>
  <c r="AC25" i="92"/>
  <c r="AD25" i="92"/>
  <c r="AE25" i="92"/>
  <c r="AF25" i="92"/>
  <c r="AG25" i="92"/>
  <c r="B26" i="92"/>
  <c r="C26" i="92"/>
  <c r="E26" i="92"/>
  <c r="F26" i="92"/>
  <c r="G26" i="92"/>
  <c r="H26" i="92"/>
  <c r="I26" i="92"/>
  <c r="J26" i="92"/>
  <c r="K26" i="92"/>
  <c r="L26" i="92"/>
  <c r="M26" i="92"/>
  <c r="O26" i="92"/>
  <c r="P26" i="92"/>
  <c r="Q26" i="92"/>
  <c r="R26" i="92"/>
  <c r="S26" i="92"/>
  <c r="T26" i="92"/>
  <c r="U26" i="92"/>
  <c r="V26" i="92"/>
  <c r="W26" i="92"/>
  <c r="X26" i="92"/>
  <c r="Y26" i="92"/>
  <c r="Z26" i="92"/>
  <c r="AA26" i="92"/>
  <c r="AB26" i="92"/>
  <c r="AC26" i="92"/>
  <c r="AD26" i="92"/>
  <c r="AE26" i="92"/>
  <c r="AF26" i="92"/>
  <c r="AG26" i="92"/>
  <c r="B27" i="92"/>
  <c r="C27" i="92"/>
  <c r="E27" i="92"/>
  <c r="F27" i="92"/>
  <c r="G27" i="92"/>
  <c r="H27" i="92"/>
  <c r="I27" i="92"/>
  <c r="J27" i="92"/>
  <c r="K27" i="92"/>
  <c r="L27" i="92"/>
  <c r="M27" i="92"/>
  <c r="O27" i="92"/>
  <c r="P27" i="92"/>
  <c r="Q27" i="92"/>
  <c r="R27" i="92"/>
  <c r="S27" i="92"/>
  <c r="T27" i="92"/>
  <c r="U27" i="92"/>
  <c r="V27" i="92"/>
  <c r="W27" i="92"/>
  <c r="X27" i="92"/>
  <c r="Y27" i="92"/>
  <c r="Z27" i="92"/>
  <c r="AA27" i="92"/>
  <c r="AB27" i="92"/>
  <c r="AC27" i="92"/>
  <c r="AD27" i="92"/>
  <c r="AE27" i="92"/>
  <c r="AF27" i="92"/>
  <c r="AG27" i="92"/>
  <c r="B28" i="92"/>
  <c r="C28" i="92"/>
  <c r="E28" i="92"/>
  <c r="F28" i="92"/>
  <c r="G28" i="92"/>
  <c r="H28" i="92"/>
  <c r="I28" i="92"/>
  <c r="J28" i="92"/>
  <c r="K28" i="92"/>
  <c r="L28" i="92"/>
  <c r="M28" i="92"/>
  <c r="O28" i="92"/>
  <c r="P28" i="92"/>
  <c r="Q28" i="92"/>
  <c r="R28" i="92"/>
  <c r="S28" i="92"/>
  <c r="T28" i="92"/>
  <c r="U28" i="92"/>
  <c r="V28" i="92"/>
  <c r="W28" i="92"/>
  <c r="X28" i="92"/>
  <c r="Y28" i="92"/>
  <c r="Z28" i="92"/>
  <c r="AA28" i="92"/>
  <c r="AB28" i="92"/>
  <c r="AC28" i="92"/>
  <c r="AD28" i="92"/>
  <c r="AE28" i="92"/>
  <c r="AF28" i="92"/>
  <c r="AG28" i="92"/>
  <c r="B29" i="92"/>
  <c r="C29" i="92"/>
  <c r="E29" i="92"/>
  <c r="F29" i="92"/>
  <c r="G29" i="92"/>
  <c r="H29" i="92"/>
  <c r="I29" i="92"/>
  <c r="J29" i="92"/>
  <c r="K29" i="92"/>
  <c r="L29" i="92"/>
  <c r="M29" i="92"/>
  <c r="O29" i="92"/>
  <c r="P29" i="92"/>
  <c r="Q29" i="92"/>
  <c r="R29" i="92"/>
  <c r="S29" i="92"/>
  <c r="T29" i="92"/>
  <c r="U29" i="92"/>
  <c r="V29" i="92"/>
  <c r="W29" i="92"/>
  <c r="X29" i="92"/>
  <c r="Y29" i="92"/>
  <c r="Z29" i="92"/>
  <c r="AA29" i="92"/>
  <c r="AB29" i="92"/>
  <c r="AC29" i="92"/>
  <c r="AD29" i="92"/>
  <c r="AE29" i="92"/>
  <c r="AF29" i="92"/>
  <c r="AG29" i="92"/>
  <c r="B30" i="92"/>
  <c r="C30" i="92"/>
  <c r="E30" i="92"/>
  <c r="F30" i="92"/>
  <c r="G30" i="92"/>
  <c r="H30" i="92"/>
  <c r="I30" i="92"/>
  <c r="J30" i="92"/>
  <c r="K30" i="92"/>
  <c r="L30" i="92"/>
  <c r="M30" i="92"/>
  <c r="O30" i="92"/>
  <c r="P30" i="92"/>
  <c r="Q30" i="92"/>
  <c r="R30" i="92"/>
  <c r="T30" i="92"/>
  <c r="U30" i="92"/>
  <c r="V30" i="92"/>
  <c r="W30" i="92"/>
  <c r="X30" i="92"/>
  <c r="Y30" i="92"/>
  <c r="Z30" i="92"/>
  <c r="AB30" i="92"/>
  <c r="AE30" i="92"/>
  <c r="AF30" i="92"/>
  <c r="B19" i="91"/>
  <c r="C19" i="91"/>
  <c r="E19" i="91"/>
  <c r="F19" i="91"/>
  <c r="G19" i="91"/>
  <c r="H19" i="91"/>
  <c r="I19" i="91"/>
  <c r="J19" i="91"/>
  <c r="K19" i="91"/>
  <c r="L19" i="91"/>
  <c r="M19" i="91"/>
  <c r="N19" i="91"/>
  <c r="O19" i="91"/>
  <c r="P19" i="91"/>
  <c r="Q19" i="91"/>
  <c r="R19" i="91"/>
  <c r="S19" i="91"/>
  <c r="T19" i="91"/>
  <c r="U19" i="91"/>
  <c r="V19" i="91"/>
  <c r="W19" i="91"/>
  <c r="X19" i="91"/>
  <c r="Y19" i="91"/>
  <c r="Z19" i="91"/>
  <c r="AA19" i="91"/>
  <c r="AB19" i="91"/>
  <c r="AC19" i="91"/>
  <c r="AD19" i="91"/>
  <c r="AE19" i="91"/>
  <c r="AF19" i="91"/>
  <c r="AG19" i="91"/>
  <c r="AH19" i="91"/>
  <c r="AI19" i="91"/>
  <c r="AJ19" i="91"/>
  <c r="AK19" i="91"/>
  <c r="B20" i="91"/>
  <c r="E20" i="91"/>
  <c r="H20" i="91"/>
  <c r="I20" i="91"/>
  <c r="J20" i="91"/>
  <c r="K20" i="91"/>
  <c r="L20" i="91"/>
  <c r="M20" i="91"/>
  <c r="N20" i="91"/>
  <c r="O20" i="91"/>
  <c r="P20" i="91"/>
  <c r="Q20" i="91"/>
  <c r="R20" i="91"/>
  <c r="S20" i="91"/>
  <c r="T20" i="91"/>
  <c r="U20" i="91"/>
  <c r="V20" i="91"/>
  <c r="W20" i="91"/>
  <c r="X20" i="91"/>
  <c r="Y20" i="91"/>
  <c r="Z20" i="91"/>
  <c r="AA20" i="91"/>
  <c r="AB20" i="91"/>
  <c r="AC20" i="91"/>
  <c r="AD20" i="91"/>
  <c r="AE20" i="91"/>
  <c r="AF20" i="91"/>
  <c r="AG20" i="91"/>
  <c r="AH20" i="91"/>
  <c r="AI20" i="91"/>
  <c r="AJ20" i="91"/>
  <c r="AK20" i="91"/>
  <c r="B21" i="91"/>
  <c r="C21" i="91"/>
  <c r="E21" i="91"/>
  <c r="F21" i="91"/>
  <c r="G21" i="91"/>
  <c r="H21" i="91"/>
  <c r="I21" i="91"/>
  <c r="J21" i="91"/>
  <c r="K21" i="91"/>
  <c r="L21" i="91"/>
  <c r="M21" i="91"/>
  <c r="N21" i="91"/>
  <c r="O21" i="91"/>
  <c r="P21" i="91"/>
  <c r="Q21" i="91"/>
  <c r="R21" i="91"/>
  <c r="S21" i="91"/>
  <c r="T21" i="91"/>
  <c r="U21" i="91"/>
  <c r="V21" i="91"/>
  <c r="W21" i="91"/>
  <c r="X21" i="91"/>
  <c r="Y21" i="91"/>
  <c r="Z21" i="91"/>
  <c r="AA21" i="91"/>
  <c r="AB21" i="91"/>
  <c r="AC21" i="91"/>
  <c r="AD21" i="91"/>
  <c r="AE21" i="91"/>
  <c r="AF21" i="91"/>
  <c r="AG21" i="91"/>
  <c r="AH21" i="91"/>
  <c r="AI21" i="91"/>
  <c r="AJ21" i="91"/>
  <c r="AK21" i="91"/>
  <c r="B22" i="91"/>
  <c r="C22" i="91"/>
  <c r="E22" i="91"/>
  <c r="F22" i="91"/>
  <c r="G22" i="91"/>
  <c r="H22" i="91"/>
  <c r="I22" i="91"/>
  <c r="J22" i="91"/>
  <c r="K22" i="91"/>
  <c r="L22" i="91"/>
  <c r="M22" i="91"/>
  <c r="N22" i="91"/>
  <c r="O22" i="91"/>
  <c r="P22" i="91"/>
  <c r="Q22" i="91"/>
  <c r="R22" i="91"/>
  <c r="S22" i="91"/>
  <c r="T22" i="91"/>
  <c r="U22" i="91"/>
  <c r="V22" i="91"/>
  <c r="W22" i="91"/>
  <c r="X22" i="91"/>
  <c r="Y22" i="91"/>
  <c r="Z22" i="91"/>
  <c r="AA22" i="91"/>
  <c r="AB22" i="91"/>
  <c r="AC22" i="91"/>
  <c r="AD22" i="91"/>
  <c r="AE22" i="91"/>
  <c r="AF22" i="91"/>
  <c r="AG22" i="91"/>
  <c r="AH22" i="91"/>
  <c r="AI22" i="91"/>
  <c r="AJ22" i="91"/>
  <c r="AK22" i="91"/>
  <c r="B23" i="91"/>
  <c r="C23" i="91"/>
  <c r="E23" i="91"/>
  <c r="F23" i="91"/>
  <c r="G23" i="91"/>
  <c r="H23" i="91"/>
  <c r="I23" i="91"/>
  <c r="J23" i="91"/>
  <c r="K23" i="91"/>
  <c r="L23" i="91"/>
  <c r="M23" i="91"/>
  <c r="N23" i="91"/>
  <c r="O23" i="91"/>
  <c r="P23" i="91"/>
  <c r="Q23" i="91"/>
  <c r="R23" i="91"/>
  <c r="S23" i="91"/>
  <c r="T23" i="91"/>
  <c r="U23" i="91"/>
  <c r="V23" i="91"/>
  <c r="W23" i="91"/>
  <c r="X23" i="91"/>
  <c r="Y23" i="91"/>
  <c r="Z23" i="91"/>
  <c r="AA23" i="91"/>
  <c r="AB23" i="91"/>
  <c r="AC23" i="91"/>
  <c r="AD23" i="91"/>
  <c r="AE23" i="91"/>
  <c r="AF23" i="91"/>
  <c r="AG23" i="91"/>
  <c r="AH23" i="91"/>
  <c r="AI23" i="91"/>
  <c r="AJ23" i="91"/>
  <c r="AK23" i="91"/>
  <c r="B24" i="91"/>
  <c r="C24" i="91"/>
  <c r="E24" i="91"/>
  <c r="F24" i="91"/>
  <c r="G24" i="91"/>
  <c r="H24" i="91"/>
  <c r="I24" i="91"/>
  <c r="J24" i="91"/>
  <c r="K24" i="91"/>
  <c r="L24" i="91"/>
  <c r="M24" i="91"/>
  <c r="N24" i="91"/>
  <c r="O24" i="91"/>
  <c r="P24" i="91"/>
  <c r="Q24" i="91"/>
  <c r="R24" i="91"/>
  <c r="S24" i="91"/>
  <c r="T24" i="91"/>
  <c r="U24" i="91"/>
  <c r="V24" i="91"/>
  <c r="W24" i="91"/>
  <c r="X24" i="91"/>
  <c r="Y24" i="91"/>
  <c r="Z24" i="91"/>
  <c r="AA24" i="91"/>
  <c r="AB24" i="91"/>
  <c r="AC24" i="91"/>
  <c r="AD24" i="91"/>
  <c r="AE24" i="91"/>
  <c r="AF24" i="91"/>
  <c r="AG24" i="91"/>
  <c r="AH24" i="91"/>
  <c r="AI24" i="91"/>
  <c r="AJ24" i="91"/>
  <c r="AK24" i="91"/>
  <c r="B25" i="91"/>
  <c r="C25" i="91"/>
  <c r="E25" i="91"/>
  <c r="F25" i="91"/>
  <c r="G25" i="91"/>
  <c r="H25" i="91"/>
  <c r="I25" i="91"/>
  <c r="J25" i="91"/>
  <c r="K25" i="91"/>
  <c r="L25" i="91"/>
  <c r="M25" i="91"/>
  <c r="N25" i="91"/>
  <c r="O25" i="91"/>
  <c r="P25" i="91"/>
  <c r="Q25" i="91"/>
  <c r="R25" i="91"/>
  <c r="S25" i="91"/>
  <c r="T25" i="91"/>
  <c r="U25" i="91"/>
  <c r="V25" i="91"/>
  <c r="W25" i="91"/>
  <c r="X25" i="91"/>
  <c r="Y25" i="91"/>
  <c r="Z25" i="91"/>
  <c r="AA25" i="91"/>
  <c r="AB25" i="91"/>
  <c r="AC25" i="91"/>
  <c r="AD25" i="91"/>
  <c r="AE25" i="91"/>
  <c r="AF25" i="91"/>
  <c r="AG25" i="91"/>
  <c r="AH25" i="91"/>
  <c r="AI25" i="91"/>
  <c r="AJ25" i="91"/>
  <c r="AK25" i="91"/>
  <c r="B26" i="91"/>
  <c r="C26" i="91"/>
  <c r="E26" i="91"/>
  <c r="F26" i="91"/>
  <c r="G26" i="91"/>
  <c r="H26" i="91"/>
  <c r="I26" i="91"/>
  <c r="J26" i="91"/>
  <c r="K26" i="91"/>
  <c r="L26" i="91"/>
  <c r="M26" i="91"/>
  <c r="N26" i="91"/>
  <c r="O26" i="91"/>
  <c r="P26" i="91"/>
  <c r="Q26" i="91"/>
  <c r="R26" i="91"/>
  <c r="S26" i="91"/>
  <c r="T26" i="91"/>
  <c r="U26" i="91"/>
  <c r="V26" i="91"/>
  <c r="W26" i="91"/>
  <c r="X26" i="91"/>
  <c r="Y26" i="91"/>
  <c r="Z26" i="91"/>
  <c r="AA26" i="91"/>
  <c r="AB26" i="91"/>
  <c r="AC26" i="91"/>
  <c r="AD26" i="91"/>
  <c r="AE26" i="91"/>
  <c r="AF26" i="91"/>
  <c r="AG26" i="91"/>
  <c r="AH26" i="91"/>
  <c r="AI26" i="91"/>
  <c r="AJ26" i="91"/>
  <c r="AK26" i="91"/>
  <c r="U6" i="90"/>
  <c r="U17" i="90" s="1"/>
  <c r="B17" i="90"/>
  <c r="C17" i="90"/>
  <c r="E17" i="90"/>
  <c r="F17" i="90"/>
  <c r="G17" i="90"/>
  <c r="H17" i="90"/>
  <c r="I17" i="90"/>
  <c r="J17" i="90"/>
  <c r="K17" i="90"/>
  <c r="L17" i="90"/>
  <c r="M17" i="90"/>
  <c r="N17" i="90"/>
  <c r="O17" i="90"/>
  <c r="P17" i="90"/>
  <c r="Q17" i="90"/>
  <c r="R17" i="90"/>
  <c r="S17" i="90"/>
  <c r="T17" i="90"/>
  <c r="V17" i="90"/>
  <c r="W17" i="90"/>
  <c r="X17" i="90"/>
  <c r="Y17" i="90"/>
  <c r="Z17" i="90"/>
  <c r="AA17" i="90"/>
  <c r="AB17" i="90"/>
  <c r="AC17" i="90"/>
  <c r="AD17" i="90"/>
  <c r="AE17" i="90"/>
  <c r="AF17" i="90"/>
  <c r="AG17" i="90"/>
  <c r="AH17" i="90"/>
  <c r="AI17" i="90"/>
  <c r="AJ17" i="90"/>
  <c r="AK15" i="90"/>
  <c r="B18" i="90"/>
  <c r="C18" i="90"/>
  <c r="E18" i="90"/>
  <c r="F18" i="90"/>
  <c r="G18" i="90"/>
  <c r="H18" i="90"/>
  <c r="I18" i="90"/>
  <c r="J18" i="90"/>
  <c r="K18" i="90"/>
  <c r="L18" i="90"/>
  <c r="M18" i="90"/>
  <c r="N18" i="90"/>
  <c r="O18" i="90"/>
  <c r="P18" i="90"/>
  <c r="Q18" i="90"/>
  <c r="R18" i="90"/>
  <c r="S18" i="90"/>
  <c r="T18" i="90"/>
  <c r="V18" i="90"/>
  <c r="W18" i="90"/>
  <c r="X18" i="90"/>
  <c r="Y18" i="90"/>
  <c r="Z18" i="90"/>
  <c r="AA18" i="90"/>
  <c r="AB18" i="90"/>
  <c r="AC18" i="90"/>
  <c r="AD18" i="90"/>
  <c r="AE18" i="90"/>
  <c r="AF18" i="90"/>
  <c r="AG18" i="90"/>
  <c r="AH18" i="90"/>
  <c r="AI18" i="90"/>
  <c r="AJ18" i="90"/>
  <c r="B19" i="90"/>
  <c r="C19" i="90"/>
  <c r="E19" i="90"/>
  <c r="F19" i="90"/>
  <c r="G19" i="90"/>
  <c r="H19" i="90"/>
  <c r="I19" i="90"/>
  <c r="J19" i="90"/>
  <c r="K19" i="90"/>
  <c r="L19" i="90"/>
  <c r="M19" i="90"/>
  <c r="N19" i="90"/>
  <c r="O19" i="90"/>
  <c r="P19" i="90"/>
  <c r="Q19" i="90"/>
  <c r="R19" i="90"/>
  <c r="S19" i="90"/>
  <c r="T19" i="90"/>
  <c r="U19" i="90"/>
  <c r="V19" i="90"/>
  <c r="W19" i="90"/>
  <c r="X19" i="90"/>
  <c r="Y19" i="90"/>
  <c r="Z19" i="90"/>
  <c r="AA19" i="90"/>
  <c r="AB19" i="90"/>
  <c r="AC19" i="90"/>
  <c r="AD19" i="90"/>
  <c r="AE19" i="90"/>
  <c r="AF19" i="90"/>
  <c r="AG19" i="90"/>
  <c r="AH19" i="90"/>
  <c r="AI19" i="90"/>
  <c r="AJ19" i="90"/>
  <c r="B20" i="90"/>
  <c r="C20" i="90"/>
  <c r="E20" i="90"/>
  <c r="F20" i="90"/>
  <c r="G20" i="90"/>
  <c r="H20" i="90"/>
  <c r="I20" i="90"/>
  <c r="J20" i="90"/>
  <c r="K20" i="90"/>
  <c r="L20" i="90"/>
  <c r="M20" i="90"/>
  <c r="N20" i="90"/>
  <c r="O20" i="90"/>
  <c r="P20" i="90"/>
  <c r="Q20" i="90"/>
  <c r="R20" i="90"/>
  <c r="S20" i="90"/>
  <c r="T20" i="90"/>
  <c r="V20" i="90"/>
  <c r="W20" i="90"/>
  <c r="X20" i="90"/>
  <c r="Y20" i="90"/>
  <c r="Z20" i="90"/>
  <c r="AA20" i="90"/>
  <c r="AB20" i="90"/>
  <c r="AC20" i="90"/>
  <c r="AD20" i="90"/>
  <c r="AE20" i="90"/>
  <c r="AF20" i="90"/>
  <c r="AG20" i="90"/>
  <c r="AH20" i="90"/>
  <c r="AI20" i="90"/>
  <c r="AJ20" i="90"/>
  <c r="B21" i="90"/>
  <c r="C21" i="90"/>
  <c r="E21" i="90"/>
  <c r="F21" i="90"/>
  <c r="G21" i="90"/>
  <c r="H21" i="90"/>
  <c r="I21" i="90"/>
  <c r="J21" i="90"/>
  <c r="K21" i="90"/>
  <c r="L21" i="90"/>
  <c r="M21" i="90"/>
  <c r="N21" i="90"/>
  <c r="O21" i="90"/>
  <c r="P21" i="90"/>
  <c r="Q21" i="90"/>
  <c r="R21" i="90"/>
  <c r="S21" i="90"/>
  <c r="T21" i="90"/>
  <c r="V21" i="90"/>
  <c r="W21" i="90"/>
  <c r="X21" i="90"/>
  <c r="Y21" i="90"/>
  <c r="Z21" i="90"/>
  <c r="AA21" i="90"/>
  <c r="AB21" i="90"/>
  <c r="AC21" i="90"/>
  <c r="AD21" i="90"/>
  <c r="AE21" i="90"/>
  <c r="AF21" i="90"/>
  <c r="AG21" i="90"/>
  <c r="AH21" i="90"/>
  <c r="AI21" i="90"/>
  <c r="AJ21" i="90"/>
  <c r="B22" i="90"/>
  <c r="C22" i="90"/>
  <c r="E22" i="90"/>
  <c r="F22" i="90"/>
  <c r="G22" i="90"/>
  <c r="H22" i="90"/>
  <c r="I22" i="90"/>
  <c r="J22" i="90"/>
  <c r="K22" i="90"/>
  <c r="L22" i="90"/>
  <c r="M22" i="90"/>
  <c r="N22" i="90"/>
  <c r="O22" i="90"/>
  <c r="P22" i="90"/>
  <c r="Q22" i="90"/>
  <c r="R22" i="90"/>
  <c r="S22" i="90"/>
  <c r="T22" i="90"/>
  <c r="V22" i="90"/>
  <c r="W22" i="90"/>
  <c r="X22" i="90"/>
  <c r="Y22" i="90"/>
  <c r="Z22" i="90"/>
  <c r="AA22" i="90"/>
  <c r="AB22" i="90"/>
  <c r="AC22" i="90"/>
  <c r="AD22" i="90"/>
  <c r="AE22" i="90"/>
  <c r="AF22" i="90"/>
  <c r="AG22" i="90"/>
  <c r="AH22" i="90"/>
  <c r="AI22" i="90"/>
  <c r="AJ22" i="90"/>
  <c r="J15" i="89"/>
  <c r="J42" i="89" s="1"/>
  <c r="J27" i="89"/>
  <c r="J54" i="89" s="1"/>
  <c r="F28" i="89"/>
  <c r="B35" i="89"/>
  <c r="C35" i="89"/>
  <c r="E35" i="89"/>
  <c r="F35" i="89"/>
  <c r="G35" i="89"/>
  <c r="H35" i="89"/>
  <c r="I35" i="89"/>
  <c r="J35" i="89"/>
  <c r="K35" i="89"/>
  <c r="L35" i="89"/>
  <c r="M35" i="89"/>
  <c r="N35" i="89"/>
  <c r="O35" i="89"/>
  <c r="P35" i="89"/>
  <c r="Q35" i="89"/>
  <c r="R35" i="89"/>
  <c r="S35" i="89"/>
  <c r="T35" i="89"/>
  <c r="U35" i="89"/>
  <c r="V35" i="89"/>
  <c r="W35" i="89"/>
  <c r="X35" i="89"/>
  <c r="Y35" i="89"/>
  <c r="Z35" i="89"/>
  <c r="AA35" i="89"/>
  <c r="AB35" i="89"/>
  <c r="AC35" i="89"/>
  <c r="AD35" i="89"/>
  <c r="AE35" i="89"/>
  <c r="AF35" i="89"/>
  <c r="AG35" i="89"/>
  <c r="AH35" i="89"/>
  <c r="AI35" i="89"/>
  <c r="AJ35" i="89"/>
  <c r="AK35" i="89"/>
  <c r="B36" i="89"/>
  <c r="C36" i="89"/>
  <c r="E36" i="89"/>
  <c r="F36" i="89"/>
  <c r="G36" i="89"/>
  <c r="H36" i="89"/>
  <c r="I36" i="89"/>
  <c r="J36" i="89"/>
  <c r="K36" i="89"/>
  <c r="L36" i="89"/>
  <c r="M36" i="89"/>
  <c r="N36" i="89"/>
  <c r="O36" i="89"/>
  <c r="P36" i="89"/>
  <c r="Q36" i="89"/>
  <c r="R36" i="89"/>
  <c r="S36" i="89"/>
  <c r="T36" i="89"/>
  <c r="U36" i="89"/>
  <c r="V36" i="89"/>
  <c r="W36" i="89"/>
  <c r="X36" i="89"/>
  <c r="Y36" i="89"/>
  <c r="Z36" i="89"/>
  <c r="AA36" i="89"/>
  <c r="AB36" i="89"/>
  <c r="AC36" i="89"/>
  <c r="AD36" i="89"/>
  <c r="AE36" i="89"/>
  <c r="AF36" i="89"/>
  <c r="AG36" i="89"/>
  <c r="AH36" i="89"/>
  <c r="AI36" i="89"/>
  <c r="AJ36" i="89"/>
  <c r="AK36" i="89"/>
  <c r="B37" i="89"/>
  <c r="C37" i="89"/>
  <c r="E37" i="89"/>
  <c r="F37" i="89"/>
  <c r="G37" i="89"/>
  <c r="H37" i="89"/>
  <c r="I37" i="89"/>
  <c r="J37" i="89"/>
  <c r="K37" i="89"/>
  <c r="L37" i="89"/>
  <c r="M37" i="89"/>
  <c r="N37" i="89"/>
  <c r="O37" i="89"/>
  <c r="P37" i="89"/>
  <c r="Q37" i="89"/>
  <c r="R37" i="89"/>
  <c r="S37" i="89"/>
  <c r="T37" i="89"/>
  <c r="U37" i="89"/>
  <c r="V37" i="89"/>
  <c r="W37" i="89"/>
  <c r="X37" i="89"/>
  <c r="Y37" i="89"/>
  <c r="Z37" i="89"/>
  <c r="AA37" i="89"/>
  <c r="AB37" i="89"/>
  <c r="AC37" i="89"/>
  <c r="AD37" i="89"/>
  <c r="AE37" i="89"/>
  <c r="AF37" i="89"/>
  <c r="AG37" i="89"/>
  <c r="AH37" i="89"/>
  <c r="AI37" i="89"/>
  <c r="AJ37" i="89"/>
  <c r="AK37" i="89"/>
  <c r="B38" i="89"/>
  <c r="C38" i="89"/>
  <c r="E38" i="89"/>
  <c r="F38" i="89"/>
  <c r="G38" i="89"/>
  <c r="H38" i="89"/>
  <c r="I38" i="89"/>
  <c r="J38" i="89"/>
  <c r="K38" i="89"/>
  <c r="L38" i="89"/>
  <c r="M38" i="89"/>
  <c r="N38" i="89"/>
  <c r="O38" i="89"/>
  <c r="P38" i="89"/>
  <c r="Q38" i="89"/>
  <c r="R38" i="89"/>
  <c r="S38" i="89"/>
  <c r="T38" i="89"/>
  <c r="U38" i="89"/>
  <c r="V38" i="89"/>
  <c r="W38" i="89"/>
  <c r="X38" i="89"/>
  <c r="Y38" i="89"/>
  <c r="Z38" i="89"/>
  <c r="AA38" i="89"/>
  <c r="AB38" i="89"/>
  <c r="AC38" i="89"/>
  <c r="AD38" i="89"/>
  <c r="AE38" i="89"/>
  <c r="AF38" i="89"/>
  <c r="AG38" i="89"/>
  <c r="AH38" i="89"/>
  <c r="AI38" i="89"/>
  <c r="AJ38" i="89"/>
  <c r="AK38" i="89"/>
  <c r="B39" i="89"/>
  <c r="C39" i="89"/>
  <c r="E39" i="89"/>
  <c r="F39" i="89"/>
  <c r="G39" i="89"/>
  <c r="H39" i="89"/>
  <c r="I39" i="89"/>
  <c r="J39" i="89"/>
  <c r="K39" i="89"/>
  <c r="L39" i="89"/>
  <c r="M39" i="89"/>
  <c r="N39" i="89"/>
  <c r="O39" i="89"/>
  <c r="P39" i="89"/>
  <c r="Q39" i="89"/>
  <c r="R39" i="89"/>
  <c r="S39" i="89"/>
  <c r="T39" i="89"/>
  <c r="U39" i="89"/>
  <c r="V39" i="89"/>
  <c r="W39" i="89"/>
  <c r="X39" i="89"/>
  <c r="Y39" i="89"/>
  <c r="Z39" i="89"/>
  <c r="AA39" i="89"/>
  <c r="AB39" i="89"/>
  <c r="AC39" i="89"/>
  <c r="AD39" i="89"/>
  <c r="AE39" i="89"/>
  <c r="AF39" i="89"/>
  <c r="AG39" i="89"/>
  <c r="AH39" i="89"/>
  <c r="AI39" i="89"/>
  <c r="AJ39" i="89"/>
  <c r="AK39" i="89"/>
  <c r="B40" i="89"/>
  <c r="C40" i="89"/>
  <c r="E40" i="89"/>
  <c r="F40" i="89"/>
  <c r="G40" i="89"/>
  <c r="H40" i="89"/>
  <c r="I40" i="89"/>
  <c r="J40" i="89"/>
  <c r="K40" i="89"/>
  <c r="L40" i="89"/>
  <c r="M40" i="89"/>
  <c r="N40" i="89"/>
  <c r="O40" i="89"/>
  <c r="P40" i="89"/>
  <c r="Q40" i="89"/>
  <c r="R40" i="89"/>
  <c r="S40" i="89"/>
  <c r="T40" i="89"/>
  <c r="U40" i="89"/>
  <c r="V40" i="89"/>
  <c r="W40" i="89"/>
  <c r="X40" i="89"/>
  <c r="Y40" i="89"/>
  <c r="Z40" i="89"/>
  <c r="AA40" i="89"/>
  <c r="AB40" i="89"/>
  <c r="AC40" i="89"/>
  <c r="AD40" i="89"/>
  <c r="AE40" i="89"/>
  <c r="AF40" i="89"/>
  <c r="AG40" i="89"/>
  <c r="AH40" i="89"/>
  <c r="AI40" i="89"/>
  <c r="AJ40" i="89"/>
  <c r="AK40" i="89"/>
  <c r="B42" i="89"/>
  <c r="C42" i="89"/>
  <c r="E42" i="89"/>
  <c r="F42" i="89"/>
  <c r="G42" i="89"/>
  <c r="H42" i="89"/>
  <c r="I42" i="89"/>
  <c r="K42" i="89"/>
  <c r="L42" i="89"/>
  <c r="M42" i="89"/>
  <c r="N42" i="89"/>
  <c r="O42" i="89"/>
  <c r="P42" i="89"/>
  <c r="Q42" i="89"/>
  <c r="R42" i="89"/>
  <c r="S42" i="89"/>
  <c r="T42" i="89"/>
  <c r="U42" i="89"/>
  <c r="V42" i="89"/>
  <c r="W42" i="89"/>
  <c r="X42" i="89"/>
  <c r="Y42" i="89"/>
  <c r="Z42" i="89"/>
  <c r="AA42" i="89"/>
  <c r="AB42" i="89"/>
  <c r="AC42" i="89"/>
  <c r="AD42" i="89"/>
  <c r="AE42" i="89"/>
  <c r="AF42" i="89"/>
  <c r="AG42" i="89"/>
  <c r="AH42" i="89"/>
  <c r="AI42" i="89"/>
  <c r="AJ42" i="89"/>
  <c r="AK42" i="89"/>
  <c r="B43" i="89"/>
  <c r="C43" i="89"/>
  <c r="E43" i="89"/>
  <c r="F43" i="89"/>
  <c r="G43" i="89"/>
  <c r="H43" i="89"/>
  <c r="I43" i="89"/>
  <c r="J43" i="89"/>
  <c r="K43" i="89"/>
  <c r="L43" i="89"/>
  <c r="M43" i="89"/>
  <c r="N43" i="89"/>
  <c r="O43" i="89"/>
  <c r="P43" i="89"/>
  <c r="Q43" i="89"/>
  <c r="R43" i="89"/>
  <c r="S43" i="89"/>
  <c r="T43" i="89"/>
  <c r="U43" i="89"/>
  <c r="V43" i="89"/>
  <c r="W43" i="89"/>
  <c r="X43" i="89"/>
  <c r="Y43" i="89"/>
  <c r="Z43" i="89"/>
  <c r="AA43" i="89"/>
  <c r="AB43" i="89"/>
  <c r="AC43" i="89"/>
  <c r="AD43" i="89"/>
  <c r="AE43" i="89"/>
  <c r="AF43" i="89"/>
  <c r="AG43" i="89"/>
  <c r="AH43" i="89"/>
  <c r="AI43" i="89"/>
  <c r="AJ43" i="89"/>
  <c r="AK43" i="89"/>
  <c r="B44" i="89"/>
  <c r="C44" i="89"/>
  <c r="E44" i="89"/>
  <c r="F44" i="89"/>
  <c r="G44" i="89"/>
  <c r="H44" i="89"/>
  <c r="I44" i="89"/>
  <c r="J44" i="89"/>
  <c r="K44" i="89"/>
  <c r="L44" i="89"/>
  <c r="M44" i="89"/>
  <c r="N44" i="89"/>
  <c r="O44" i="89"/>
  <c r="P44" i="89"/>
  <c r="Q44" i="89"/>
  <c r="R44" i="89"/>
  <c r="S44" i="89"/>
  <c r="T44" i="89"/>
  <c r="U44" i="89"/>
  <c r="V44" i="89"/>
  <c r="W44" i="89"/>
  <c r="X44" i="89"/>
  <c r="Y44" i="89"/>
  <c r="Z44" i="89"/>
  <c r="AA44" i="89"/>
  <c r="AB44" i="89"/>
  <c r="AC44" i="89"/>
  <c r="AD44" i="89"/>
  <c r="AE44" i="89"/>
  <c r="AF44" i="89"/>
  <c r="AG44" i="89"/>
  <c r="AH44" i="89"/>
  <c r="AI44" i="89"/>
  <c r="AJ44" i="89"/>
  <c r="AK44" i="89"/>
  <c r="B45" i="89"/>
  <c r="C45" i="89"/>
  <c r="F45" i="89"/>
  <c r="G45" i="89"/>
  <c r="H45" i="89"/>
  <c r="I45" i="89"/>
  <c r="J45" i="89"/>
  <c r="K45" i="89"/>
  <c r="L45" i="89"/>
  <c r="M45" i="89"/>
  <c r="N45" i="89"/>
  <c r="O45" i="89"/>
  <c r="P45" i="89"/>
  <c r="Q45" i="89"/>
  <c r="R45" i="89"/>
  <c r="S45" i="89"/>
  <c r="T45" i="89"/>
  <c r="U45" i="89"/>
  <c r="V45" i="89"/>
  <c r="W45" i="89"/>
  <c r="X45" i="89"/>
  <c r="Y45" i="89"/>
  <c r="Z45" i="89"/>
  <c r="AA45" i="89"/>
  <c r="AB45" i="89"/>
  <c r="AC45" i="89"/>
  <c r="AD45" i="89"/>
  <c r="AE45" i="89"/>
  <c r="AF45" i="89"/>
  <c r="AG45" i="89"/>
  <c r="AH45" i="89"/>
  <c r="AI45" i="89"/>
  <c r="AJ45" i="89"/>
  <c r="AK45" i="89"/>
  <c r="B46" i="89"/>
  <c r="C46" i="89"/>
  <c r="E46" i="89"/>
  <c r="F46" i="89"/>
  <c r="G46" i="89"/>
  <c r="H46" i="89"/>
  <c r="I46" i="89"/>
  <c r="J46" i="89"/>
  <c r="K46" i="89"/>
  <c r="L46" i="89"/>
  <c r="M46" i="89"/>
  <c r="N46" i="89"/>
  <c r="O46" i="89"/>
  <c r="P46" i="89"/>
  <c r="Q46" i="89"/>
  <c r="R46" i="89"/>
  <c r="S46" i="89"/>
  <c r="T46" i="89"/>
  <c r="U46" i="89"/>
  <c r="V46" i="89"/>
  <c r="W46" i="89"/>
  <c r="X46" i="89"/>
  <c r="Y46" i="89"/>
  <c r="Z46" i="89"/>
  <c r="AA46" i="89"/>
  <c r="AB46" i="89"/>
  <c r="AC46" i="89"/>
  <c r="AD46" i="89"/>
  <c r="AE46" i="89"/>
  <c r="AF46" i="89"/>
  <c r="AG46" i="89"/>
  <c r="AH46" i="89"/>
  <c r="AI46" i="89"/>
  <c r="AJ46" i="89"/>
  <c r="AK46" i="89"/>
  <c r="B47" i="89"/>
  <c r="C47" i="89"/>
  <c r="E47" i="89"/>
  <c r="F47" i="89"/>
  <c r="G47" i="89"/>
  <c r="H47" i="89"/>
  <c r="I47" i="89"/>
  <c r="J47" i="89"/>
  <c r="K47" i="89"/>
  <c r="L47" i="89"/>
  <c r="M47" i="89"/>
  <c r="N47" i="89"/>
  <c r="O47" i="89"/>
  <c r="P47" i="89"/>
  <c r="Q47" i="89"/>
  <c r="R47" i="89"/>
  <c r="S47" i="89"/>
  <c r="T47" i="89"/>
  <c r="U47" i="89"/>
  <c r="V47" i="89"/>
  <c r="W47" i="89"/>
  <c r="X47" i="89"/>
  <c r="Y47" i="89"/>
  <c r="Z47" i="89"/>
  <c r="AA47" i="89"/>
  <c r="AB47" i="89"/>
  <c r="AC47" i="89"/>
  <c r="AD47" i="89"/>
  <c r="AE47" i="89"/>
  <c r="AF47" i="89"/>
  <c r="AG47" i="89"/>
  <c r="AH47" i="89"/>
  <c r="AI47" i="89"/>
  <c r="AJ47" i="89"/>
  <c r="AK47" i="89"/>
  <c r="B48" i="89"/>
  <c r="C48" i="89"/>
  <c r="F48" i="89"/>
  <c r="G48" i="89"/>
  <c r="H48" i="89"/>
  <c r="I48" i="89"/>
  <c r="J48" i="89"/>
  <c r="K48" i="89"/>
  <c r="L48" i="89"/>
  <c r="M48" i="89"/>
  <c r="N48" i="89"/>
  <c r="O48" i="89"/>
  <c r="P48" i="89"/>
  <c r="Q48" i="89"/>
  <c r="R48" i="89"/>
  <c r="S48" i="89"/>
  <c r="T48" i="89"/>
  <c r="U48" i="89"/>
  <c r="V48" i="89"/>
  <c r="W48" i="89"/>
  <c r="X48" i="89"/>
  <c r="Y48" i="89"/>
  <c r="Z48" i="89"/>
  <c r="AA48" i="89"/>
  <c r="AB48" i="89"/>
  <c r="AC48" i="89"/>
  <c r="AD48" i="89"/>
  <c r="AE48" i="89"/>
  <c r="AF48" i="89"/>
  <c r="AG48" i="89"/>
  <c r="AH48" i="89"/>
  <c r="AI48" i="89"/>
  <c r="AJ48" i="89"/>
  <c r="AK48" i="89"/>
  <c r="B49" i="89"/>
  <c r="C49" i="89"/>
  <c r="F49" i="89"/>
  <c r="G49" i="89"/>
  <c r="H49" i="89"/>
  <c r="I49" i="89"/>
  <c r="J49" i="89"/>
  <c r="K49" i="89"/>
  <c r="L49" i="89"/>
  <c r="M49" i="89"/>
  <c r="N49" i="89"/>
  <c r="O49" i="89"/>
  <c r="P49" i="89"/>
  <c r="Q49" i="89"/>
  <c r="R49" i="89"/>
  <c r="S49" i="89"/>
  <c r="T49" i="89"/>
  <c r="U49" i="89"/>
  <c r="V49" i="89"/>
  <c r="W49" i="89"/>
  <c r="X49" i="89"/>
  <c r="Y49" i="89"/>
  <c r="Z49" i="89"/>
  <c r="AA49" i="89"/>
  <c r="AB49" i="89"/>
  <c r="AC49" i="89"/>
  <c r="AD49" i="89"/>
  <c r="AE49" i="89"/>
  <c r="AF49" i="89"/>
  <c r="AG49" i="89"/>
  <c r="AH49" i="89"/>
  <c r="AI49" i="89"/>
  <c r="AJ49" i="89"/>
  <c r="AK49" i="89"/>
  <c r="B51" i="89"/>
  <c r="C51" i="89"/>
  <c r="E51" i="89"/>
  <c r="F51" i="89"/>
  <c r="G51" i="89"/>
  <c r="H51" i="89"/>
  <c r="I51" i="89"/>
  <c r="J51" i="89"/>
  <c r="K51" i="89"/>
  <c r="L51" i="89"/>
  <c r="M51" i="89"/>
  <c r="N51" i="89"/>
  <c r="O51" i="89"/>
  <c r="P51" i="89"/>
  <c r="Q51" i="89"/>
  <c r="R51" i="89"/>
  <c r="S51" i="89"/>
  <c r="T51" i="89"/>
  <c r="U51" i="89"/>
  <c r="V51" i="89"/>
  <c r="W51" i="89"/>
  <c r="X51" i="89"/>
  <c r="Y51" i="89"/>
  <c r="Z51" i="89"/>
  <c r="AA51" i="89"/>
  <c r="AB51" i="89"/>
  <c r="AC51" i="89"/>
  <c r="AD51" i="89"/>
  <c r="AE51" i="89"/>
  <c r="AF51" i="89"/>
  <c r="AG51" i="89"/>
  <c r="AH51" i="89"/>
  <c r="AI51" i="89"/>
  <c r="AJ51" i="89"/>
  <c r="AK51" i="89"/>
  <c r="B52" i="89"/>
  <c r="C52" i="89"/>
  <c r="E52" i="89"/>
  <c r="F52" i="89"/>
  <c r="G52" i="89"/>
  <c r="H52" i="89"/>
  <c r="I52" i="89"/>
  <c r="J52" i="89"/>
  <c r="K52" i="89"/>
  <c r="L52" i="89"/>
  <c r="M52" i="89"/>
  <c r="N52" i="89"/>
  <c r="O52" i="89"/>
  <c r="P52" i="89"/>
  <c r="Q52" i="89"/>
  <c r="R52" i="89"/>
  <c r="S52" i="89"/>
  <c r="T52" i="89"/>
  <c r="U52" i="89"/>
  <c r="V52" i="89"/>
  <c r="W52" i="89"/>
  <c r="X52" i="89"/>
  <c r="Y52" i="89"/>
  <c r="Z52" i="89"/>
  <c r="AA52" i="89"/>
  <c r="AB52" i="89"/>
  <c r="AC52" i="89"/>
  <c r="AD52" i="89"/>
  <c r="AE52" i="89"/>
  <c r="AF52" i="89"/>
  <c r="AG52" i="89"/>
  <c r="AH52" i="89"/>
  <c r="AI52" i="89"/>
  <c r="AJ52" i="89"/>
  <c r="AK52" i="89"/>
  <c r="B53" i="89"/>
  <c r="C53" i="89"/>
  <c r="E53" i="89"/>
  <c r="F53" i="89"/>
  <c r="G53" i="89"/>
  <c r="H53" i="89"/>
  <c r="I53" i="89"/>
  <c r="J53" i="89"/>
  <c r="K53" i="89"/>
  <c r="L53" i="89"/>
  <c r="M53" i="89"/>
  <c r="N53" i="89"/>
  <c r="O53" i="89"/>
  <c r="P53" i="89"/>
  <c r="Q53" i="89"/>
  <c r="R53" i="89"/>
  <c r="S53" i="89"/>
  <c r="T53" i="89"/>
  <c r="U53" i="89"/>
  <c r="V53" i="89"/>
  <c r="W53" i="89"/>
  <c r="X53" i="89"/>
  <c r="Y53" i="89"/>
  <c r="Z53" i="89"/>
  <c r="AA53" i="89"/>
  <c r="AB53" i="89"/>
  <c r="AC53" i="89"/>
  <c r="AD53" i="89"/>
  <c r="AE53" i="89"/>
  <c r="AF53" i="89"/>
  <c r="AG53" i="89"/>
  <c r="AH53" i="89"/>
  <c r="AI53" i="89"/>
  <c r="AJ53" i="89"/>
  <c r="AK53" i="89"/>
  <c r="B54" i="89"/>
  <c r="C54" i="89"/>
  <c r="E54" i="89"/>
  <c r="F54" i="89"/>
  <c r="G54" i="89"/>
  <c r="H54" i="89"/>
  <c r="I54" i="89"/>
  <c r="K54" i="89"/>
  <c r="L54" i="89"/>
  <c r="M54" i="89"/>
  <c r="N54" i="89"/>
  <c r="O54" i="89"/>
  <c r="P54" i="89"/>
  <c r="Q54" i="89"/>
  <c r="R54" i="89"/>
  <c r="S54" i="89"/>
  <c r="T54" i="89"/>
  <c r="U54" i="89"/>
  <c r="V54" i="89"/>
  <c r="W54" i="89"/>
  <c r="X54" i="89"/>
  <c r="Y54" i="89"/>
  <c r="Z54" i="89"/>
  <c r="AA54" i="89"/>
  <c r="AB54" i="89"/>
  <c r="AC54" i="89"/>
  <c r="AD54" i="89"/>
  <c r="AE54" i="89"/>
  <c r="AF54" i="89"/>
  <c r="AG54" i="89"/>
  <c r="AH54" i="89"/>
  <c r="AI54" i="89"/>
  <c r="AJ54" i="89"/>
  <c r="AK54" i="89"/>
  <c r="B55" i="89"/>
  <c r="C55" i="89"/>
  <c r="E55" i="89"/>
  <c r="F55" i="89"/>
  <c r="G55" i="89"/>
  <c r="H55" i="89"/>
  <c r="I55" i="89"/>
  <c r="J55" i="89"/>
  <c r="K55" i="89"/>
  <c r="L55" i="89"/>
  <c r="M55" i="89"/>
  <c r="N55" i="89"/>
  <c r="O55" i="89"/>
  <c r="P55" i="89"/>
  <c r="Q55" i="89"/>
  <c r="R55" i="89"/>
  <c r="S55" i="89"/>
  <c r="T55" i="89"/>
  <c r="U55" i="89"/>
  <c r="V55" i="89"/>
  <c r="W55" i="89"/>
  <c r="X55" i="89"/>
  <c r="Y55" i="89"/>
  <c r="Z55" i="89"/>
  <c r="AA55" i="89"/>
  <c r="AB55" i="89"/>
  <c r="AC55" i="89"/>
  <c r="AD55" i="89"/>
  <c r="AE55" i="89"/>
  <c r="AF55" i="89"/>
  <c r="AG55" i="89"/>
  <c r="AH55" i="89"/>
  <c r="AI55" i="89"/>
  <c r="AJ55" i="89"/>
  <c r="AK55" i="89"/>
  <c r="B56" i="89"/>
  <c r="C56" i="89"/>
  <c r="E56" i="89"/>
  <c r="F56" i="89"/>
  <c r="G56" i="89"/>
  <c r="H56" i="89"/>
  <c r="I56" i="89"/>
  <c r="J56" i="89"/>
  <c r="K56" i="89"/>
  <c r="L56" i="89"/>
  <c r="M56" i="89"/>
  <c r="N56" i="89"/>
  <c r="O56" i="89"/>
  <c r="P56" i="89"/>
  <c r="Q56" i="89"/>
  <c r="R56" i="89"/>
  <c r="S56" i="89"/>
  <c r="T56" i="89"/>
  <c r="U56" i="89"/>
  <c r="V56" i="89"/>
  <c r="W56" i="89"/>
  <c r="X56" i="89"/>
  <c r="Y56" i="89"/>
  <c r="Z56" i="89"/>
  <c r="AA56" i="89"/>
  <c r="AB56" i="89"/>
  <c r="AC56" i="89"/>
  <c r="AD56" i="89"/>
  <c r="AE56" i="89"/>
  <c r="AF56" i="89"/>
  <c r="AG56" i="89"/>
  <c r="AH56" i="89"/>
  <c r="AI56" i="89"/>
  <c r="AJ56" i="89"/>
  <c r="AK56" i="89"/>
  <c r="B57" i="89"/>
  <c r="C57" i="89"/>
  <c r="D57" i="89"/>
  <c r="E57" i="89"/>
  <c r="F57" i="89"/>
  <c r="G57" i="89"/>
  <c r="H57" i="89"/>
  <c r="I57" i="89"/>
  <c r="J57" i="89"/>
  <c r="L57" i="89"/>
  <c r="M57" i="89"/>
  <c r="N57" i="89"/>
  <c r="O57" i="89"/>
  <c r="P57" i="89"/>
  <c r="Q57" i="89"/>
  <c r="R57" i="89"/>
  <c r="S57" i="89"/>
  <c r="T57" i="89"/>
  <c r="U57" i="89"/>
  <c r="V57" i="89"/>
  <c r="W57" i="89"/>
  <c r="X57" i="89"/>
  <c r="Y57" i="89"/>
  <c r="Z57" i="89"/>
  <c r="AA57" i="89"/>
  <c r="AB57" i="89"/>
  <c r="AC57" i="89"/>
  <c r="AD57" i="89"/>
  <c r="AE57" i="89"/>
  <c r="AF57" i="89"/>
  <c r="AG57" i="89"/>
  <c r="AH57" i="89"/>
  <c r="AI57" i="89"/>
  <c r="AJ57" i="89"/>
  <c r="AK57" i="89"/>
  <c r="B58" i="89"/>
  <c r="C58" i="89"/>
  <c r="D58" i="89"/>
  <c r="E58" i="89"/>
  <c r="F58" i="89"/>
  <c r="G58" i="89"/>
  <c r="H58" i="89"/>
  <c r="I58" i="89"/>
  <c r="J58" i="89"/>
  <c r="L58" i="89"/>
  <c r="M58" i="89"/>
  <c r="N58" i="89"/>
  <c r="O58" i="89"/>
  <c r="P58" i="89"/>
  <c r="Q58" i="89"/>
  <c r="R58" i="89"/>
  <c r="S58" i="89"/>
  <c r="T58" i="89"/>
  <c r="U58" i="89"/>
  <c r="V58" i="89"/>
  <c r="W58" i="89"/>
  <c r="X58" i="89"/>
  <c r="Y58" i="89"/>
  <c r="Z58" i="89"/>
  <c r="AA58" i="89"/>
  <c r="AB58" i="89"/>
  <c r="AC58" i="89"/>
  <c r="AD58" i="89"/>
  <c r="AE58" i="89"/>
  <c r="AF58" i="89"/>
  <c r="AG58" i="89"/>
  <c r="AH58" i="89"/>
  <c r="AI58" i="89"/>
  <c r="AJ58" i="89"/>
  <c r="AK58" i="89"/>
  <c r="I10" i="88"/>
  <c r="I29" i="88" s="1"/>
  <c r="K13" i="88"/>
  <c r="K32" i="88" s="1"/>
  <c r="L20" i="88"/>
  <c r="L39" i="88" s="1"/>
  <c r="K22" i="88"/>
  <c r="G23" i="88"/>
  <c r="G42" i="88" s="1"/>
  <c r="B25" i="88"/>
  <c r="C25" i="88"/>
  <c r="E25" i="88"/>
  <c r="F25" i="88"/>
  <c r="G25" i="88"/>
  <c r="H25" i="88"/>
  <c r="I25" i="88"/>
  <c r="J25" i="88"/>
  <c r="K25" i="88"/>
  <c r="L25" i="88"/>
  <c r="M25" i="88"/>
  <c r="N25" i="88"/>
  <c r="O25" i="88"/>
  <c r="P25" i="88"/>
  <c r="Q25" i="88"/>
  <c r="R25" i="88"/>
  <c r="S25" i="88"/>
  <c r="T25" i="88"/>
  <c r="U25" i="88"/>
  <c r="V25" i="88"/>
  <c r="W25" i="88"/>
  <c r="X25" i="88"/>
  <c r="Y25" i="88"/>
  <c r="Z25" i="88"/>
  <c r="AA25" i="88"/>
  <c r="AB25" i="88"/>
  <c r="AC25" i="88"/>
  <c r="AD25" i="88"/>
  <c r="AE25" i="88"/>
  <c r="AF25" i="88"/>
  <c r="AG25" i="88"/>
  <c r="AH25" i="88"/>
  <c r="AI25" i="88"/>
  <c r="AJ25" i="88"/>
  <c r="AK25" i="88"/>
  <c r="B28" i="88"/>
  <c r="C28" i="88"/>
  <c r="E28" i="88"/>
  <c r="F28" i="88"/>
  <c r="G28" i="88"/>
  <c r="H28" i="88"/>
  <c r="I28" i="88"/>
  <c r="J28" i="88"/>
  <c r="K28" i="88"/>
  <c r="L28" i="88"/>
  <c r="M28" i="88"/>
  <c r="N28" i="88"/>
  <c r="O28" i="88"/>
  <c r="P28" i="88"/>
  <c r="Q28" i="88"/>
  <c r="R28" i="88"/>
  <c r="S28" i="88"/>
  <c r="T28" i="88"/>
  <c r="U28" i="88"/>
  <c r="V28" i="88"/>
  <c r="W28" i="88"/>
  <c r="X28" i="88"/>
  <c r="Y28" i="88"/>
  <c r="Z28" i="88"/>
  <c r="AA28" i="88"/>
  <c r="AB28" i="88"/>
  <c r="AC28" i="88"/>
  <c r="AD28" i="88"/>
  <c r="AE28" i="88"/>
  <c r="AF28" i="88"/>
  <c r="AG28" i="88"/>
  <c r="AH28" i="88"/>
  <c r="AI28" i="88"/>
  <c r="AJ28" i="88"/>
  <c r="B29" i="88"/>
  <c r="C29" i="88"/>
  <c r="E29" i="88"/>
  <c r="F29" i="88"/>
  <c r="G29" i="88"/>
  <c r="H29" i="88"/>
  <c r="J29" i="88"/>
  <c r="K29" i="88"/>
  <c r="L29" i="88"/>
  <c r="M29" i="88"/>
  <c r="N29" i="88"/>
  <c r="O29" i="88"/>
  <c r="P29" i="88"/>
  <c r="Q29" i="88"/>
  <c r="R29" i="88"/>
  <c r="S29" i="88"/>
  <c r="T29" i="88"/>
  <c r="U29" i="88"/>
  <c r="V29" i="88"/>
  <c r="W29" i="88"/>
  <c r="X29" i="88"/>
  <c r="Y29" i="88"/>
  <c r="Z29" i="88"/>
  <c r="AA29" i="88"/>
  <c r="AB29" i="88"/>
  <c r="AC29" i="88"/>
  <c r="AD29" i="88"/>
  <c r="AE29" i="88"/>
  <c r="AF29" i="88"/>
  <c r="AG29" i="88"/>
  <c r="AH29" i="88"/>
  <c r="AI29" i="88"/>
  <c r="AJ29" i="88"/>
  <c r="AK29" i="88"/>
  <c r="B31" i="88"/>
  <c r="C31" i="88"/>
  <c r="E31" i="88"/>
  <c r="F31" i="88"/>
  <c r="G31" i="88"/>
  <c r="H31" i="88"/>
  <c r="I31" i="88"/>
  <c r="J31" i="88"/>
  <c r="K31" i="88"/>
  <c r="L31" i="88"/>
  <c r="M31" i="88"/>
  <c r="N31" i="88"/>
  <c r="O31" i="88"/>
  <c r="P31" i="88"/>
  <c r="Q31" i="88"/>
  <c r="R31" i="88"/>
  <c r="S31" i="88"/>
  <c r="T31" i="88"/>
  <c r="U31" i="88"/>
  <c r="V31" i="88"/>
  <c r="W31" i="88"/>
  <c r="X31" i="88"/>
  <c r="Y31" i="88"/>
  <c r="Z31" i="88"/>
  <c r="AA31" i="88"/>
  <c r="AB31" i="88"/>
  <c r="AC31" i="88"/>
  <c r="AD31" i="88"/>
  <c r="AE31" i="88"/>
  <c r="AF31" i="88"/>
  <c r="AG31" i="88"/>
  <c r="AH31" i="88"/>
  <c r="AI31" i="88"/>
  <c r="AJ31" i="88"/>
  <c r="AK31" i="88"/>
  <c r="B32" i="88"/>
  <c r="C32" i="88"/>
  <c r="E32" i="88"/>
  <c r="F32" i="88"/>
  <c r="G32" i="88"/>
  <c r="H32" i="88"/>
  <c r="I32" i="88"/>
  <c r="J32" i="88"/>
  <c r="L32" i="88"/>
  <c r="M32" i="88"/>
  <c r="N32" i="88"/>
  <c r="O32" i="88"/>
  <c r="P32" i="88"/>
  <c r="Q32" i="88"/>
  <c r="R32" i="88"/>
  <c r="S32" i="88"/>
  <c r="T32" i="88"/>
  <c r="U32" i="88"/>
  <c r="V32" i="88"/>
  <c r="W32" i="88"/>
  <c r="X32" i="88"/>
  <c r="Y32" i="88"/>
  <c r="Z32" i="88"/>
  <c r="AA32" i="88"/>
  <c r="AB32" i="88"/>
  <c r="AC32" i="88"/>
  <c r="AD32" i="88"/>
  <c r="AE32" i="88"/>
  <c r="AF32" i="88"/>
  <c r="AG32" i="88"/>
  <c r="AH32" i="88"/>
  <c r="AI32" i="88"/>
  <c r="AJ32" i="88"/>
  <c r="AK32" i="88"/>
  <c r="B33" i="88"/>
  <c r="C33" i="88"/>
  <c r="E33" i="88"/>
  <c r="F33" i="88"/>
  <c r="G33" i="88"/>
  <c r="H33" i="88"/>
  <c r="I33" i="88"/>
  <c r="J33" i="88"/>
  <c r="K33" i="88"/>
  <c r="L33" i="88"/>
  <c r="M33" i="88"/>
  <c r="N33" i="88"/>
  <c r="O33" i="88"/>
  <c r="P33" i="88"/>
  <c r="Q33" i="88"/>
  <c r="R33" i="88"/>
  <c r="S33" i="88"/>
  <c r="T33" i="88"/>
  <c r="U33" i="88"/>
  <c r="V33" i="88"/>
  <c r="W33" i="88"/>
  <c r="X33" i="88"/>
  <c r="Y33" i="88"/>
  <c r="Z33" i="88"/>
  <c r="AA33" i="88"/>
  <c r="AB33" i="88"/>
  <c r="AC33" i="88"/>
  <c r="AD33" i="88"/>
  <c r="AE33" i="88"/>
  <c r="AF33" i="88"/>
  <c r="AG33" i="88"/>
  <c r="AH33" i="88"/>
  <c r="AI33" i="88"/>
  <c r="AJ33" i="88"/>
  <c r="AK33" i="88"/>
  <c r="B35" i="88"/>
  <c r="C35" i="88"/>
  <c r="E35" i="88"/>
  <c r="F35" i="88"/>
  <c r="G35" i="88"/>
  <c r="H35" i="88"/>
  <c r="I35" i="88"/>
  <c r="J35" i="88"/>
  <c r="K35" i="88"/>
  <c r="L35" i="88"/>
  <c r="M35" i="88"/>
  <c r="N35" i="88"/>
  <c r="O35" i="88"/>
  <c r="P35" i="88"/>
  <c r="Q35" i="88"/>
  <c r="R35" i="88"/>
  <c r="S35" i="88"/>
  <c r="T35" i="88"/>
  <c r="U35" i="88"/>
  <c r="V35" i="88"/>
  <c r="W35" i="88"/>
  <c r="X35" i="88"/>
  <c r="Y35" i="88"/>
  <c r="Z35" i="88"/>
  <c r="AA35" i="88"/>
  <c r="AB35" i="88"/>
  <c r="AC35" i="88"/>
  <c r="AD35" i="88"/>
  <c r="AE35" i="88"/>
  <c r="AF35" i="88"/>
  <c r="AG35" i="88"/>
  <c r="AH35" i="88"/>
  <c r="AI35" i="88"/>
  <c r="AJ35" i="88"/>
  <c r="AK35" i="88"/>
  <c r="B37" i="88"/>
  <c r="C37" i="88"/>
  <c r="E37" i="88"/>
  <c r="F37" i="88"/>
  <c r="G37" i="88"/>
  <c r="H37" i="88"/>
  <c r="I37" i="88"/>
  <c r="J37" i="88"/>
  <c r="K37" i="88"/>
  <c r="L37" i="88"/>
  <c r="M37" i="88"/>
  <c r="N37" i="88"/>
  <c r="O37" i="88"/>
  <c r="P37" i="88"/>
  <c r="Q37" i="88"/>
  <c r="R37" i="88"/>
  <c r="S37" i="88"/>
  <c r="T37" i="88"/>
  <c r="U37" i="88"/>
  <c r="V37" i="88"/>
  <c r="W37" i="88"/>
  <c r="X37" i="88"/>
  <c r="Y37" i="88"/>
  <c r="Z37" i="88"/>
  <c r="AA37" i="88"/>
  <c r="AB37" i="88"/>
  <c r="AC37" i="88"/>
  <c r="AD37" i="88"/>
  <c r="AE37" i="88"/>
  <c r="AF37" i="88"/>
  <c r="AG37" i="88"/>
  <c r="AH37" i="88"/>
  <c r="AI37" i="88"/>
  <c r="AJ37" i="88"/>
  <c r="AK37" i="88"/>
  <c r="B39" i="88"/>
  <c r="C39" i="88"/>
  <c r="E39" i="88"/>
  <c r="F39" i="88"/>
  <c r="G39" i="88"/>
  <c r="H39" i="88"/>
  <c r="I39" i="88"/>
  <c r="J39" i="88"/>
  <c r="K39" i="88"/>
  <c r="M39" i="88"/>
  <c r="N39" i="88"/>
  <c r="O39" i="88"/>
  <c r="P39" i="88"/>
  <c r="Q39" i="88"/>
  <c r="R39" i="88"/>
  <c r="S39" i="88"/>
  <c r="T39" i="88"/>
  <c r="U39" i="88"/>
  <c r="V39" i="88"/>
  <c r="W39" i="88"/>
  <c r="X39" i="88"/>
  <c r="Y39" i="88"/>
  <c r="Z39" i="88"/>
  <c r="AA39" i="88"/>
  <c r="AB39" i="88"/>
  <c r="AC39" i="88"/>
  <c r="AD39" i="88"/>
  <c r="AE39" i="88"/>
  <c r="AF39" i="88"/>
  <c r="AG39" i="88"/>
  <c r="AH39" i="88"/>
  <c r="AI39" i="88"/>
  <c r="AJ39" i="88"/>
  <c r="AK39" i="88"/>
  <c r="B41" i="88"/>
  <c r="C41" i="88"/>
  <c r="E41" i="88"/>
  <c r="F41" i="88"/>
  <c r="G41" i="88"/>
  <c r="H41" i="88"/>
  <c r="I41" i="88"/>
  <c r="J41" i="88"/>
  <c r="K41" i="88"/>
  <c r="L41" i="88"/>
  <c r="M41" i="88"/>
  <c r="N41" i="88"/>
  <c r="O41" i="88"/>
  <c r="P41" i="88"/>
  <c r="Q41" i="88"/>
  <c r="R41" i="88"/>
  <c r="S41" i="88"/>
  <c r="T41" i="88"/>
  <c r="U41" i="88"/>
  <c r="V41" i="88"/>
  <c r="W41" i="88"/>
  <c r="X41" i="88"/>
  <c r="Y41" i="88"/>
  <c r="Z41" i="88"/>
  <c r="AA41" i="88"/>
  <c r="AB41" i="88"/>
  <c r="AC41" i="88"/>
  <c r="AD41" i="88"/>
  <c r="AE41" i="88"/>
  <c r="AF41" i="88"/>
  <c r="AG41" i="88"/>
  <c r="AH41" i="88"/>
  <c r="AI41" i="88"/>
  <c r="AJ41" i="88"/>
  <c r="AK41" i="88"/>
  <c r="B42" i="88"/>
  <c r="C42" i="88"/>
  <c r="E42" i="88"/>
  <c r="F42" i="88"/>
  <c r="H42" i="88"/>
  <c r="I42" i="88"/>
  <c r="J42" i="88"/>
  <c r="K42" i="88"/>
  <c r="L42" i="88"/>
  <c r="M42" i="88"/>
  <c r="N42" i="88"/>
  <c r="O42" i="88"/>
  <c r="P42" i="88"/>
  <c r="Q42" i="88"/>
  <c r="R42" i="88"/>
  <c r="S42" i="88"/>
  <c r="T42" i="88"/>
  <c r="U42" i="88"/>
  <c r="V42" i="88"/>
  <c r="W42" i="88"/>
  <c r="X42" i="88"/>
  <c r="Y42" i="88"/>
  <c r="Z42" i="88"/>
  <c r="AA42" i="88"/>
  <c r="AB42" i="88"/>
  <c r="AC42" i="88"/>
  <c r="AD42" i="88"/>
  <c r="AE42" i="88"/>
  <c r="AF42" i="88"/>
  <c r="AG42" i="88"/>
  <c r="AH42" i="88"/>
  <c r="AI42" i="88"/>
  <c r="AJ42" i="88"/>
  <c r="AK42" i="88"/>
  <c r="U20" i="90" l="1"/>
  <c r="AJ15" i="90"/>
  <c r="AB15" i="90"/>
  <c r="T15" i="90"/>
  <c r="L15" i="90"/>
  <c r="C15" i="90"/>
  <c r="N25" i="92"/>
  <c r="N22" i="92"/>
  <c r="N26" i="92"/>
  <c r="U22" i="90"/>
  <c r="U18" i="90"/>
  <c r="N27" i="92"/>
  <c r="N28" i="92"/>
  <c r="N19" i="92"/>
  <c r="U21" i="90"/>
  <c r="U15" i="90" s="1"/>
  <c r="N29" i="92"/>
  <c r="AH15" i="90"/>
  <c r="AF15" i="90"/>
  <c r="AD15" i="90"/>
  <c r="Z15" i="90"/>
  <c r="X15" i="90"/>
  <c r="V15" i="90"/>
  <c r="R15" i="90"/>
  <c r="P15" i="90"/>
  <c r="N15" i="90"/>
  <c r="J15" i="90"/>
  <c r="H15" i="90"/>
  <c r="F15" i="90"/>
  <c r="AI15" i="90"/>
  <c r="AG15" i="90"/>
  <c r="AE15" i="90"/>
  <c r="AC15" i="90"/>
  <c r="AA15" i="90"/>
  <c r="Y15" i="90"/>
  <c r="W15" i="90"/>
  <c r="S15" i="90"/>
  <c r="Q15" i="90"/>
  <c r="O15" i="90"/>
  <c r="M15" i="90"/>
  <c r="K15" i="90"/>
  <c r="I15" i="90"/>
  <c r="G15" i="90"/>
  <c r="E15" i="90"/>
  <c r="B15" i="90"/>
  <c r="U33" i="89"/>
  <c r="M33" i="89"/>
  <c r="E33" i="89"/>
  <c r="AF33" i="89"/>
  <c r="X33" i="89"/>
  <c r="P33" i="89"/>
  <c r="H33" i="89"/>
  <c r="AG33" i="89"/>
  <c r="AE33" i="89"/>
  <c r="AA33" i="89"/>
  <c r="Y33" i="89"/>
  <c r="W33" i="89"/>
  <c r="S33" i="89"/>
  <c r="Q33" i="89"/>
  <c r="O33" i="89"/>
  <c r="K33" i="89"/>
  <c r="I33" i="89"/>
  <c r="G33" i="89"/>
  <c r="B33" i="89"/>
  <c r="AJ33" i="89"/>
  <c r="AB33" i="89"/>
  <c r="T33" i="89"/>
  <c r="L33" i="89"/>
  <c r="C33" i="89"/>
  <c r="AK33" i="89"/>
  <c r="AC33" i="89"/>
  <c r="AD33" i="89"/>
  <c r="Z33" i="89"/>
  <c r="V33" i="89"/>
  <c r="R33" i="89"/>
  <c r="N33" i="89"/>
  <c r="F33" i="89"/>
  <c r="N20" i="92"/>
  <c r="N21" i="92"/>
  <c r="N23" i="92"/>
  <c r="N24" i="92"/>
  <c r="J33" i="89"/>
  <c r="Q12" i="86"/>
  <c r="Q30" i="86" s="1"/>
  <c r="W12" i="86"/>
  <c r="W30" i="86" s="1"/>
  <c r="X12" i="86"/>
  <c r="Q16" i="86"/>
  <c r="W16" i="86"/>
  <c r="X16" i="86"/>
  <c r="X34" i="86" s="1"/>
  <c r="B26" i="86"/>
  <c r="C26" i="86"/>
  <c r="E26" i="86"/>
  <c r="F26" i="86"/>
  <c r="G26" i="86"/>
  <c r="H26" i="86"/>
  <c r="I26" i="86"/>
  <c r="J26" i="86"/>
  <c r="K26" i="86"/>
  <c r="L26" i="86"/>
  <c r="M26" i="86"/>
  <c r="N26" i="86"/>
  <c r="O26" i="86"/>
  <c r="P26" i="86"/>
  <c r="Q26" i="86"/>
  <c r="R26" i="86"/>
  <c r="S26" i="86"/>
  <c r="T26" i="86"/>
  <c r="U26" i="86"/>
  <c r="V26" i="86"/>
  <c r="W26" i="86"/>
  <c r="X26" i="86"/>
  <c r="Y26" i="86"/>
  <c r="Z26" i="86"/>
  <c r="AA26" i="86"/>
  <c r="AB26" i="86"/>
  <c r="AC26" i="86"/>
  <c r="AD26" i="86"/>
  <c r="AE26" i="86"/>
  <c r="AF26" i="86"/>
  <c r="AG26" i="86"/>
  <c r="AH26" i="86"/>
  <c r="AI26" i="86"/>
  <c r="AJ26" i="86"/>
  <c r="AK26" i="86"/>
  <c r="B27" i="86"/>
  <c r="C27" i="86"/>
  <c r="E27" i="86"/>
  <c r="G27" i="86"/>
  <c r="H27" i="86"/>
  <c r="I27" i="86"/>
  <c r="J27" i="86"/>
  <c r="K27" i="86"/>
  <c r="L27" i="86"/>
  <c r="M27" i="86"/>
  <c r="N27" i="86"/>
  <c r="O27" i="86"/>
  <c r="P27" i="86"/>
  <c r="Q27" i="86"/>
  <c r="R27" i="86"/>
  <c r="S27" i="86"/>
  <c r="T27" i="86"/>
  <c r="U27" i="86"/>
  <c r="V27" i="86"/>
  <c r="W27" i="86"/>
  <c r="X27" i="86"/>
  <c r="Y27" i="86"/>
  <c r="Z27" i="86"/>
  <c r="AA27" i="86"/>
  <c r="AB27" i="86"/>
  <c r="AC27" i="86"/>
  <c r="AD27" i="86"/>
  <c r="AE27" i="86"/>
  <c r="AF27" i="86"/>
  <c r="AG27" i="86"/>
  <c r="AH27" i="86"/>
  <c r="AI27" i="86"/>
  <c r="AJ27" i="86"/>
  <c r="AK27" i="86"/>
  <c r="B28" i="86"/>
  <c r="C28" i="86"/>
  <c r="E28" i="86"/>
  <c r="F28" i="86"/>
  <c r="G28" i="86"/>
  <c r="H28" i="86"/>
  <c r="I28" i="86"/>
  <c r="J28" i="86"/>
  <c r="K28" i="86"/>
  <c r="L28" i="86"/>
  <c r="M28" i="86"/>
  <c r="N28" i="86"/>
  <c r="O28" i="86"/>
  <c r="P28" i="86"/>
  <c r="Q28" i="86"/>
  <c r="R28" i="86"/>
  <c r="S28" i="86"/>
  <c r="T28" i="86"/>
  <c r="U28" i="86"/>
  <c r="V28" i="86"/>
  <c r="W28" i="86"/>
  <c r="X28" i="86"/>
  <c r="Y28" i="86"/>
  <c r="Z28" i="86"/>
  <c r="AA28" i="86"/>
  <c r="AB28" i="86"/>
  <c r="AC28" i="86"/>
  <c r="AD28" i="86"/>
  <c r="AE28" i="86"/>
  <c r="AF28" i="86"/>
  <c r="AG28" i="86"/>
  <c r="AH28" i="86"/>
  <c r="AI28" i="86"/>
  <c r="AJ28" i="86"/>
  <c r="AK28" i="86"/>
  <c r="B29" i="86"/>
  <c r="C29" i="86"/>
  <c r="E29" i="86"/>
  <c r="F29" i="86"/>
  <c r="G29" i="86"/>
  <c r="H29" i="86"/>
  <c r="I29" i="86"/>
  <c r="J29" i="86"/>
  <c r="K29" i="86"/>
  <c r="L29" i="86"/>
  <c r="M29" i="86"/>
  <c r="N29" i="86"/>
  <c r="O29" i="86"/>
  <c r="P29" i="86"/>
  <c r="Q29" i="86"/>
  <c r="R29" i="86"/>
  <c r="S29" i="86"/>
  <c r="T29" i="86"/>
  <c r="U29" i="86"/>
  <c r="V29" i="86"/>
  <c r="W29" i="86"/>
  <c r="X29" i="86"/>
  <c r="Y29" i="86"/>
  <c r="Z29" i="86"/>
  <c r="AA29" i="86"/>
  <c r="AB29" i="86"/>
  <c r="AC29" i="86"/>
  <c r="AD29" i="86"/>
  <c r="AE29" i="86"/>
  <c r="AF29" i="86"/>
  <c r="AG29" i="86"/>
  <c r="AH29" i="86"/>
  <c r="AI29" i="86"/>
  <c r="AJ29" i="86"/>
  <c r="B30" i="86"/>
  <c r="C30" i="86"/>
  <c r="E30" i="86"/>
  <c r="F30" i="86"/>
  <c r="G30" i="86"/>
  <c r="H30" i="86"/>
  <c r="I30" i="86"/>
  <c r="J30" i="86"/>
  <c r="K30" i="86"/>
  <c r="L30" i="86"/>
  <c r="M30" i="86"/>
  <c r="N30" i="86"/>
  <c r="O30" i="86"/>
  <c r="P30" i="86"/>
  <c r="R30" i="86"/>
  <c r="S30" i="86"/>
  <c r="T30" i="86"/>
  <c r="U30" i="86"/>
  <c r="V30" i="86"/>
  <c r="X30" i="86"/>
  <c r="Y30" i="86"/>
  <c r="Z30" i="86"/>
  <c r="AA30" i="86"/>
  <c r="AB30" i="86"/>
  <c r="AC30" i="86"/>
  <c r="AD30" i="86"/>
  <c r="AE30" i="86"/>
  <c r="AF30" i="86"/>
  <c r="AG30" i="86"/>
  <c r="AH30" i="86"/>
  <c r="AI30" i="86"/>
  <c r="AJ30" i="86"/>
  <c r="AK30" i="86"/>
  <c r="B31" i="86"/>
  <c r="C31" i="86"/>
  <c r="E31" i="86"/>
  <c r="F31" i="86"/>
  <c r="G31" i="86"/>
  <c r="H31" i="86"/>
  <c r="I31" i="86"/>
  <c r="J31" i="86"/>
  <c r="K31" i="86"/>
  <c r="L31" i="86"/>
  <c r="M31" i="86"/>
  <c r="N31" i="86"/>
  <c r="O31" i="86"/>
  <c r="P31" i="86"/>
  <c r="Q31" i="86"/>
  <c r="R31" i="86"/>
  <c r="S31" i="86"/>
  <c r="T31" i="86"/>
  <c r="U31" i="86"/>
  <c r="V31" i="86"/>
  <c r="W31" i="86"/>
  <c r="X31" i="86"/>
  <c r="Y31" i="86"/>
  <c r="Z31" i="86"/>
  <c r="AA31" i="86"/>
  <c r="AB31" i="86"/>
  <c r="AC31" i="86"/>
  <c r="AD31" i="86"/>
  <c r="AE31" i="86"/>
  <c r="AF31" i="86"/>
  <c r="AG31" i="86"/>
  <c r="AH31" i="86"/>
  <c r="AI31" i="86"/>
  <c r="AJ31" i="86"/>
  <c r="AK31" i="86"/>
  <c r="B32" i="86"/>
  <c r="C32" i="86"/>
  <c r="E32" i="86"/>
  <c r="F32" i="86"/>
  <c r="G32" i="86"/>
  <c r="H32" i="86"/>
  <c r="I32" i="86"/>
  <c r="J32" i="86"/>
  <c r="K32" i="86"/>
  <c r="L32" i="86"/>
  <c r="M32" i="86"/>
  <c r="N32" i="86"/>
  <c r="O32" i="86"/>
  <c r="P32" i="86"/>
  <c r="Q32" i="86"/>
  <c r="R32" i="86"/>
  <c r="S32" i="86"/>
  <c r="T32" i="86"/>
  <c r="U32" i="86"/>
  <c r="V32" i="86"/>
  <c r="W32" i="86"/>
  <c r="X32" i="86"/>
  <c r="Y32" i="86"/>
  <c r="Z32" i="86"/>
  <c r="AA32" i="86"/>
  <c r="AB32" i="86"/>
  <c r="AC32" i="86"/>
  <c r="AD32" i="86"/>
  <c r="AE32" i="86"/>
  <c r="AF32" i="86"/>
  <c r="AG32" i="86"/>
  <c r="AH32" i="86"/>
  <c r="AI32" i="86"/>
  <c r="AJ32" i="86"/>
  <c r="AK32" i="86"/>
  <c r="E33" i="86"/>
  <c r="F33" i="86"/>
  <c r="G33" i="86"/>
  <c r="H33" i="86"/>
  <c r="I33" i="86"/>
  <c r="J33" i="86"/>
  <c r="K33" i="86"/>
  <c r="L33" i="86"/>
  <c r="M33" i="86"/>
  <c r="N33" i="86"/>
  <c r="O33" i="86"/>
  <c r="P33" i="86"/>
  <c r="Q33" i="86"/>
  <c r="R33" i="86"/>
  <c r="S33" i="86"/>
  <c r="T33" i="86"/>
  <c r="U33" i="86"/>
  <c r="V33" i="86"/>
  <c r="W33" i="86"/>
  <c r="X33" i="86"/>
  <c r="Y33" i="86"/>
  <c r="Z33" i="86"/>
  <c r="AA33" i="86"/>
  <c r="AB33" i="86"/>
  <c r="AC33" i="86"/>
  <c r="AD33" i="86"/>
  <c r="AE33" i="86"/>
  <c r="AF33" i="86"/>
  <c r="AG33" i="86"/>
  <c r="B34" i="86"/>
  <c r="E34" i="86"/>
  <c r="F34" i="86"/>
  <c r="G34" i="86"/>
  <c r="H34" i="86"/>
  <c r="J34" i="86"/>
  <c r="K34" i="86"/>
  <c r="L34" i="86"/>
  <c r="M34" i="86"/>
  <c r="N34" i="86"/>
  <c r="O34" i="86"/>
  <c r="P34" i="86"/>
  <c r="Q34" i="86"/>
  <c r="R34" i="86"/>
  <c r="S34" i="86"/>
  <c r="T34" i="86"/>
  <c r="U34" i="86"/>
  <c r="V34" i="86"/>
  <c r="W34" i="86"/>
  <c r="Y34" i="86"/>
  <c r="Z34" i="86"/>
  <c r="AA34" i="86"/>
  <c r="AB34" i="86"/>
  <c r="AC34" i="86"/>
  <c r="AD34" i="86"/>
  <c r="AE34" i="86"/>
  <c r="AF34" i="86"/>
  <c r="AG34" i="86"/>
  <c r="AH34" i="86"/>
  <c r="AI34" i="86"/>
  <c r="AJ34" i="86"/>
  <c r="AK34" i="86"/>
  <c r="B35" i="86"/>
  <c r="C35" i="86"/>
  <c r="E35" i="86"/>
  <c r="F35" i="86"/>
  <c r="G35" i="86"/>
  <c r="H35" i="86"/>
  <c r="I35" i="86"/>
  <c r="J35" i="86"/>
  <c r="K35" i="86"/>
  <c r="L35" i="86"/>
  <c r="M35" i="86"/>
  <c r="N35" i="86"/>
  <c r="O35" i="86"/>
  <c r="P35" i="86"/>
  <c r="Q35" i="86"/>
  <c r="R35" i="86"/>
  <c r="S35" i="86"/>
  <c r="T35" i="86"/>
  <c r="U35" i="86"/>
  <c r="V35" i="86"/>
  <c r="W35" i="86"/>
  <c r="X35" i="86"/>
  <c r="Y35" i="86"/>
  <c r="Z35" i="86"/>
  <c r="AA35" i="86"/>
  <c r="AB35" i="86"/>
  <c r="AC35" i="86"/>
  <c r="AD35" i="86"/>
  <c r="AE35" i="86"/>
  <c r="AF35" i="86"/>
  <c r="AG35" i="86"/>
  <c r="AH35" i="86"/>
  <c r="AI35" i="86"/>
  <c r="AJ35" i="86"/>
  <c r="AK35" i="86"/>
  <c r="B36" i="86"/>
  <c r="C36" i="86"/>
  <c r="E36" i="86"/>
  <c r="F36" i="86"/>
  <c r="G36" i="86"/>
  <c r="H36" i="86"/>
  <c r="I36" i="86"/>
  <c r="J36" i="86"/>
  <c r="K36" i="86"/>
  <c r="L36" i="86"/>
  <c r="M36" i="86"/>
  <c r="N36" i="86"/>
  <c r="O36" i="86"/>
  <c r="P36" i="86"/>
  <c r="Q36" i="86"/>
  <c r="R36" i="86"/>
  <c r="S36" i="86"/>
  <c r="T36" i="86"/>
  <c r="U36" i="86"/>
  <c r="V36" i="86"/>
  <c r="W36" i="86"/>
  <c r="X36" i="86"/>
  <c r="Y36" i="86"/>
  <c r="Z36" i="86"/>
  <c r="AA36" i="86"/>
  <c r="AB36" i="86"/>
  <c r="AC36" i="86"/>
  <c r="AD36" i="86"/>
  <c r="AE36" i="86"/>
  <c r="AF36" i="86"/>
  <c r="AG36" i="86"/>
  <c r="AH36" i="86"/>
  <c r="AI36" i="86"/>
  <c r="AJ36" i="86"/>
  <c r="AK36" i="86"/>
  <c r="B37" i="86"/>
  <c r="C37" i="86"/>
  <c r="E37" i="86"/>
  <c r="F37" i="86"/>
  <c r="G37" i="86"/>
  <c r="H37" i="86"/>
  <c r="I37" i="86"/>
  <c r="J37" i="86"/>
  <c r="K37" i="86"/>
  <c r="L37" i="86"/>
  <c r="M37" i="86"/>
  <c r="N37" i="86"/>
  <c r="O37" i="86"/>
  <c r="P37" i="86"/>
  <c r="Q37" i="86"/>
  <c r="R37" i="86"/>
  <c r="S37" i="86"/>
  <c r="T37" i="86"/>
  <c r="U37" i="86"/>
  <c r="V37" i="86"/>
  <c r="W37" i="86"/>
  <c r="X37" i="86"/>
  <c r="Y37" i="86"/>
  <c r="Z37" i="86"/>
  <c r="AA37" i="86"/>
  <c r="AB37" i="86"/>
  <c r="AC37" i="86"/>
  <c r="AD37" i="86"/>
  <c r="AE37" i="86"/>
  <c r="AF37" i="86"/>
  <c r="AG37" i="86"/>
  <c r="AH37" i="86"/>
  <c r="AI37" i="86"/>
  <c r="AJ37" i="86"/>
  <c r="AK37" i="86"/>
  <c r="B38" i="86"/>
  <c r="E38" i="86"/>
  <c r="F38" i="86"/>
  <c r="G38" i="86"/>
  <c r="H38" i="86"/>
  <c r="I38" i="86"/>
  <c r="J38" i="86"/>
  <c r="K38" i="86"/>
  <c r="L38" i="86"/>
  <c r="M38" i="86"/>
  <c r="N38" i="86"/>
  <c r="O38" i="86"/>
  <c r="P38" i="86"/>
  <c r="Q38" i="86"/>
  <c r="R38" i="86"/>
  <c r="S38" i="86"/>
  <c r="T38" i="86"/>
  <c r="U38" i="86"/>
  <c r="V38" i="86"/>
  <c r="W38" i="86"/>
  <c r="X38" i="86"/>
  <c r="Y38" i="86"/>
  <c r="Z38" i="86"/>
  <c r="AA38" i="86"/>
  <c r="AB38" i="86"/>
  <c r="AC38" i="86"/>
  <c r="AD38" i="86"/>
  <c r="AE38" i="86"/>
  <c r="AF38" i="86"/>
  <c r="AG38" i="86"/>
  <c r="AH38" i="86"/>
  <c r="AI38" i="86"/>
  <c r="B39" i="86"/>
  <c r="E39" i="86"/>
  <c r="F39" i="86"/>
  <c r="G39" i="86"/>
  <c r="H39" i="86"/>
  <c r="I39" i="86"/>
  <c r="J39" i="86"/>
  <c r="K39" i="86"/>
  <c r="L39" i="86"/>
  <c r="M39" i="86"/>
  <c r="N39" i="86"/>
  <c r="O39" i="86"/>
  <c r="P39" i="86"/>
  <c r="Q39" i="86"/>
  <c r="R39" i="86"/>
  <c r="S39" i="86"/>
  <c r="T39" i="86"/>
  <c r="U39" i="86"/>
  <c r="V39" i="86"/>
  <c r="W39" i="86"/>
  <c r="X39" i="86"/>
  <c r="Y39" i="86"/>
  <c r="Z39" i="86"/>
  <c r="AA39" i="86"/>
  <c r="AB39" i="86"/>
  <c r="AC39" i="86"/>
  <c r="AD39" i="86"/>
  <c r="AE39" i="86"/>
  <c r="AF39" i="86"/>
  <c r="AG39" i="86"/>
  <c r="AH39" i="86"/>
  <c r="AI39" i="86"/>
  <c r="B24" i="86" l="1"/>
  <c r="E24" i="86"/>
</calcChain>
</file>

<file path=xl/sharedStrings.xml><?xml version="1.0" encoding="utf-8"?>
<sst xmlns="http://schemas.openxmlformats.org/spreadsheetml/2006/main" count="2318" uniqueCount="206">
  <si>
    <t>รวม</t>
  </si>
  <si>
    <t>ชาย</t>
  </si>
  <si>
    <t>หญิง</t>
  </si>
  <si>
    <t>อาชีพ</t>
  </si>
  <si>
    <t>อุตสาหกรรม</t>
  </si>
  <si>
    <t>สถานภาพการทำงาน</t>
  </si>
  <si>
    <t>ระดับการศึกษาที่สำเร็จ</t>
  </si>
  <si>
    <t xml:space="preserve"> - </t>
  </si>
  <si>
    <t>-</t>
  </si>
  <si>
    <t>สถานภาพแรงงาน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</si>
  <si>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</si>
  <si>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</si>
  <si>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</si>
  <si>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</si>
  <si>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</si>
  <si>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</si>
  <si>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</si>
  <si>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</si>
  <si>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</si>
  <si>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</si>
  <si>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</si>
  <si>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</si>
  <si>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t>-  0.0  น้อยกว่าร้อยละ 0.1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</si>
  <si>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</si>
  <si>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</si>
  <si>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</si>
  <si>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</si>
  <si>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</si>
  <si>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</si>
  <si>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</si>
  <si>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</si>
  <si>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</si>
  <si>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</si>
  <si>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</si>
  <si>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</si>
  <si>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</si>
  <si>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</si>
  <si>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</si>
  <si>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จำแนกตามระดับการศึกษาที่สำเร็จและเพศ  </t>
  </si>
  <si>
    <t>10. คนงานซึ่งมิได้จำแนกไว้ในหมวดอื่น</t>
  </si>
  <si>
    <t xml:space="preserve">    และการให้บริการ</t>
  </si>
  <si>
    <t xml:space="preserve">9. อาชีพขั้นพื้นฐานต่างๆ ในด้านการขาย </t>
  </si>
  <si>
    <t xml:space="preserve">   และผู้ปฏิบัติงานด้านการประกอบ</t>
  </si>
  <si>
    <t xml:space="preserve">8. ผู้ปฏิบัติการโรงงานและเครื่องจักร </t>
  </si>
  <si>
    <t xml:space="preserve">    และธุรกิจอื่นๆที่เกี่ยวข้อง </t>
  </si>
  <si>
    <t xml:space="preserve">7. ผู้ปฏิบัติงานด้านความสามารถทางฝีมือ </t>
  </si>
  <si>
    <t xml:space="preserve">   และการประมง</t>
  </si>
  <si>
    <t xml:space="preserve">6. ผู้ปฏิบัติงานที่มีฝีมือในด้านการเกษตร </t>
  </si>
  <si>
    <t>5. พนักงานบริการและพนักงานในร้านค้า และตลาด</t>
  </si>
  <si>
    <t>4. เสมียน</t>
  </si>
  <si>
    <t xml:space="preserve">    และอาชีพที่เกี่ยวข้อง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</si>
  <si>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</si>
  <si>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</si>
  <si>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   และผู้จัดการ  </t>
  </si>
  <si>
    <t xml:space="preserve">1. ผู้บัญญัติกฎหมาย ข้าราชการระดับอาวุโส </t>
  </si>
  <si>
    <t xml:space="preserve">ตารางที่ 3  จำนวนและร้อยละของผู้มีงานทำ จำแนกตามอาชีพและเพศ </t>
  </si>
  <si>
    <t>22. ไม่ทราบ</t>
  </si>
  <si>
    <t>21. องค์การระหว่างประเทศและองค์การต่างประเทศอื่นๆและสมาชิก</t>
  </si>
  <si>
    <t>20. ลูกจ้างในครัวเรือนส่วนบุคคล</t>
  </si>
  <si>
    <t>19. กิจกรรมด้านบริการชุมชน สังคม และการบริการส่วนบุคคลอื่นๆ</t>
  </si>
  <si>
    <t>18. ศิลปะความบันเทิงและนันทนาการ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</si>
  <si>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</si>
  <si>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</si>
  <si>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  รวมทั้งการประกันสังคมภาคบังคับ</t>
  </si>
  <si>
    <t>14. การบริหารและการสนับสนุน</t>
  </si>
  <si>
    <t>13. กิจกรรมทางด้านวิชาชีพและเทคนิค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</si>
  <si>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</si>
  <si>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</si>
  <si>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ข้อมูลข่าวสารและการสื่อสาร</t>
  </si>
  <si>
    <t>9. โรงแรม และ ภัตตาคาร</t>
  </si>
  <si>
    <t>9. โรงแรม และอาหาร</t>
  </si>
  <si>
    <t>8. การขนส่ง สถานที่เก็บสินค้า และการคมนาคม</t>
  </si>
  <si>
    <t>7. การขายส่ง การขายปลีก การซ่อมแซมยานยนต์  รถจักรยานยนต์  ของใช้ส่วนบุคคล และของใช้ในครัวเรือน</t>
  </si>
  <si>
    <t>6. การก่อสร้าง</t>
  </si>
  <si>
    <t>5. การจัดหาน้ำ บำบัดน้ำเสีย</t>
  </si>
  <si>
    <t>4. การไฟฟ้า ก๊าซ และการประปา</t>
  </si>
  <si>
    <t>3. การผลิต</t>
  </si>
  <si>
    <t>2. การทำเหมืองแร่ และเหมืองหิน</t>
  </si>
  <si>
    <t xml:space="preserve">1. เกษตรกรรม การล่าสัตว์และการป่าไม้ </t>
  </si>
  <si>
    <t>1. เกษตรกรรม การป่าไม้ การประมง</t>
  </si>
  <si>
    <t>1. เกษตรกรรม การป่าไม้และการประมง</t>
  </si>
  <si>
    <t>1. เกษตรกรรม การป่าไม้ และการประมง</t>
  </si>
  <si>
    <t xml:space="preserve">ตารางที่  4  จำนวนและร้อยละของผู้มีงานทำ จำแนกตามอุตสาหกรรม และเพศ 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</si>
  <si>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</si>
  <si>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</si>
  <si>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</si>
  <si>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</si>
  <si>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</si>
  <si>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</si>
  <si>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 xml:space="preserve">ตารางที่ 5  จำนวนและร้อยละของผู้มีงานทำ จำแนกตามสถานภาพการทำงานและเพศ </t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</si>
  <si>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</si>
  <si>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</si>
  <si>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</si>
  <si>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</si>
  <si>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</si>
  <si>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</si>
  <si>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</si>
  <si>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>1.  0 ชั่วโมง</t>
    </r>
    <r>
      <rPr>
        <vertAlign val="superscript"/>
        <sz val="15"/>
        <rFont val="TH SarabunPSK"/>
        <family val="2"/>
      </rPr>
      <t>1/</t>
    </r>
  </si>
  <si>
    <t>ชั่วโมงการทำงานต่อสัปดาห์</t>
  </si>
  <si>
    <t xml:space="preserve">ตารางที่ 6 จำนวนและร้อยละของผู้มีงานทำ จำแนกตามชั่วโมงการทำงานต่อสัปดาห์และเพศ </t>
  </si>
  <si>
    <t xml:space="preserve">      5.3  สายวิชาการศึกษา</t>
  </si>
  <si>
    <t xml:space="preserve">      5.2  สายอาชีวศึกษา</t>
  </si>
  <si>
    <t xml:space="preserve">      5.1  สายสามัญ</t>
  </si>
  <si>
    <t xml:space="preserve">ตารางที่ 7  จำนวนและร้อยละของผู้มีงานทำ  จำแนกตามระดับการศึกษาที่สำเร็จและเพศ </t>
  </si>
  <si>
    <t>2) จำนวนประชากรจำแนกตามในเขตเทศบาลและนอกเขตเทศบาล ใช้สัดส่วนจาก สปค.53 แล้วปรับด้วยอัตราเพิ่มจากการคาดประมาณประชากรของ สศช.</t>
  </si>
  <si>
    <t>1) จำนวนประชากรใช้ข้อมูลจากการคาดประมาณประชากรของประเทศไทย พ.ศ. 2553-2583 สำหรับแผนพัฒนาฯ ฉบับที่ 11, กุมภาพันธ์ 2556(สศช.) เป็นฐานในการปรับเวลาอ้างอิง</t>
  </si>
  <si>
    <t xml:space="preserve">หมายเหตุ :  </t>
  </si>
  <si>
    <t>60+</t>
  </si>
  <si>
    <t>50-59</t>
  </si>
  <si>
    <t>40-49</t>
  </si>
  <si>
    <t>35-39</t>
  </si>
  <si>
    <t>30-34</t>
  </si>
  <si>
    <t>25-29</t>
  </si>
  <si>
    <t>20-24</t>
  </si>
  <si>
    <t>18-19</t>
  </si>
  <si>
    <t>15-17</t>
  </si>
  <si>
    <t>&lt;15</t>
  </si>
  <si>
    <t>นครราชสีมา</t>
  </si>
  <si>
    <t>และหมวดอายุ</t>
  </si>
  <si>
    <t>นอกเขตเทศบาล</t>
  </si>
  <si>
    <t>ในเขตเทศบาล</t>
  </si>
  <si>
    <t>ภาค จังหวัด</t>
  </si>
  <si>
    <t xml:space="preserve">    และจำแนกตามในเขตเทศบาลและนอกเขตเทศบาล โดยใช้สัดส่วนของสำมะโนประชากรแลเคหะ 2553</t>
  </si>
  <si>
    <t>1) จำนวนประชากรได้จากการคาดประมาณประชากรของประเทศไทย พ.ศ. 2553-2583 สำหรับแผนพัฒนาฯ ฉบับที่ 11, กุมภาพันธ์ 2556</t>
  </si>
  <si>
    <t>หมายเหตุ :  จำนวนครัวเรือน = จำนวนประชากร หาร ขนาดครัวเรือนเฉลี่ย โดยที่</t>
  </si>
  <si>
    <t xml:space="preserve">              -</t>
  </si>
  <si>
    <t>ไตรมาสที่ 4</t>
  </si>
  <si>
    <t>ไตรมาสที่ 3</t>
  </si>
  <si>
    <t>ไตรมาสที่ 2</t>
  </si>
  <si>
    <t>ไตรมาสที่ 1</t>
  </si>
  <si>
    <t>พ.ศ. 2561</t>
  </si>
  <si>
    <t>พ.ศ. 2560</t>
  </si>
  <si>
    <t>พ.ศ. 2559</t>
  </si>
  <si>
    <t>พ.ศ. 2558</t>
  </si>
  <si>
    <t>พ.ศ. 2557</t>
  </si>
  <si>
    <t>พ.ศ. 2556</t>
  </si>
  <si>
    <t>พ.ศ. 2555</t>
  </si>
  <si>
    <t>พ.ศ.2554</t>
  </si>
  <si>
    <t>พ.ศ. 2553</t>
  </si>
  <si>
    <t>ตาราง ข  จำนวนและร้อยละของประชากรอายุ 15 ปีขึ้นไป จำแนกตามระดับการศึกษาที่สำเร็จ</t>
  </si>
  <si>
    <t>พ.ศ.2555</t>
  </si>
  <si>
    <t>พ.ศ.2553</t>
  </si>
  <si>
    <t xml:space="preserve"> </t>
  </si>
  <si>
    <t xml:space="preserve">                                       </t>
  </si>
  <si>
    <r>
      <t>ไตรมาสที่ 3</t>
    </r>
    <r>
      <rPr>
        <sz val="10"/>
        <rFont val="Arial"/>
        <charset val="222"/>
      </rPr>
      <t/>
    </r>
  </si>
  <si>
    <t>ตาราง ค  จำนวนและร้อยละของผู้มีงานทำ  จำแนกตามอาชีพ เป็นรายไตรมาส จังหวัดนครราชสีมา พ.ศ. 2553 - 2562</t>
  </si>
  <si>
    <t xml:space="preserve">                  - </t>
  </si>
  <si>
    <t xml:space="preserve">     รวมทั้งการประกันสังคมภาคบังคับ</t>
  </si>
  <si>
    <t xml:space="preserve">15. การบริหารราชการ และการป้องกันประเทศ </t>
  </si>
  <si>
    <t xml:space="preserve">    ของใช้ส่วนบุคคล และของใช้ในครัวเรือน</t>
  </si>
  <si>
    <t>7. การขายส่ง การขายปลีก การซ่อมแซมยานยนต์  รถจักรยานยนต์</t>
  </si>
  <si>
    <t>1. เกษตรกรรม การล่าสัตว์และการป่าไม้และการประมง</t>
  </si>
  <si>
    <t>12. กิจการด้านอสังหาริมทรัพย์ การให้เช่า และกิจกรรมทางธุรกิจ</t>
  </si>
  <si>
    <t xml:space="preserve">   ของใช้ส่วนบุคคล และของใช้ในครัวเรือน</t>
  </si>
  <si>
    <t>7. การขายส่ง การขายปลีก การซ่อมแซมยานยนต์ รถจักรยานยนต์</t>
  </si>
  <si>
    <r>
      <t>ไตรมาสที่ 3</t>
    </r>
    <r>
      <rPr>
        <sz val="10"/>
        <rFont val="Arial"/>
        <family val="2"/>
      </rPr>
      <t/>
    </r>
  </si>
  <si>
    <t>พ.ศ.2556</t>
  </si>
  <si>
    <t xml:space="preserve">ตาราง ง  จำนวนและร้อยละของผู้มีงานทำ  จำแนกตามอุตสาหกรรม </t>
  </si>
  <si>
    <t>พ.ศ. 2554</t>
  </si>
  <si>
    <t>ตาราง จ  จำนวนและร้อยละของผู้มีงานทำ  จำแนกตามสถานภาพการทำงาน</t>
  </si>
  <si>
    <t xml:space="preserve"> 1/   ผู้ไม่ได้ทำงานในสัปดาห์การสำรวจ  แต่มีงานประจำ</t>
  </si>
  <si>
    <r>
      <t xml:space="preserve">1.  0 ชั่วโมง </t>
    </r>
    <r>
      <rPr>
        <u/>
        <vertAlign val="superscript"/>
        <sz val="15"/>
        <rFont val="TH SarabunPSK"/>
        <family val="2"/>
      </rPr>
      <t>1/</t>
    </r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</si>
  <si>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</si>
  <si>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ชั่วโมงการทำงาน</t>
  </si>
  <si>
    <t>ตาราง ฉ จำนวนและร้อยละของผู้มีงานทำ  จำแนกตามชั่วโมงการทำงานต่อสัปดาห์</t>
  </si>
  <si>
    <t xml:space="preserve"> -  น้อยกว่าร้อยละ 0.1</t>
  </si>
  <si>
    <t>ผู้มีอายุต่ำกว่า  15  ปี</t>
  </si>
  <si>
    <t xml:space="preserve">                   -</t>
  </si>
  <si>
    <t>ตาราง ก  จำนวนและร้อยละของประชากร  จำแนกตามสถานภาพแรงงาน</t>
  </si>
  <si>
    <t>พ.ศ. 2562</t>
  </si>
  <si>
    <t>ปี พ.ศ.2563</t>
  </si>
  <si>
    <t>ไตรมาส 1 พ.ศ.2563</t>
  </si>
  <si>
    <t>ไตรมาส 2 พ.ศ.2563</t>
  </si>
  <si>
    <t>ไตรมาส 3 พ.ศ.2563</t>
  </si>
  <si>
    <t>ไตรมาส 4 พ.ศ.2563</t>
  </si>
  <si>
    <r>
      <t>ตารางที่ 1 จำนวนและร้อยละของประชากรผู้มีอายุ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>15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 xml:space="preserve">ปีขึ้นไป จำแนกตามสถานภาพแรงงานและเพศ  </t>
    </r>
  </si>
  <si>
    <t xml:space="preserve">ตารางที่ 1  จำนวนและร้อยละของประชากรผู้มีอายุ 15 ปีขึ้นไป จำแนกตามสถานภาพแรงงานและเพศ </t>
  </si>
  <si>
    <t xml:space="preserve">ตารางที่  1  จำนวนและร้อยละของประชากรผู้มีอายุ 15  ปีขึ้นไป จำแนกตามสถานภาพแรงงานและเพศ </t>
  </si>
  <si>
    <t xml:space="preserve">  -  </t>
  </si>
  <si>
    <t>ตารางที่ 2  จำนวนและร้อยละของประชากรอายุ 15 ปีขึ้นไป จำแนกตามระดับการศึกษาที่สำเร็จและเพศ   ไตรมาส 4 พ.ศ. 2563</t>
  </si>
  <si>
    <t xml:space="preserve">     และการให้บริการ</t>
  </si>
  <si>
    <t xml:space="preserve">9.  อาชีพขั้นพื้นฐานต่างๆ ในด้านการขาย </t>
  </si>
  <si>
    <t xml:space="preserve">    และผู้ปฏิบัติงานด้านการประกอบ</t>
  </si>
  <si>
    <t xml:space="preserve">8.  ผู้ปฏิบัติการโรงงานและเครื่องจักร </t>
  </si>
  <si>
    <t xml:space="preserve">     และธุรกิจอื่นๆที่เกี่ยวข้อง </t>
  </si>
  <si>
    <t xml:space="preserve">7.  ผู้ปฏิบัติงานด้านความสามารถทางฝีมือ </t>
  </si>
  <si>
    <t xml:space="preserve">     และการประมง</t>
  </si>
  <si>
    <t xml:space="preserve">6.  ผู้ปฏิบัติงานที่มีฝีมือในด้านการเกษตร </t>
  </si>
  <si>
    <t>5.  พนักงานบริการและพนักงานในร้านค้า และตลาด</t>
  </si>
  <si>
    <t>4.  เสมียน</t>
  </si>
  <si>
    <t xml:space="preserve">     และอาชีพที่เกี่ยวข้อง</t>
  </si>
  <si>
    <t xml:space="preserve">3.  ผู้ประกอบวิชาชีพด้านเทคนิคสาขาต่างๆ   </t>
  </si>
  <si>
    <t>2.  ผู้ประกอบวิชาชีพด้านต่างๆ</t>
  </si>
  <si>
    <t xml:space="preserve">     และผู้จัดการ  </t>
  </si>
  <si>
    <t xml:space="preserve">1.  ผู้บัญญัติกฎหมาย ข้าราชการระดับอาวุโส </t>
  </si>
  <si>
    <t>ตารางที่ 3  จำนวนและร้อยละของผู้มีงานทำ จำแนกตามอาชีพและเพศ</t>
  </si>
  <si>
    <t>ตารางที่  4  จำนวนและร้อยละของผู้มีงานทำ จำแนกตามอุตสาหกรรม และเพศ</t>
  </si>
  <si>
    <t>ตารางที่ 5  จำนวนและร้อยละของผู้มีงานทำ จำแนกตามสถานภาพการทำงานและเพศ</t>
  </si>
  <si>
    <t>1/   ผู้ไม่ได้ทำงานในสัปดาห์การสำรวจ แต่มีงานประจำ</t>
  </si>
  <si>
    <t>1.  0 ชั่วโมง1/</t>
  </si>
  <si>
    <t>ตารางที่ 6 จำนวนและร้อยละของผู้มีงานทำ จำแนกตามชั่วโมงการทำงานต่อสัปดาห์และเพศ</t>
  </si>
  <si>
    <t>จำนวนประชากร ณ วันที่ 1 กุมภาพันธ์ 2563 จำแนกตามเพศ หมวดอายุ ทั่วราชอาณาจักร เขตการปกครอง และภาค</t>
  </si>
  <si>
    <t>จำนวนประชากร ณ วันที่ 1 พฤษภาคม 2563 จำแนกตามเพศ หมวดอายุ ทั่วราชอาณาจักร เขตการปกครอง และภาค</t>
  </si>
  <si>
    <t>จำนวนประชากร ณ วันที่ 1 สิงหาคม 2563 จำแนกตามเพศ หมวดอายุ ทั่วราชอาณาจักร เขตการปกครอง และภาค</t>
  </si>
  <si>
    <t>จำนวนประชากร ณ วันที่ 1 พฤศจิกายน 2563 จำแนกตามเพศ หมวดอายุ ทั่วราชอาณาจักร เขตการปกครอง และภาค</t>
  </si>
  <si>
    <t>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</si>
</sst>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41" formatCode="_-* #,##0_-;\-* #,##0_-;_-* &quot;-&quot;_-;_-@_-"/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(* #,##0.0_);_(* \(#,##0.0\);_(* &quot;-&quot;??_);_(@_)"/>
    <numFmt numFmtId="190" formatCode="0.0"/>
    <numFmt numFmtId="191" formatCode="_(* #,##0_);_(* \(#,##0\);_(* &quot;-&quot;_);_(@_)"/>
    <numFmt numFmtId="192" formatCode="_-* #,##0_-;\-* #,##0_-;_-* &quot;-&quot;??_-;_-@_-"/>
    <numFmt numFmtId="193" formatCode="_-* #,##0.0_-;\-* #,##0.0_-;_-* &quot;-&quot;??_-;_-@_-"/>
    <numFmt numFmtId="194" formatCode="_-* #,##0.00_-;\-* #,##0.00_-;_-* \-??_-;_-@_-"/>
    <numFmt numFmtId="195" formatCode="_-* #,##0_-;\-* #,##0_-;_-* \-??_-;_-@_-"/>
    <numFmt numFmtId="196" formatCode="_-* #,##0.0_-;\-* #,##0.0_-;_-* \-??_-;_-@_-"/>
    <numFmt numFmtId="197" formatCode="#,##0.0"/>
    <numFmt numFmtId="199" formatCode="_-* #,##0.00_-;\-* #,##0.00_-;_-* &quot;-&quot;_-;_-@_-"/>
    <numFmt numFmtId="200" formatCode="_-* #,##0.0_-;\-* #,##0.0_-;_-* &quot;-&quot;_-;_-@_-"/>
    <numFmt numFmtId="201" formatCode="#,##0.0_);\(#,##0.0\)"/>
    <numFmt numFmtId="202" formatCode="General\ \ "/>
    <numFmt numFmtId="203" formatCode="_-* #,##0.0_-;\-* #,##0.0_-;_-* &quot;-&quot;?_-;_-@_-"/>
    <numFmt numFmtId="204" formatCode="_(&quot;$&quot;* #,##0.00_);_(&quot;$&quot;* \(#,##0.00\);_(&quot;$&quot;* &quot;-&quot;??_);_(@_)"/>
  </numFmts>
  <fonts count="75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Angsana New"/>
      <family val="1"/>
    </font>
    <font>
      <sz val="16"/>
      <name val="AngsanaUPC"/>
      <family val="1"/>
    </font>
    <font>
      <sz val="16"/>
      <name val="AngsanaUPC"/>
      <family val="1"/>
      <charset val="222"/>
    </font>
    <font>
      <sz val="16"/>
      <color theme="1"/>
      <name val="BrowalliaUPC"/>
      <family val="2"/>
      <charset val="222"/>
    </font>
    <font>
      <sz val="10"/>
      <name val="Arial"/>
      <family val="2"/>
    </font>
    <font>
      <b/>
      <sz val="8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u/>
      <sz val="14"/>
      <color theme="10"/>
      <name val="Cordia New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b/>
      <sz val="11"/>
      <color theme="1"/>
      <name val="Tahoma"/>
      <family val="2"/>
      <charset val="222"/>
      <scheme val="minor"/>
    </font>
    <font>
      <sz val="11"/>
      <color indexed="8"/>
      <name val="Calibri"/>
      <family val="2"/>
    </font>
    <font>
      <sz val="11"/>
      <color theme="1"/>
      <name val="Tahoma"/>
      <family val="2"/>
      <scheme val="minor"/>
    </font>
    <font>
      <sz val="10"/>
      <name val="Arial"/>
      <family val="2"/>
    </font>
    <font>
      <sz val="10"/>
      <name val="Arial "/>
    </font>
    <font>
      <sz val="11"/>
      <color theme="1"/>
      <name val="Calibri"/>
      <family val="2"/>
    </font>
    <font>
      <sz val="11"/>
      <color rgb="FF000000"/>
      <name val="Tahoma"/>
      <family val="2"/>
      <charset val="222"/>
      <scheme val="minor"/>
    </font>
    <font>
      <sz val="14"/>
      <name val="CordiaUPC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color indexed="8"/>
      <name val="TH SarabunPSK"/>
      <family val="2"/>
    </font>
    <font>
      <sz val="11"/>
      <name val="Calibri"/>
      <family val="2"/>
    </font>
    <font>
      <sz val="15"/>
      <name val="Calibri"/>
      <family val="2"/>
    </font>
    <font>
      <sz val="13.5"/>
      <name val="TH SarabunPSK"/>
      <family val="2"/>
    </font>
    <font>
      <u/>
      <vertAlign val="superscript"/>
      <sz val="15"/>
      <name val="TH SarabunPSK"/>
      <family val="2"/>
    </font>
    <font>
      <u/>
      <vertAlign val="superscript"/>
      <sz val="14"/>
      <name val="TH SarabunPSK"/>
      <family val="2"/>
    </font>
    <font>
      <vertAlign val="superscript"/>
      <sz val="15"/>
      <name val="TH SarabunPSK"/>
      <family val="2"/>
    </font>
    <font>
      <sz val="14"/>
      <color indexed="8"/>
      <name val="TH SarabunPSK"/>
      <family val="2"/>
    </font>
    <font>
      <b/>
      <sz val="13"/>
      <color indexed="8"/>
      <name val="TH SarabunPSK"/>
      <family val="2"/>
    </font>
    <font>
      <sz val="14"/>
      <name val="Cordia New"/>
      <charset val="222"/>
    </font>
    <font>
      <sz val="8"/>
      <name val="Arial"/>
    </font>
    <font>
      <sz val="8"/>
      <name val="Arial"/>
      <family val="2"/>
    </font>
    <font>
      <sz val="8"/>
      <name val="Arial "/>
    </font>
    <font>
      <b/>
      <sz val="8"/>
      <name val="Arial"/>
      <family val="2"/>
    </font>
    <font>
      <b/>
      <sz val="8"/>
      <name val="Arial "/>
    </font>
    <font>
      <b/>
      <sz val="12.5"/>
      <name val="TH SarabunPSK"/>
      <family val="2"/>
    </font>
    <font>
      <sz val="10"/>
      <name val="Arial"/>
      <charset val="222"/>
    </font>
    <font>
      <sz val="18"/>
      <name val="TH SarabunPSK"/>
      <family val="2"/>
    </font>
    <font>
      <b/>
      <sz val="18"/>
      <name val="TH SarabunPSK"/>
      <family val="2"/>
    </font>
    <font>
      <sz val="12.5"/>
      <name val="TH SarabunPSK"/>
      <family val="2"/>
    </font>
    <font>
      <b/>
      <sz val="13.5"/>
      <name val="TH SarabunPSK"/>
      <family val="2"/>
    </font>
    <font>
      <sz val="17"/>
      <name val="TH SarabunPSK"/>
      <family val="2"/>
    </font>
    <font>
      <b/>
      <sz val="17"/>
      <name val="TH SarabunPSK"/>
      <family val="2"/>
    </font>
    <font>
      <sz val="11.5"/>
      <name val="TH SarabunPSK"/>
      <family val="2"/>
    </font>
    <font>
      <b/>
      <sz val="11.5"/>
      <name val="TH SarabunPSK"/>
      <family val="2"/>
    </font>
    <font>
      <sz val="14"/>
      <name val="AngsanaUPC"/>
    </font>
    <font>
      <sz val="14"/>
      <name val="DilleniaUPC"/>
      <family val="1"/>
    </font>
    <font>
      <sz val="14"/>
      <name val="AngsanaUPC"/>
      <family val="1"/>
      <charset val="222"/>
    </font>
    <font>
      <sz val="14"/>
      <name val="DilleniaUPC"/>
      <family val="1"/>
      <charset val="222"/>
    </font>
    <font>
      <b/>
      <sz val="12"/>
      <name val="DilleniaUPC"/>
      <family val="1"/>
      <charset val="222"/>
    </font>
    <font>
      <b/>
      <sz val="14"/>
      <name val="DilleniaUPC"/>
      <family val="1"/>
    </font>
    <font>
      <b/>
      <sz val="14"/>
      <name val="DilleniaUPC"/>
      <family val="1"/>
      <charset val="222"/>
    </font>
    <font>
      <sz val="5"/>
      <name val="DilleniaUPC"/>
      <family val="1"/>
      <charset val="222"/>
    </font>
    <font>
      <sz val="20"/>
      <name val="TH SarabunPSK"/>
      <family val="2"/>
    </font>
    <font>
      <b/>
      <sz val="20"/>
      <name val="TH SarabunPSK"/>
      <family val="2"/>
    </font>
    <font>
      <sz val="12"/>
      <color indexed="8"/>
      <name val="TH SarabunPSK"/>
      <family val="2"/>
    </font>
    <font>
      <b/>
      <sz val="36"/>
      <name val="TH SarabunPSK"/>
      <family val="2"/>
    </font>
    <font>
      <sz val="16"/>
      <color indexed="8"/>
      <name val="TH SarabunPSK"/>
      <family val="2"/>
    </font>
    <font>
      <sz val="10"/>
      <name val="TH SarabunPSK"/>
      <family val="2"/>
    </font>
    <font>
      <sz val="16"/>
      <color theme="1"/>
      <name val="TH SarabunPSK"/>
      <family val="2"/>
    </font>
    <font>
      <sz val="16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12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6" fillId="0" borderId="0"/>
    <xf numFmtId="0" fontId="14" fillId="0" borderId="0"/>
    <xf numFmtId="0" fontId="15" fillId="0" borderId="0"/>
    <xf numFmtId="0" fontId="13" fillId="0" borderId="0"/>
    <xf numFmtId="0" fontId="1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6" fillId="0" borderId="0"/>
    <xf numFmtId="0" fontId="6" fillId="0" borderId="0"/>
    <xf numFmtId="0" fontId="17" fillId="0" borderId="0"/>
    <xf numFmtId="0" fontId="6" fillId="0" borderId="0"/>
    <xf numFmtId="0" fontId="17" fillId="0" borderId="0"/>
    <xf numFmtId="0" fontId="17" fillId="0" borderId="0"/>
    <xf numFmtId="0" fontId="6" fillId="0" borderId="0"/>
    <xf numFmtId="0" fontId="17" fillId="0" borderId="0"/>
    <xf numFmtId="0" fontId="6" fillId="0" borderId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23" fillId="2" borderId="12" applyNumberFormat="0" applyFont="0" applyAlignment="0" applyProtection="0"/>
    <xf numFmtId="0" fontId="5" fillId="0" borderId="0"/>
    <xf numFmtId="0" fontId="4" fillId="3" borderId="0" applyNumberFormat="0" applyBorder="0" applyAlignment="0" applyProtection="0"/>
    <xf numFmtId="43" fontId="1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187" fontId="25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" fillId="0" borderId="0"/>
    <xf numFmtId="0" fontId="4" fillId="0" borderId="0"/>
    <xf numFmtId="0" fontId="17" fillId="0" borderId="0"/>
    <xf numFmtId="0" fontId="6" fillId="0" borderId="0"/>
    <xf numFmtId="0" fontId="4" fillId="0" borderId="0"/>
    <xf numFmtId="0" fontId="4" fillId="0" borderId="0"/>
    <xf numFmtId="0" fontId="26" fillId="0" borderId="0"/>
    <xf numFmtId="9" fontId="2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4" fillId="0" borderId="13" applyNumberFormat="0" applyFill="0" applyAlignment="0" applyProtection="0"/>
    <xf numFmtId="41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6" fillId="0" borderId="0" applyFont="0" applyFill="0" applyBorder="0" applyAlignment="0" applyProtection="0"/>
    <xf numFmtId="188" fontId="6" fillId="0" borderId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87" fontId="26" fillId="0" borderId="0" applyFont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1" fontId="6" fillId="0" borderId="0" applyFill="0" applyBorder="0" applyAlignment="0" applyProtection="0"/>
    <xf numFmtId="192" fontId="6" fillId="0" borderId="0" applyFill="0" applyBorder="0" applyAlignment="0" applyProtection="0"/>
    <xf numFmtId="0" fontId="26" fillId="0" borderId="0"/>
    <xf numFmtId="0" fontId="28" fillId="0" borderId="0"/>
    <xf numFmtId="0" fontId="29" fillId="0" borderId="0"/>
    <xf numFmtId="0" fontId="17" fillId="0" borderId="0"/>
    <xf numFmtId="0" fontId="17" fillId="0" borderId="0"/>
    <xf numFmtId="0" fontId="27" fillId="0" borderId="0"/>
    <xf numFmtId="0" fontId="27" fillId="0" borderId="0"/>
    <xf numFmtId="0" fontId="6" fillId="0" borderId="0"/>
    <xf numFmtId="0" fontId="17" fillId="0" borderId="0"/>
    <xf numFmtId="0" fontId="17" fillId="0" borderId="0"/>
    <xf numFmtId="0" fontId="6" fillId="0" borderId="0"/>
    <xf numFmtId="0" fontId="6" fillId="0" borderId="0"/>
    <xf numFmtId="0" fontId="22" fillId="0" borderId="0"/>
    <xf numFmtId="0" fontId="22" fillId="0" borderId="0"/>
    <xf numFmtId="0" fontId="30" fillId="0" borderId="0"/>
    <xf numFmtId="0" fontId="30" fillId="0" borderId="0"/>
    <xf numFmtId="0" fontId="6" fillId="0" borderId="0"/>
    <xf numFmtId="0" fontId="6" fillId="0" borderId="0"/>
    <xf numFmtId="0" fontId="26" fillId="0" borderId="0"/>
    <xf numFmtId="9" fontId="26" fillId="0" borderId="0" applyFont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0" fontId="4" fillId="0" borderId="0"/>
    <xf numFmtId="0" fontId="4" fillId="0" borderId="0"/>
    <xf numFmtId="0" fontId="4" fillId="0" borderId="0"/>
    <xf numFmtId="194" fontId="6" fillId="0" borderId="0" applyFill="0" applyBorder="0" applyAlignment="0" applyProtection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17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93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6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43" fontId="4" fillId="0" borderId="0" applyFont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192" fontId="6" fillId="0" borderId="0" applyFill="0" applyBorder="0" applyAlignment="0" applyProtection="0"/>
    <xf numFmtId="0" fontId="4" fillId="0" borderId="0"/>
    <xf numFmtId="0" fontId="17" fillId="0" borderId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4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1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43" fontId="6" fillId="0" borderId="0" applyFont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17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0" fontId="4" fillId="0" borderId="0"/>
    <xf numFmtId="0" fontId="4" fillId="0" borderId="0"/>
    <xf numFmtId="196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0" fontId="4" fillId="0" borderId="0"/>
    <xf numFmtId="0" fontId="4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ill="0" applyBorder="0" applyAlignment="0" applyProtection="0"/>
    <xf numFmtId="43" fontId="4" fillId="0" borderId="0" applyFont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88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0" fontId="4" fillId="0" borderId="0"/>
    <xf numFmtId="196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4" fillId="0" borderId="0"/>
    <xf numFmtId="189" fontId="6" fillId="0" borderId="0" applyFill="0" applyBorder="0" applyAlignment="0" applyProtection="0"/>
    <xf numFmtId="0" fontId="4" fillId="0" borderId="0"/>
    <xf numFmtId="192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189" fontId="6" fillId="0" borderId="0" applyFill="0" applyBorder="0" applyAlignment="0" applyProtection="0"/>
    <xf numFmtId="43" fontId="4" fillId="0" borderId="0" applyFont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17" fillId="0" borderId="0"/>
    <xf numFmtId="0" fontId="4" fillId="0" borderId="0"/>
    <xf numFmtId="0" fontId="30" fillId="0" borderId="0"/>
    <xf numFmtId="193" fontId="6" fillId="0" borderId="0" applyFill="0" applyBorder="0" applyAlignment="0" applyProtection="0"/>
    <xf numFmtId="0" fontId="4" fillId="0" borderId="0"/>
    <xf numFmtId="0" fontId="4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92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0" fontId="4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96" fontId="6" fillId="0" borderId="0" applyFill="0" applyBorder="0" applyAlignment="0" applyProtection="0"/>
    <xf numFmtId="0" fontId="4" fillId="0" borderId="0"/>
    <xf numFmtId="0" fontId="4" fillId="0" borderId="0"/>
    <xf numFmtId="0" fontId="30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0" fontId="4" fillId="0" borderId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194" fontId="6" fillId="0" borderId="0" applyFill="0" applyBorder="0" applyAlignment="0" applyProtection="0"/>
    <xf numFmtId="0" fontId="4" fillId="0" borderId="0"/>
    <xf numFmtId="196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0" fontId="4" fillId="0" borderId="0"/>
    <xf numFmtId="0" fontId="4" fillId="0" borderId="0"/>
    <xf numFmtId="193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17" fillId="0" borderId="0"/>
    <xf numFmtId="196" fontId="6" fillId="0" borderId="0" applyFill="0" applyBorder="0" applyAlignment="0" applyProtection="0"/>
    <xf numFmtId="0" fontId="4" fillId="0" borderId="0"/>
    <xf numFmtId="192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1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4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4" fontId="6" fillId="0" borderId="0" applyFill="0" applyBorder="0" applyAlignment="0" applyProtection="0"/>
    <xf numFmtId="0" fontId="4" fillId="0" borderId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0" fontId="17" fillId="0" borderId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0" fontId="30" fillId="0" borderId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0" fontId="4" fillId="0" borderId="0"/>
    <xf numFmtId="194" fontId="6" fillId="0" borderId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96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4" fillId="0" borderId="0"/>
    <xf numFmtId="0" fontId="4" fillId="0" borderId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2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1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43" fontId="6" fillId="0" borderId="0" applyFont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0" fontId="4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1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43" fontId="6" fillId="0" borderId="0" applyFont="0" applyFill="0" applyBorder="0" applyAlignment="0" applyProtection="0"/>
    <xf numFmtId="0" fontId="30" fillId="0" borderId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6" fontId="6" fillId="0" borderId="0" applyFill="0" applyBorder="0" applyAlignment="0" applyProtection="0"/>
    <xf numFmtId="194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4" fontId="6" fillId="0" borderId="0" applyFill="0" applyBorder="0" applyAlignment="0" applyProtection="0"/>
    <xf numFmtId="0" fontId="17" fillId="0" borderId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2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17" fillId="0" borderId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30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43" fontId="6" fillId="0" borderId="0" applyFont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94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4" fontId="6" fillId="0" borderId="0" applyFill="0" applyBorder="0" applyAlignment="0" applyProtection="0"/>
    <xf numFmtId="0" fontId="17" fillId="0" borderId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2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43" fontId="6" fillId="0" borderId="0" applyFont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22" fillId="0" borderId="0"/>
    <xf numFmtId="0" fontId="22" fillId="0" borderId="0"/>
    <xf numFmtId="0" fontId="3" fillId="0" borderId="0"/>
    <xf numFmtId="0" fontId="29" fillId="0" borderId="0"/>
    <xf numFmtId="43" fontId="3" fillId="0" borderId="0" applyFont="0" applyFill="0" applyBorder="0" applyAlignment="0" applyProtection="0"/>
    <xf numFmtId="0" fontId="22" fillId="0" borderId="0"/>
    <xf numFmtId="43" fontId="31" fillId="0" borderId="0" applyFont="0" applyFill="0" applyBorder="0" applyAlignment="0" applyProtection="0"/>
    <xf numFmtId="0" fontId="31" fillId="0" borderId="0"/>
    <xf numFmtId="0" fontId="26" fillId="0" borderId="0"/>
    <xf numFmtId="0" fontId="6" fillId="0" borderId="0"/>
    <xf numFmtId="44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187" fontId="6" fillId="0" borderId="0" applyFill="0" applyBorder="0" applyAlignment="0" applyProtection="0"/>
    <xf numFmtId="0" fontId="43" fillId="0" borderId="0"/>
    <xf numFmtId="194" fontId="6" fillId="0" borderId="0" applyFill="0" applyBorder="0" applyAlignment="0" applyProtection="0"/>
    <xf numFmtId="0" fontId="6" fillId="0" borderId="0" applyFill="0" applyBorder="0" applyAlignment="0" applyProtection="0"/>
    <xf numFmtId="204" fontId="6" fillId="0" borderId="0" applyFill="0" applyBorder="0" applyAlignment="0" applyProtection="0"/>
    <xf numFmtId="43" fontId="43" fillId="0" borderId="0" applyFont="0" applyFill="0" applyBorder="0" applyAlignment="0" applyProtection="0"/>
    <xf numFmtId="204" fontId="6" fillId="0" borderId="0" applyFill="0" applyBorder="0" applyAlignment="0" applyProtection="0"/>
    <xf numFmtId="0" fontId="43" fillId="0" borderId="0"/>
    <xf numFmtId="0" fontId="59" fillId="0" borderId="0"/>
    <xf numFmtId="187" fontId="6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0" fontId="43" fillId="0" borderId="0"/>
    <xf numFmtId="0" fontId="1" fillId="0" borderId="0"/>
    <xf numFmtId="0" fontId="1" fillId="3" borderId="0" applyNumberFormat="0" applyBorder="0" applyAlignment="0" applyProtection="0"/>
    <xf numFmtId="43" fontId="1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1" fontId="6" fillId="0" borderId="0" applyFill="0" applyBorder="0" applyAlignment="0" applyProtection="0"/>
    <xf numFmtId="0" fontId="50" fillId="0" borderId="0"/>
    <xf numFmtId="0" fontId="50" fillId="0" borderId="0"/>
    <xf numFmtId="0" fontId="43" fillId="0" borderId="0"/>
    <xf numFmtId="0" fontId="4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1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0" fontId="6" fillId="0" borderId="0" applyFill="0" applyBorder="0" applyAlignment="0" applyProtection="0"/>
    <xf numFmtId="0" fontId="59" fillId="0" borderId="0"/>
    <xf numFmtId="187" fontId="61" fillId="0" borderId="0" applyFont="0" applyFill="0" applyBorder="0" applyAlignment="0" applyProtection="0"/>
  </cellStyleXfs>
  <cellXfs count="1185">
    <xf numFmtId="0" fontId="0" fillId="0" borderId="0" xfId="0"/>
    <xf numFmtId="0" fontId="7" fillId="0" borderId="0" xfId="0" applyFont="1" applyAlignment="1">
      <alignment horizontal="center"/>
    </xf>
    <xf numFmtId="0" fontId="9" fillId="0" borderId="0" xfId="0" applyFont="1"/>
    <xf numFmtId="195" fontId="20" fillId="0" borderId="0" xfId="23" applyNumberFormat="1" applyFont="1" applyFill="1" applyBorder="1" applyAlignment="1" applyProtection="1">
      <alignment horizontal="right" vertical="center"/>
    </xf>
    <xf numFmtId="0" fontId="11" fillId="0" borderId="0" xfId="0" applyFont="1" applyAlignment="1"/>
    <xf numFmtId="0" fontId="7" fillId="0" borderId="0" xfId="0" applyFont="1" applyAlignment="1"/>
    <xf numFmtId="0" fontId="20" fillId="0" borderId="1" xfId="27" applyFont="1" applyBorder="1" applyAlignment="1">
      <alignment vertical="center"/>
    </xf>
    <xf numFmtId="0" fontId="33" fillId="0" borderId="0" xfId="27" applyFont="1" applyAlignment="1">
      <alignment vertical="center"/>
    </xf>
    <xf numFmtId="0" fontId="32" fillId="0" borderId="0" xfId="27" applyFont="1" applyAlignment="1">
      <alignment vertical="center"/>
    </xf>
    <xf numFmtId="0" fontId="9" fillId="0" borderId="0" xfId="28" quotePrefix="1" applyFont="1" applyBorder="1"/>
    <xf numFmtId="192" fontId="19" fillId="0" borderId="0" xfId="1" applyNumberFormat="1" applyFont="1" applyAlignment="1">
      <alignment horizontal="right"/>
    </xf>
    <xf numFmtId="192" fontId="20" fillId="0" borderId="0" xfId="1" applyNumberFormat="1" applyFont="1" applyAlignment="1">
      <alignment horizontal="right"/>
    </xf>
    <xf numFmtId="0" fontId="19" fillId="0" borderId="0" xfId="28" applyFont="1" applyAlignment="1">
      <alignment vertical="center"/>
    </xf>
    <xf numFmtId="0" fontId="19" fillId="0" borderId="14" xfId="28" applyFont="1" applyBorder="1" applyAlignment="1">
      <alignment vertical="center"/>
    </xf>
    <xf numFmtId="196" fontId="19" fillId="0" borderId="0" xfId="28" applyNumberFormat="1" applyFont="1" applyAlignment="1">
      <alignment horizontal="right"/>
    </xf>
    <xf numFmtId="0" fontId="19" fillId="0" borderId="0" xfId="28" applyFont="1" applyBorder="1" applyAlignment="1" applyProtection="1">
      <alignment horizontal="left" vertical="center"/>
    </xf>
    <xf numFmtId="194" fontId="19" fillId="0" borderId="0" xfId="28" applyNumberFormat="1" applyFont="1" applyAlignment="1">
      <alignment horizontal="right"/>
    </xf>
    <xf numFmtId="0" fontId="19" fillId="0" borderId="0" xfId="28" applyFont="1" applyAlignment="1" applyProtection="1">
      <alignment horizontal="left" vertical="center"/>
    </xf>
    <xf numFmtId="0" fontId="20" fillId="0" borderId="0" xfId="28" applyFont="1" applyAlignment="1">
      <alignment vertical="center"/>
    </xf>
    <xf numFmtId="196" fontId="19" fillId="0" borderId="0" xfId="28" applyNumberFormat="1" applyFont="1" applyAlignment="1">
      <alignment vertical="center"/>
    </xf>
    <xf numFmtId="0" fontId="19" fillId="0" borderId="0" xfId="0" applyFont="1"/>
    <xf numFmtId="196" fontId="20" fillId="0" borderId="0" xfId="28" applyNumberFormat="1" applyFont="1" applyAlignment="1">
      <alignment horizontal="right" vertical="center"/>
    </xf>
    <xf numFmtId="194" fontId="20" fillId="0" borderId="0" xfId="28" applyNumberFormat="1" applyFont="1" applyAlignment="1">
      <alignment horizontal="right" vertical="center"/>
    </xf>
    <xf numFmtId="0" fontId="20" fillId="0" borderId="0" xfId="28" applyFont="1" applyAlignment="1">
      <alignment horizontal="center" vertical="center"/>
    </xf>
    <xf numFmtId="0" fontId="19" fillId="0" borderId="0" xfId="28" applyFont="1" applyAlignment="1">
      <alignment horizontal="right"/>
    </xf>
    <xf numFmtId="3" fontId="19" fillId="0" borderId="0" xfId="0" applyNumberFormat="1" applyFont="1" applyAlignment="1">
      <alignment horizontal="right"/>
    </xf>
    <xf numFmtId="3" fontId="19" fillId="0" borderId="0" xfId="28" applyNumberFormat="1" applyFont="1" applyAlignment="1">
      <alignment horizontal="right"/>
    </xf>
    <xf numFmtId="0" fontId="19" fillId="0" borderId="0" xfId="28" applyFont="1" applyAlignment="1"/>
    <xf numFmtId="3" fontId="19" fillId="0" borderId="0" xfId="28" applyNumberFormat="1" applyFont="1" applyAlignment="1">
      <alignment vertical="center"/>
    </xf>
    <xf numFmtId="0" fontId="20" fillId="0" borderId="0" xfId="28" applyFont="1" applyAlignment="1">
      <alignment horizontal="center"/>
    </xf>
    <xf numFmtId="0" fontId="20" fillId="0" borderId="16" xfId="28" applyFont="1" applyBorder="1" applyAlignment="1">
      <alignment horizontal="right" vertical="center"/>
    </xf>
    <xf numFmtId="0" fontId="20" fillId="0" borderId="16" xfId="28" applyFont="1" applyBorder="1" applyAlignment="1">
      <alignment horizontal="center" vertical="center"/>
    </xf>
    <xf numFmtId="0" fontId="20" fillId="0" borderId="0" xfId="28" applyFont="1" applyAlignment="1"/>
    <xf numFmtId="0" fontId="19" fillId="0" borderId="0" xfId="28" applyFont="1" applyBorder="1" applyAlignment="1">
      <alignment vertical="center"/>
    </xf>
    <xf numFmtId="0" fontId="33" fillId="0" borderId="0" xfId="28" applyFont="1" applyAlignment="1">
      <alignment vertical="center"/>
    </xf>
    <xf numFmtId="0" fontId="33" fillId="0" borderId="0" xfId="28" applyFont="1" applyAlignment="1"/>
    <xf numFmtId="0" fontId="19" fillId="0" borderId="0" xfId="28" applyFont="1" applyAlignment="1">
      <alignment horizontal="left"/>
    </xf>
    <xf numFmtId="0" fontId="20" fillId="0" borderId="16" xfId="28" applyFont="1" applyBorder="1" applyAlignment="1">
      <alignment horizontal="right"/>
    </xf>
    <xf numFmtId="3" fontId="20" fillId="0" borderId="0" xfId="0" applyNumberFormat="1" applyFont="1" applyAlignment="1">
      <alignment horizontal="right"/>
    </xf>
    <xf numFmtId="0" fontId="36" fillId="0" borderId="0" xfId="0" applyFont="1" applyAlignment="1">
      <alignment horizontal="right"/>
    </xf>
    <xf numFmtId="17" fontId="19" fillId="0" borderId="0" xfId="28" applyNumberFormat="1" applyFont="1" applyAlignment="1">
      <alignment horizontal="left"/>
    </xf>
    <xf numFmtId="0" fontId="19" fillId="0" borderId="0" xfId="28" applyFont="1" applyBorder="1" applyAlignment="1">
      <alignment horizontal="left"/>
    </xf>
    <xf numFmtId="0" fontId="19" fillId="0" borderId="14" xfId="28" applyFont="1" applyBorder="1" applyAlignment="1"/>
    <xf numFmtId="196" fontId="19" fillId="0" borderId="0" xfId="28" applyNumberFormat="1" applyFont="1" applyAlignment="1"/>
    <xf numFmtId="0" fontId="34" fillId="0" borderId="0" xfId="28" applyFont="1" applyAlignment="1"/>
    <xf numFmtId="0" fontId="34" fillId="0" borderId="0" xfId="28" applyFont="1" applyBorder="1" applyAlignment="1"/>
    <xf numFmtId="195" fontId="20" fillId="0" borderId="0" xfId="589" applyNumberFormat="1" applyFont="1" applyFill="1" applyBorder="1" applyAlignment="1" applyProtection="1">
      <alignment horizontal="right"/>
    </xf>
    <xf numFmtId="192" fontId="20" fillId="0" borderId="0" xfId="1" applyNumberFormat="1" applyFont="1" applyFill="1" applyBorder="1" applyAlignment="1" applyProtection="1">
      <alignment horizontal="right"/>
    </xf>
    <xf numFmtId="192" fontId="19" fillId="0" borderId="0" xfId="1" applyNumberFormat="1" applyFont="1" applyFill="1" applyBorder="1" applyAlignment="1" applyProtection="1">
      <alignment horizontal="right"/>
    </xf>
    <xf numFmtId="192" fontId="9" fillId="0" borderId="0" xfId="1" applyNumberFormat="1" applyFont="1" applyBorder="1" applyAlignment="1">
      <alignment horizontal="right"/>
    </xf>
    <xf numFmtId="196" fontId="20" fillId="0" borderId="0" xfId="589" applyNumberFormat="1" applyFont="1" applyFill="1" applyBorder="1" applyAlignment="1" applyProtection="1">
      <alignment horizontal="right"/>
    </xf>
    <xf numFmtId="196" fontId="20" fillId="0" borderId="0" xfId="24" applyNumberFormat="1" applyFont="1" applyFill="1" applyBorder="1" applyAlignment="1" applyProtection="1">
      <alignment horizontal="right"/>
    </xf>
    <xf numFmtId="41" fontId="9" fillId="0" borderId="0" xfId="0" applyNumberFormat="1" applyFont="1" applyAlignment="1">
      <alignment horizontal="right"/>
    </xf>
    <xf numFmtId="0" fontId="32" fillId="0" borderId="0" xfId="0" applyFont="1"/>
    <xf numFmtId="0" fontId="33" fillId="0" borderId="0" xfId="0" applyFont="1"/>
    <xf numFmtId="0" fontId="32" fillId="0" borderId="0" xfId="0" applyFont="1" applyAlignment="1"/>
    <xf numFmtId="0" fontId="9" fillId="0" borderId="0" xfId="0" applyFont="1" applyAlignment="1"/>
    <xf numFmtId="0" fontId="33" fillId="0" borderId="0" xfId="0" applyFont="1" applyAlignment="1"/>
    <xf numFmtId="0" fontId="19" fillId="0" borderId="0" xfId="0" applyFont="1" applyAlignment="1">
      <alignment vertical="center"/>
    </xf>
    <xf numFmtId="0" fontId="9" fillId="0" borderId="0" xfId="27" quotePrefix="1" applyFont="1" applyAlignment="1">
      <alignment vertical="center"/>
    </xf>
    <xf numFmtId="0" fontId="19" fillId="0" borderId="14" xfId="0" applyFont="1" applyBorder="1" applyAlignment="1">
      <alignment vertical="center"/>
    </xf>
    <xf numFmtId="0" fontId="32" fillId="0" borderId="1" xfId="0" applyFont="1" applyBorder="1" applyAlignment="1"/>
    <xf numFmtId="196" fontId="9" fillId="0" borderId="14" xfId="23" applyNumberFormat="1" applyFont="1" applyFill="1" applyBorder="1" applyAlignment="1" applyProtection="1">
      <alignment horizontal="right"/>
    </xf>
    <xf numFmtId="0" fontId="32" fillId="0" borderId="14" xfId="0" applyFont="1" applyBorder="1" applyAlignment="1"/>
    <xf numFmtId="196" fontId="11" fillId="0" borderId="0" xfId="23" applyNumberFormat="1" applyFont="1" applyFill="1" applyBorder="1" applyAlignment="1" applyProtection="1">
      <alignment horizontal="right"/>
    </xf>
    <xf numFmtId="195" fontId="11" fillId="0" borderId="0" xfId="23" applyNumberFormat="1" applyFont="1" applyFill="1" applyBorder="1" applyAlignment="1" applyProtection="1">
      <alignment horizontal="right"/>
    </xf>
    <xf numFmtId="0" fontId="9" fillId="0" borderId="0" xfId="0" applyFont="1" applyBorder="1" applyAlignment="1" applyProtection="1">
      <alignment horizontal="left"/>
    </xf>
    <xf numFmtId="197" fontId="9" fillId="0" borderId="0" xfId="0" applyNumberFormat="1" applyFont="1" applyBorder="1" applyAlignment="1" applyProtection="1">
      <alignment horizontal="left"/>
    </xf>
    <xf numFmtId="194" fontId="11" fillId="0" borderId="0" xfId="23" applyNumberFormat="1" applyFont="1" applyFill="1" applyBorder="1" applyAlignment="1" applyProtection="1">
      <alignment horizontal="right"/>
    </xf>
    <xf numFmtId="0" fontId="9" fillId="0" borderId="0" xfId="0" applyFont="1" applyAlignment="1" applyProtection="1">
      <alignment horizontal="left"/>
    </xf>
    <xf numFmtId="0" fontId="41" fillId="0" borderId="0" xfId="0" applyFont="1" applyBorder="1" applyAlignment="1"/>
    <xf numFmtId="196" fontId="20" fillId="0" borderId="0" xfId="23" applyNumberFormat="1" applyFont="1" applyFill="1" applyBorder="1" applyAlignment="1" applyProtection="1">
      <alignment horizontal="right" vertical="center"/>
    </xf>
    <xf numFmtId="190" fontId="8" fillId="0" borderId="0" xfId="0" applyNumberFormat="1" applyFont="1" applyBorder="1" applyAlignment="1">
      <alignment horizontal="right"/>
    </xf>
    <xf numFmtId="196" fontId="8" fillId="0" borderId="0" xfId="23" applyNumberFormat="1" applyFont="1" applyFill="1" applyBorder="1" applyAlignment="1" applyProtection="1">
      <alignment horizontal="right"/>
    </xf>
    <xf numFmtId="0" fontId="7" fillId="0" borderId="0" xfId="0" applyFont="1" applyBorder="1" applyAlignment="1">
      <alignment horizontal="center"/>
    </xf>
    <xf numFmtId="195" fontId="8" fillId="0" borderId="0" xfId="23" applyNumberFormat="1" applyFont="1" applyFill="1" applyBorder="1" applyAlignment="1" applyProtection="1">
      <alignment horizontal="right"/>
    </xf>
    <xf numFmtId="203" fontId="9" fillId="0" borderId="0" xfId="0" applyNumberFormat="1" applyFont="1" applyAlignment="1"/>
    <xf numFmtId="3" fontId="11" fillId="0" borderId="0" xfId="0" applyNumberFormat="1" applyFont="1" applyAlignment="1">
      <alignment horizontal="right"/>
    </xf>
    <xf numFmtId="195" fontId="11" fillId="0" borderId="0" xfId="23" applyNumberFormat="1" applyFont="1" applyFill="1" applyBorder="1" applyAlignment="1" applyProtection="1"/>
    <xf numFmtId="195" fontId="20" fillId="0" borderId="0" xfId="23" applyNumberFormat="1" applyFont="1" applyFill="1" applyBorder="1" applyAlignment="1" applyProtection="1">
      <alignment vertical="center"/>
    </xf>
    <xf numFmtId="195" fontId="8" fillId="0" borderId="0" xfId="23" applyNumberFormat="1" applyFont="1" applyFill="1" applyBorder="1" applyAlignment="1" applyProtection="1"/>
    <xf numFmtId="195" fontId="42" fillId="0" borderId="0" xfId="23" applyNumberFormat="1" applyFont="1" applyFill="1" applyBorder="1" applyAlignment="1" applyProtection="1"/>
    <xf numFmtId="195" fontId="42" fillId="0" borderId="0" xfId="23" applyNumberFormat="1" applyFont="1" applyFill="1" applyBorder="1" applyAlignment="1" applyProtection="1">
      <alignment horizontal="right"/>
    </xf>
    <xf numFmtId="0" fontId="20" fillId="0" borderId="0" xfId="0" applyFont="1" applyBorder="1" applyAlignment="1">
      <alignment horizontal="center"/>
    </xf>
    <xf numFmtId="0" fontId="7" fillId="0" borderId="14" xfId="0" applyFont="1" applyBorder="1" applyAlignment="1">
      <alignment horizontal="right" vertical="center"/>
    </xf>
    <xf numFmtId="0" fontId="7" fillId="0" borderId="16" xfId="0" applyFont="1" applyBorder="1" applyAlignment="1">
      <alignment horizontal="right" vertical="center"/>
    </xf>
    <xf numFmtId="0" fontId="7" fillId="0" borderId="10" xfId="0" applyFont="1" applyBorder="1" applyAlignment="1">
      <alignment horizontal="center"/>
    </xf>
    <xf numFmtId="0" fontId="32" fillId="0" borderId="0" xfId="0" applyFont="1" applyAlignment="1">
      <alignment vertical="top"/>
    </xf>
    <xf numFmtId="0" fontId="32" fillId="0" borderId="0" xfId="0" applyFont="1" applyBorder="1" applyAlignment="1"/>
    <xf numFmtId="0" fontId="33" fillId="0" borderId="14" xfId="0" applyFont="1" applyBorder="1" applyAlignment="1"/>
    <xf numFmtId="0" fontId="9" fillId="0" borderId="0" xfId="3950" applyFont="1" applyAlignment="1"/>
    <xf numFmtId="0" fontId="44" fillId="0" borderId="0" xfId="3950" applyFont="1" applyFill="1" applyBorder="1"/>
    <xf numFmtId="0" fontId="9" fillId="0" borderId="0" xfId="3950" applyFont="1" applyBorder="1" applyAlignment="1"/>
    <xf numFmtId="0" fontId="19" fillId="0" borderId="0" xfId="3950" applyFont="1"/>
    <xf numFmtId="0" fontId="45" fillId="0" borderId="0" xfId="3950" applyFont="1" applyBorder="1" applyAlignment="1">
      <alignment horizontal="right"/>
    </xf>
    <xf numFmtId="3" fontId="45" fillId="0" borderId="0" xfId="3950" applyNumberFormat="1" applyFont="1" applyFill="1" applyBorder="1" applyAlignment="1">
      <alignment horizontal="right" vertical="center"/>
    </xf>
    <xf numFmtId="191" fontId="46" fillId="0" borderId="0" xfId="3950" applyNumberFormat="1" applyFont="1" applyFill="1" applyBorder="1" applyAlignment="1">
      <alignment vertical="center"/>
    </xf>
    <xf numFmtId="3" fontId="45" fillId="0" borderId="1" xfId="3950" applyNumberFormat="1" applyFont="1" applyFill="1" applyBorder="1" applyAlignment="1">
      <alignment horizontal="right" vertical="center"/>
    </xf>
    <xf numFmtId="0" fontId="9" fillId="0" borderId="1" xfId="3950" applyFont="1" applyBorder="1" applyAlignment="1"/>
    <xf numFmtId="0" fontId="19" fillId="0" borderId="14" xfId="3950" applyFont="1" applyBorder="1"/>
    <xf numFmtId="196" fontId="19" fillId="0" borderId="14" xfId="3951" applyNumberFormat="1" applyFont="1" applyFill="1" applyBorder="1" applyAlignment="1" applyProtection="1">
      <alignment horizontal="right"/>
    </xf>
    <xf numFmtId="0" fontId="9" fillId="0" borderId="14" xfId="3950" applyFont="1" applyBorder="1" applyAlignment="1"/>
    <xf numFmtId="196" fontId="11" fillId="0" borderId="0" xfId="3951" applyNumberFormat="1" applyFont="1" applyFill="1" applyBorder="1" applyAlignment="1" applyProtection="1"/>
    <xf numFmtId="196" fontId="11" fillId="0" borderId="0" xfId="3951" applyNumberFormat="1" applyFont="1" applyFill="1" applyBorder="1" applyAlignment="1" applyProtection="1">
      <alignment horizontal="right"/>
    </xf>
    <xf numFmtId="0" fontId="19" fillId="0" borderId="0" xfId="3950" applyFont="1" applyBorder="1" applyAlignment="1" applyProtection="1">
      <alignment horizontal="left" vertical="center"/>
    </xf>
    <xf numFmtId="0" fontId="19" fillId="0" borderId="0" xfId="3950" applyFont="1" applyAlignment="1" applyProtection="1">
      <alignment horizontal="left" vertical="center"/>
    </xf>
    <xf numFmtId="0" fontId="19" fillId="0" borderId="0" xfId="3950" applyFont="1" applyAlignment="1" applyProtection="1">
      <alignment vertical="center"/>
    </xf>
    <xf numFmtId="0" fontId="11" fillId="0" borderId="0" xfId="3950" applyFont="1" applyAlignment="1"/>
    <xf numFmtId="195" fontId="11" fillId="0" borderId="0" xfId="3951" applyNumberFormat="1" applyFont="1" applyFill="1" applyBorder="1" applyAlignment="1" applyProtection="1"/>
    <xf numFmtId="190" fontId="8" fillId="0" borderId="0" xfId="3950" applyNumberFormat="1" applyFont="1" applyAlignment="1">
      <alignment horizontal="right"/>
    </xf>
    <xf numFmtId="0" fontId="7" fillId="0" borderId="0" xfId="3950" applyFont="1" applyAlignment="1">
      <alignment horizontal="center"/>
    </xf>
    <xf numFmtId="196" fontId="8" fillId="0" borderId="0" xfId="3951" applyNumberFormat="1" applyFont="1" applyFill="1" applyBorder="1" applyAlignment="1" applyProtection="1">
      <alignment horizontal="right"/>
    </xf>
    <xf numFmtId="0" fontId="7" fillId="0" borderId="0" xfId="3950" applyFont="1" applyAlignment="1"/>
    <xf numFmtId="3" fontId="47" fillId="0" borderId="0" xfId="3950" applyNumberFormat="1" applyFont="1" applyFill="1" applyBorder="1" applyAlignment="1">
      <alignment horizontal="right" vertical="center"/>
    </xf>
    <xf numFmtId="191" fontId="48" fillId="0" borderId="0" xfId="3950" applyNumberFormat="1" applyFont="1" applyFill="1" applyBorder="1" applyAlignment="1">
      <alignment horizontal="center" vertical="center"/>
    </xf>
    <xf numFmtId="0" fontId="20" fillId="0" borderId="0" xfId="3950" applyFont="1" applyBorder="1" applyAlignment="1"/>
    <xf numFmtId="195" fontId="11" fillId="0" borderId="0" xfId="3951" applyNumberFormat="1" applyFont="1" applyFill="1" applyBorder="1" applyAlignment="1" applyProtection="1">
      <alignment horizontal="right"/>
    </xf>
    <xf numFmtId="3" fontId="19" fillId="0" borderId="0" xfId="3950" applyNumberFormat="1" applyFont="1" applyAlignment="1">
      <alignment horizontal="right"/>
    </xf>
    <xf numFmtId="3" fontId="9" fillId="0" borderId="0" xfId="3950" applyNumberFormat="1" applyFont="1" applyAlignment="1"/>
    <xf numFmtId="0" fontId="36" fillId="0" borderId="0" xfId="3950" applyFont="1" applyAlignment="1">
      <alignment horizontal="right"/>
    </xf>
    <xf numFmtId="0" fontId="11" fillId="0" borderId="0" xfId="3950" applyFont="1" applyAlignment="1">
      <alignment horizontal="right"/>
    </xf>
    <xf numFmtId="195" fontId="8" fillId="0" borderId="0" xfId="3951" applyNumberFormat="1" applyFont="1" applyFill="1" applyBorder="1" applyAlignment="1" applyProtection="1"/>
    <xf numFmtId="195" fontId="8" fillId="0" borderId="0" xfId="3951" applyNumberFormat="1" applyFont="1" applyFill="1" applyBorder="1" applyAlignment="1" applyProtection="1">
      <alignment horizontal="right"/>
    </xf>
    <xf numFmtId="195" fontId="8" fillId="0" borderId="0" xfId="3951" applyNumberFormat="1" applyFont="1" applyFill="1" applyBorder="1" applyAlignment="1" applyProtection="1">
      <alignment horizontal="left"/>
    </xf>
    <xf numFmtId="0" fontId="33" fillId="0" borderId="0" xfId="3950" applyFont="1" applyAlignment="1">
      <alignment horizontal="center"/>
    </xf>
    <xf numFmtId="191" fontId="48" fillId="4" borderId="0" xfId="3950" applyNumberFormat="1" applyFont="1" applyFill="1" applyBorder="1" applyAlignment="1">
      <alignment horizontal="center" vertical="center"/>
    </xf>
    <xf numFmtId="191" fontId="44" fillId="4" borderId="0" xfId="3950" applyNumberFormat="1" applyFont="1" applyFill="1" applyBorder="1" applyAlignment="1">
      <alignment horizontal="center" vertical="center"/>
    </xf>
    <xf numFmtId="0" fontId="7" fillId="0" borderId="0" xfId="3950" applyFont="1" applyBorder="1" applyAlignment="1"/>
    <xf numFmtId="0" fontId="20" fillId="0" borderId="0" xfId="3950" applyFont="1" applyBorder="1" applyAlignment="1">
      <alignment horizontal="center" vertical="center"/>
    </xf>
    <xf numFmtId="0" fontId="49" fillId="0" borderId="14" xfId="3950" applyFont="1" applyBorder="1" applyAlignment="1">
      <alignment horizontal="center"/>
    </xf>
    <xf numFmtId="0" fontId="49" fillId="0" borderId="14" xfId="3950" applyFont="1" applyBorder="1" applyAlignment="1">
      <alignment horizontal="right"/>
    </xf>
    <xf numFmtId="0" fontId="49" fillId="0" borderId="14" xfId="3950" applyFont="1" applyBorder="1" applyAlignment="1">
      <alignment horizontal="left"/>
    </xf>
    <xf numFmtId="0" fontId="49" fillId="0" borderId="16" xfId="3950" applyFont="1" applyBorder="1" applyAlignment="1">
      <alignment horizontal="right"/>
    </xf>
    <xf numFmtId="0" fontId="9" fillId="0" borderId="16" xfId="3950" applyFont="1" applyBorder="1" applyAlignment="1"/>
    <xf numFmtId="191" fontId="44" fillId="4" borderId="0" xfId="3950" applyNumberFormat="1" applyFont="1" applyFill="1" applyBorder="1"/>
    <xf numFmtId="191" fontId="47" fillId="4" borderId="0" xfId="3950" applyNumberFormat="1" applyFont="1" applyFill="1" applyBorder="1"/>
    <xf numFmtId="0" fontId="19" fillId="0" borderId="0" xfId="3950" applyFont="1" applyAlignment="1">
      <alignment vertical="top"/>
    </xf>
    <xf numFmtId="0" fontId="12" fillId="0" borderId="0" xfId="3950" applyFont="1" applyAlignment="1"/>
    <xf numFmtId="0" fontId="12" fillId="0" borderId="0" xfId="3950" applyFont="1" applyBorder="1" applyAlignment="1"/>
    <xf numFmtId="0" fontId="12" fillId="0" borderId="0" xfId="3950" applyFont="1" applyAlignment="1">
      <alignment horizontal="center"/>
    </xf>
    <xf numFmtId="0" fontId="51" fillId="0" borderId="0" xfId="3950" applyFont="1" applyAlignment="1"/>
    <xf numFmtId="0" fontId="51" fillId="0" borderId="0" xfId="3950" applyFont="1" applyBorder="1" applyAlignment="1"/>
    <xf numFmtId="0" fontId="33" fillId="0" borderId="0" xfId="3950" applyFont="1"/>
    <xf numFmtId="0" fontId="52" fillId="0" borderId="0" xfId="3950" applyFont="1" applyAlignment="1"/>
    <xf numFmtId="0" fontId="9" fillId="0" borderId="0" xfId="73" applyFont="1" applyAlignment="1"/>
    <xf numFmtId="0" fontId="19" fillId="0" borderId="0" xfId="73" applyFont="1" applyAlignment="1">
      <alignment vertical="center"/>
    </xf>
    <xf numFmtId="0" fontId="19" fillId="0" borderId="0" xfId="73" applyFont="1" applyAlignment="1"/>
    <xf numFmtId="196" fontId="19" fillId="0" borderId="0" xfId="73" applyNumberFormat="1" applyFont="1" applyAlignment="1"/>
    <xf numFmtId="196" fontId="19" fillId="0" borderId="0" xfId="73" applyNumberFormat="1" applyFont="1" applyAlignment="1">
      <alignment vertical="center"/>
    </xf>
    <xf numFmtId="196" fontId="53" fillId="0" borderId="0" xfId="3952" applyNumberFormat="1" applyFont="1" applyFill="1" applyBorder="1" applyAlignment="1" applyProtection="1">
      <alignment horizontal="right"/>
    </xf>
    <xf numFmtId="190" fontId="9" fillId="0" borderId="0" xfId="73" applyNumberFormat="1" applyFont="1" applyAlignment="1"/>
    <xf numFmtId="0" fontId="19" fillId="0" borderId="0" xfId="73" applyFont="1" applyBorder="1" applyAlignment="1"/>
    <xf numFmtId="196" fontId="53" fillId="0" borderId="1" xfId="3952" applyNumberFormat="1" applyFont="1" applyFill="1" applyBorder="1" applyAlignment="1" applyProtection="1">
      <alignment horizontal="right"/>
    </xf>
    <xf numFmtId="0" fontId="11" fillId="0" borderId="14" xfId="73" applyFont="1" applyBorder="1" applyAlignment="1"/>
    <xf numFmtId="0" fontId="11" fillId="0" borderId="0" xfId="73" applyFont="1" applyAlignment="1"/>
    <xf numFmtId="3" fontId="49" fillId="0" borderId="0" xfId="3952" applyNumberFormat="1" applyFont="1" applyFill="1" applyBorder="1" applyAlignment="1" applyProtection="1">
      <alignment horizontal="right"/>
    </xf>
    <xf numFmtId="0" fontId="11" fillId="0" borderId="0" xfId="73" applyFont="1" applyBorder="1" applyAlignment="1"/>
    <xf numFmtId="196" fontId="49" fillId="0" borderId="0" xfId="3952" applyNumberFormat="1" applyFont="1" applyFill="1" applyBorder="1" applyAlignment="1" applyProtection="1">
      <alignment horizontal="right"/>
    </xf>
    <xf numFmtId="0" fontId="11" fillId="0" borderId="0" xfId="73" applyFont="1" applyBorder="1" applyAlignment="1" applyProtection="1">
      <alignment horizontal="left"/>
    </xf>
    <xf numFmtId="0" fontId="11" fillId="0" borderId="0" xfId="73" applyFont="1" applyAlignment="1" applyProtection="1"/>
    <xf numFmtId="0" fontId="11" fillId="0" borderId="0" xfId="73" applyFont="1" applyAlignment="1" applyProtection="1">
      <alignment horizontal="left"/>
    </xf>
    <xf numFmtId="0" fontId="49" fillId="0" borderId="0" xfId="73" applyFont="1" applyAlignment="1"/>
    <xf numFmtId="0" fontId="8" fillId="0" borderId="0" xfId="73" applyFont="1" applyAlignment="1">
      <alignment horizontal="center"/>
    </xf>
    <xf numFmtId="197" fontId="49" fillId="0" borderId="0" xfId="73" applyNumberFormat="1" applyFont="1" applyAlignment="1">
      <alignment horizontal="right"/>
    </xf>
    <xf numFmtId="0" fontId="7" fillId="0" borderId="0" xfId="73" applyFont="1" applyAlignment="1"/>
    <xf numFmtId="0" fontId="47" fillId="0" borderId="0" xfId="76" applyFont="1" applyFill="1" applyBorder="1"/>
    <xf numFmtId="3" fontId="49" fillId="0" borderId="0" xfId="73" applyNumberFormat="1" applyFont="1" applyAlignment="1"/>
    <xf numFmtId="0" fontId="9" fillId="0" borderId="0" xfId="73" applyFont="1" applyAlignment="1">
      <alignment horizontal="right"/>
    </xf>
    <xf numFmtId="195" fontId="10" fillId="0" borderId="0" xfId="3952" applyNumberFormat="1" applyFont="1" applyFill="1" applyBorder="1" applyAlignment="1" applyProtection="1">
      <alignment horizontal="right"/>
    </xf>
    <xf numFmtId="195" fontId="10" fillId="0" borderId="0" xfId="3952" applyNumberFormat="1" applyFont="1" applyAlignment="1"/>
    <xf numFmtId="195" fontId="10" fillId="0" borderId="0" xfId="3952" applyNumberFormat="1" applyFont="1" applyAlignment="1">
      <alignment horizontal="right" vertical="center"/>
    </xf>
    <xf numFmtId="195" fontId="10" fillId="0" borderId="0" xfId="3952" applyNumberFormat="1" applyFont="1" applyAlignment="1">
      <alignment horizontal="right"/>
    </xf>
    <xf numFmtId="195" fontId="10" fillId="0" borderId="0" xfId="3952" applyNumberFormat="1" applyFont="1" applyFill="1" applyBorder="1" applyAlignment="1" applyProtection="1"/>
    <xf numFmtId="0" fontId="7" fillId="0" borderId="0" xfId="73" applyFont="1" applyAlignment="1">
      <alignment horizontal="center"/>
    </xf>
    <xf numFmtId="195" fontId="12" fillId="0" borderId="0" xfId="3952" applyNumberFormat="1" applyFont="1" applyAlignment="1"/>
    <xf numFmtId="195" fontId="12" fillId="0" borderId="0" xfId="3952" applyNumberFormat="1" applyFont="1" applyFill="1" applyBorder="1" applyAlignment="1" applyProtection="1">
      <alignment horizontal="right"/>
    </xf>
    <xf numFmtId="0" fontId="20" fillId="0" borderId="0" xfId="73" applyFont="1" applyBorder="1" applyAlignment="1">
      <alignment horizontal="center"/>
    </xf>
    <xf numFmtId="0" fontId="7" fillId="0" borderId="14" xfId="73" applyFont="1" applyBorder="1" applyAlignment="1">
      <alignment horizontal="right" vertical="center"/>
    </xf>
    <xf numFmtId="0" fontId="54" fillId="0" borderId="14" xfId="73" applyFont="1" applyBorder="1" applyAlignment="1">
      <alignment horizontal="right"/>
    </xf>
    <xf numFmtId="0" fontId="54" fillId="0" borderId="16" xfId="73" applyFont="1" applyBorder="1" applyAlignment="1">
      <alignment horizontal="right"/>
    </xf>
    <xf numFmtId="0" fontId="19" fillId="0" borderId="0" xfId="73" applyFont="1" applyAlignment="1">
      <alignment vertical="top"/>
    </xf>
    <xf numFmtId="0" fontId="55" fillId="0" borderId="0" xfId="73" applyFont="1" applyAlignment="1"/>
    <xf numFmtId="0" fontId="33" fillId="0" borderId="0" xfId="73" applyFont="1" applyAlignment="1"/>
    <xf numFmtId="0" fontId="56" fillId="0" borderId="0" xfId="73" applyFont="1" applyAlignment="1"/>
    <xf numFmtId="0" fontId="32" fillId="0" borderId="0" xfId="3950" applyFont="1" applyAlignment="1"/>
    <xf numFmtId="196" fontId="19" fillId="0" borderId="0" xfId="3950" applyNumberFormat="1" applyFont="1"/>
    <xf numFmtId="0" fontId="32" fillId="0" borderId="14" xfId="3950" applyFont="1" applyBorder="1" applyAlignment="1"/>
    <xf numFmtId="0" fontId="34" fillId="0" borderId="14" xfId="3950" applyFont="1" applyBorder="1" applyAlignment="1"/>
    <xf numFmtId="196" fontId="11" fillId="0" borderId="0" xfId="3953" applyNumberFormat="1" applyFont="1" applyFill="1" applyBorder="1" applyAlignment="1" applyProtection="1">
      <alignment horizontal="right"/>
    </xf>
    <xf numFmtId="0" fontId="34" fillId="0" borderId="0" xfId="3950" applyFont="1" applyBorder="1" applyAlignment="1"/>
    <xf numFmtId="0" fontId="34" fillId="0" borderId="0" xfId="3950" applyFont="1" applyAlignment="1"/>
    <xf numFmtId="0" fontId="33" fillId="0" borderId="0" xfId="3950" applyFont="1" applyAlignment="1"/>
    <xf numFmtId="196" fontId="8" fillId="0" borderId="0" xfId="3953" applyNumberFormat="1" applyFont="1" applyFill="1" applyBorder="1" applyAlignment="1" applyProtection="1">
      <alignment horizontal="right"/>
    </xf>
    <xf numFmtId="195" fontId="8" fillId="0" borderId="0" xfId="3953" applyNumberFormat="1" applyFont="1" applyFill="1" applyBorder="1" applyAlignment="1" applyProtection="1">
      <alignment horizontal="right"/>
    </xf>
    <xf numFmtId="0" fontId="20" fillId="0" borderId="0" xfId="3950" applyFont="1" applyAlignment="1">
      <alignment horizontal="center"/>
    </xf>
    <xf numFmtId="196" fontId="9" fillId="0" borderId="0" xfId="3950" applyNumberFormat="1" applyFont="1" applyAlignment="1"/>
    <xf numFmtId="192" fontId="57" fillId="0" borderId="0" xfId="3954" applyNumberFormat="1" applyFont="1" applyBorder="1" applyAlignment="1">
      <alignment horizontal="right"/>
    </xf>
    <xf numFmtId="192" fontId="57" fillId="0" borderId="0" xfId="3954" applyNumberFormat="1" applyFont="1" applyBorder="1"/>
    <xf numFmtId="195" fontId="11" fillId="0" borderId="0" xfId="3953" applyNumberFormat="1" applyFont="1" applyFill="1" applyBorder="1" applyAlignment="1" applyProtection="1">
      <alignment horizontal="right"/>
    </xf>
    <xf numFmtId="195" fontId="11" fillId="0" borderId="0" xfId="3953" applyNumberFormat="1" applyFont="1" applyFill="1" applyBorder="1" applyAlignment="1" applyProtection="1"/>
    <xf numFmtId="0" fontId="33" fillId="0" borderId="0" xfId="3950" applyFont="1" applyBorder="1" applyAlignment="1"/>
    <xf numFmtId="195" fontId="8" fillId="0" borderId="0" xfId="3953" applyNumberFormat="1" applyFont="1" applyFill="1" applyBorder="1" applyAlignment="1" applyProtection="1"/>
    <xf numFmtId="0" fontId="8" fillId="0" borderId="0" xfId="3950" applyFont="1" applyAlignment="1"/>
    <xf numFmtId="192" fontId="58" fillId="0" borderId="0" xfId="3954" applyNumberFormat="1" applyFont="1" applyBorder="1"/>
    <xf numFmtId="0" fontId="8" fillId="0" borderId="14" xfId="3950" applyFont="1" applyBorder="1" applyAlignment="1">
      <alignment horizontal="center"/>
    </xf>
    <xf numFmtId="0" fontId="8" fillId="0" borderId="14" xfId="3950" applyFont="1" applyBorder="1" applyAlignment="1">
      <alignment horizontal="right"/>
    </xf>
    <xf numFmtId="0" fontId="8" fillId="0" borderId="16" xfId="3950" applyFont="1" applyBorder="1" applyAlignment="1">
      <alignment horizontal="center"/>
    </xf>
    <xf numFmtId="0" fontId="32" fillId="0" borderId="0" xfId="3950" applyFont="1" applyAlignment="1">
      <alignment vertical="top"/>
    </xf>
    <xf numFmtId="0" fontId="9" fillId="0" borderId="0" xfId="3950" applyFont="1"/>
    <xf numFmtId="0" fontId="10" fillId="0" borderId="0" xfId="3950" applyFont="1"/>
    <xf numFmtId="0" fontId="32" fillId="0" borderId="1" xfId="3950" applyFont="1" applyBorder="1" applyAlignment="1"/>
    <xf numFmtId="0" fontId="19" fillId="0" borderId="0" xfId="3950" applyFont="1" applyAlignment="1"/>
    <xf numFmtId="196" fontId="9" fillId="0" borderId="0" xfId="3955" applyNumberFormat="1" applyFont="1" applyFill="1" applyBorder="1" applyAlignment="1" applyProtection="1">
      <alignment horizontal="right"/>
    </xf>
    <xf numFmtId="195" fontId="9" fillId="0" borderId="0" xfId="3955" applyNumberFormat="1" applyFont="1" applyFill="1" applyBorder="1" applyAlignment="1" applyProtection="1">
      <alignment horizontal="right"/>
    </xf>
    <xf numFmtId="0" fontId="19" fillId="0" borderId="0" xfId="3950" applyFont="1" applyBorder="1" applyAlignment="1">
      <alignment horizontal="left"/>
    </xf>
    <xf numFmtId="0" fontId="19" fillId="0" borderId="0" xfId="3950" applyFont="1" applyAlignment="1">
      <alignment horizontal="left"/>
    </xf>
    <xf numFmtId="17" fontId="19" fillId="0" borderId="0" xfId="3950" applyNumberFormat="1" applyFont="1" applyAlignment="1">
      <alignment horizontal="left"/>
    </xf>
    <xf numFmtId="0" fontId="19" fillId="0" borderId="0" xfId="3950" applyFont="1" applyAlignment="1">
      <alignment horizontal="left" vertical="center"/>
    </xf>
    <xf numFmtId="0" fontId="20" fillId="0" borderId="0" xfId="3950" applyFont="1" applyAlignment="1"/>
    <xf numFmtId="190" fontId="19" fillId="0" borderId="0" xfId="3950" applyNumberFormat="1" applyFont="1" applyAlignment="1"/>
    <xf numFmtId="190" fontId="7" fillId="0" borderId="0" xfId="3950" applyNumberFormat="1" applyFont="1" applyAlignment="1">
      <alignment horizontal="right"/>
    </xf>
    <xf numFmtId="196" fontId="7" fillId="0" borderId="0" xfId="3955" applyNumberFormat="1" applyFont="1" applyFill="1" applyBorder="1" applyAlignment="1" applyProtection="1">
      <alignment horizontal="right"/>
    </xf>
    <xf numFmtId="195" fontId="7" fillId="0" borderId="0" xfId="3955" applyNumberFormat="1" applyFont="1" applyFill="1" applyBorder="1" applyAlignment="1" applyProtection="1">
      <alignment horizontal="right"/>
    </xf>
    <xf numFmtId="195" fontId="19" fillId="0" borderId="0" xfId="3955" applyNumberFormat="1" applyFont="1" applyFill="1" applyBorder="1" applyAlignment="1" applyProtection="1">
      <alignment horizontal="right"/>
    </xf>
    <xf numFmtId="195" fontId="19" fillId="0" borderId="0" xfId="3955" applyNumberFormat="1" applyFont="1" applyFill="1" applyBorder="1" applyAlignment="1" applyProtection="1">
      <alignment horizontal="right" vertical="center"/>
    </xf>
    <xf numFmtId="195" fontId="20" fillId="0" borderId="0" xfId="3955" applyNumberFormat="1" applyFont="1" applyFill="1" applyBorder="1" applyAlignment="1" applyProtection="1">
      <alignment horizontal="right"/>
    </xf>
    <xf numFmtId="3" fontId="7" fillId="0" borderId="0" xfId="3950" applyNumberFormat="1" applyFont="1" applyAlignment="1"/>
    <xf numFmtId="0" fontId="7" fillId="0" borderId="14" xfId="3950" applyFont="1" applyBorder="1" applyAlignment="1">
      <alignment horizontal="right" vertical="center"/>
    </xf>
    <xf numFmtId="0" fontId="7" fillId="0" borderId="14" xfId="3950" applyFont="1" applyBorder="1" applyAlignment="1">
      <alignment horizontal="right"/>
    </xf>
    <xf numFmtId="0" fontId="7" fillId="0" borderId="1" xfId="3950" applyFont="1" applyBorder="1" applyAlignment="1">
      <alignment horizontal="center"/>
    </xf>
    <xf numFmtId="0" fontId="32" fillId="0" borderId="0" xfId="3950" applyFont="1" applyBorder="1" applyAlignment="1"/>
    <xf numFmtId="0" fontId="56" fillId="0" borderId="0" xfId="3950" applyFont="1" applyAlignment="1"/>
    <xf numFmtId="0" fontId="9" fillId="0" borderId="0" xfId="3956" applyFont="1" applyAlignment="1"/>
    <xf numFmtId="0" fontId="19" fillId="0" borderId="0" xfId="3956" applyFont="1"/>
    <xf numFmtId="0" fontId="9" fillId="0" borderId="0" xfId="28" quotePrefix="1" applyFont="1"/>
    <xf numFmtId="190" fontId="32" fillId="0" borderId="1" xfId="3956" applyNumberFormat="1" applyFont="1" applyBorder="1" applyAlignment="1">
      <alignment horizontal="right"/>
    </xf>
    <xf numFmtId="190" fontId="33" fillId="0" borderId="1" xfId="3956" applyNumberFormat="1" applyFont="1" applyBorder="1" applyAlignment="1">
      <alignment horizontal="right"/>
    </xf>
    <xf numFmtId="192" fontId="33" fillId="0" borderId="1" xfId="12" applyNumberFormat="1" applyFont="1" applyBorder="1" applyAlignment="1">
      <alignment vertical="center"/>
    </xf>
    <xf numFmtId="0" fontId="20" fillId="0" borderId="1" xfId="28" applyFont="1" applyBorder="1" applyAlignment="1">
      <alignment vertical="center"/>
    </xf>
    <xf numFmtId="190" fontId="32" fillId="0" borderId="0" xfId="3956" applyNumberFormat="1" applyFont="1" applyBorder="1" applyAlignment="1">
      <alignment horizontal="right"/>
    </xf>
    <xf numFmtId="192" fontId="33" fillId="0" borderId="0" xfId="12" applyNumberFormat="1" applyFont="1" applyBorder="1" applyAlignment="1">
      <alignment vertical="center"/>
    </xf>
    <xf numFmtId="190" fontId="33" fillId="0" borderId="0" xfId="3956" applyNumberFormat="1" applyFont="1" applyBorder="1" applyAlignment="1">
      <alignment horizontal="right"/>
    </xf>
    <xf numFmtId="193" fontId="33" fillId="0" borderId="0" xfId="12" applyNumberFormat="1" applyFont="1" applyBorder="1" applyAlignment="1">
      <alignment vertical="center"/>
    </xf>
    <xf numFmtId="190" fontId="33" fillId="0" borderId="0" xfId="3956" applyNumberFormat="1" applyFont="1" applyBorder="1" applyAlignment="1">
      <alignment horizontal="right" vertical="center"/>
    </xf>
    <xf numFmtId="0" fontId="33" fillId="0" borderId="0" xfId="3956" applyFont="1" applyBorder="1" applyAlignment="1">
      <alignment horizontal="center" vertical="center"/>
    </xf>
    <xf numFmtId="0" fontId="7" fillId="0" borderId="0" xfId="3956" applyFont="1" applyAlignment="1"/>
    <xf numFmtId="191" fontId="46" fillId="4" borderId="0" xfId="3956" applyNumberFormat="1" applyFont="1" applyFill="1" applyBorder="1" applyAlignment="1">
      <alignment horizontal="left" vertical="center"/>
    </xf>
    <xf numFmtId="0" fontId="7" fillId="0" borderId="0" xfId="3956" applyFont="1" applyBorder="1" applyAlignment="1"/>
    <xf numFmtId="190" fontId="9" fillId="0" borderId="0" xfId="3956" applyNumberFormat="1" applyFont="1" applyAlignment="1"/>
    <xf numFmtId="0" fontId="33" fillId="0" borderId="0" xfId="3956" applyFont="1" applyBorder="1" applyAlignment="1">
      <alignment vertical="center"/>
    </xf>
    <xf numFmtId="192" fontId="32" fillId="0" borderId="0" xfId="12" applyNumberFormat="1" applyFont="1" applyBorder="1" applyAlignment="1">
      <alignment vertical="center"/>
    </xf>
    <xf numFmtId="3" fontId="19" fillId="0" borderId="0" xfId="3956" applyNumberFormat="1" applyFont="1"/>
    <xf numFmtId="0" fontId="9" fillId="0" borderId="0" xfId="3956" applyFont="1" applyBorder="1" applyAlignment="1"/>
    <xf numFmtId="192" fontId="20" fillId="0" borderId="0" xfId="12" applyNumberFormat="1" applyFont="1" applyBorder="1" applyAlignment="1">
      <alignment vertical="center"/>
    </xf>
    <xf numFmtId="0" fontId="20" fillId="0" borderId="0" xfId="3956" applyFont="1" applyBorder="1" applyAlignment="1">
      <alignment horizontal="center"/>
    </xf>
    <xf numFmtId="0" fontId="7" fillId="0" borderId="14" xfId="3956" applyFont="1" applyBorder="1" applyAlignment="1">
      <alignment horizontal="right" vertical="center"/>
    </xf>
    <xf numFmtId="0" fontId="7" fillId="0" borderId="16" xfId="3956" applyFont="1" applyBorder="1" applyAlignment="1">
      <alignment horizontal="right" vertical="center"/>
    </xf>
    <xf numFmtId="0" fontId="7" fillId="0" borderId="10" xfId="3956" applyFont="1" applyBorder="1" applyAlignment="1"/>
    <xf numFmtId="0" fontId="7" fillId="0" borderId="16" xfId="3956" applyFont="1" applyBorder="1" applyAlignment="1">
      <alignment vertical="center"/>
    </xf>
    <xf numFmtId="0" fontId="20" fillId="0" borderId="0" xfId="3956" applyFont="1" applyAlignment="1">
      <alignment horizontal="center"/>
    </xf>
    <xf numFmtId="0" fontId="9" fillId="0" borderId="14" xfId="3956" applyFont="1" applyBorder="1" applyAlignment="1"/>
    <xf numFmtId="0" fontId="7" fillId="0" borderId="0" xfId="3956" applyFont="1" applyAlignment="1">
      <alignment horizontal="center"/>
    </xf>
    <xf numFmtId="0" fontId="32" fillId="0" borderId="0" xfId="3956" applyFont="1"/>
    <xf numFmtId="0" fontId="33" fillId="0" borderId="0" xfId="3956" applyFont="1" applyAlignment="1"/>
    <xf numFmtId="0" fontId="20" fillId="0" borderId="0" xfId="27" applyFont="1" applyAlignment="1">
      <alignment vertical="center"/>
    </xf>
    <xf numFmtId="0" fontId="20" fillId="0" borderId="0" xfId="30" applyFont="1" applyBorder="1" applyAlignment="1"/>
    <xf numFmtId="196" fontId="32" fillId="0" borderId="0" xfId="0" applyNumberFormat="1" applyFont="1" applyAlignment="1"/>
    <xf numFmtId="191" fontId="48" fillId="4" borderId="0" xfId="3950" applyNumberFormat="1" applyFont="1" applyFill="1" applyBorder="1" applyAlignment="1">
      <alignment horizontal="right" vertical="center"/>
    </xf>
    <xf numFmtId="0" fontId="9" fillId="0" borderId="0" xfId="3950" applyFont="1" applyAlignment="1">
      <alignment horizontal="right"/>
    </xf>
    <xf numFmtId="0" fontId="44" fillId="0" borderId="0" xfId="3950" applyFont="1" applyFill="1" applyBorder="1" applyAlignment="1">
      <alignment horizontal="right"/>
    </xf>
    <xf numFmtId="191" fontId="44" fillId="4" borderId="0" xfId="3950" applyNumberFormat="1" applyFont="1" applyFill="1" applyBorder="1" applyAlignment="1">
      <alignment horizontal="center"/>
    </xf>
    <xf numFmtId="0" fontId="20" fillId="0" borderId="0" xfId="28" applyFont="1" applyBorder="1" applyAlignment="1">
      <alignment horizontal="center" vertical="center"/>
    </xf>
    <xf numFmtId="0" fontId="33" fillId="0" borderId="15" xfId="3956" applyFont="1" applyBorder="1" applyAlignment="1">
      <alignment horizontal="center"/>
    </xf>
    <xf numFmtId="0" fontId="7" fillId="0" borderId="10" xfId="3956" applyFont="1" applyBorder="1" applyAlignment="1">
      <alignment horizontal="center"/>
    </xf>
    <xf numFmtId="0" fontId="33" fillId="0" borderId="0" xfId="3956" applyFont="1" applyBorder="1" applyAlignment="1">
      <alignment horizontal="center"/>
    </xf>
    <xf numFmtId="0" fontId="7" fillId="0" borderId="15" xfId="3956" applyFont="1" applyBorder="1" applyAlignment="1">
      <alignment horizontal="center" vertical="center"/>
    </xf>
    <xf numFmtId="0" fontId="7" fillId="0" borderId="14" xfId="3956" applyFont="1" applyBorder="1" applyAlignment="1">
      <alignment horizontal="center" vertical="center"/>
    </xf>
    <xf numFmtId="0" fontId="7" fillId="0" borderId="16" xfId="3956" applyFont="1" applyBorder="1" applyAlignment="1">
      <alignment horizontal="center" vertical="center"/>
    </xf>
    <xf numFmtId="0" fontId="7" fillId="0" borderId="10" xfId="3956" applyFont="1" applyBorder="1" applyAlignment="1">
      <alignment horizontal="center" vertical="center"/>
    </xf>
    <xf numFmtId="0" fontId="33" fillId="0" borderId="0" xfId="0" applyFont="1" applyBorder="1" applyAlignment="1">
      <alignment horizontal="center"/>
    </xf>
    <xf numFmtId="0" fontId="33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7" fillId="0" borderId="1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0" xfId="3950" applyFont="1" applyBorder="1" applyAlignment="1">
      <alignment horizontal="center"/>
    </xf>
    <xf numFmtId="0" fontId="33" fillId="0" borderId="15" xfId="3950" applyFont="1" applyBorder="1" applyAlignment="1">
      <alignment horizontal="center"/>
    </xf>
    <xf numFmtId="0" fontId="33" fillId="0" borderId="0" xfId="3950" applyFont="1" applyBorder="1" applyAlignment="1">
      <alignment horizontal="center"/>
    </xf>
    <xf numFmtId="0" fontId="7" fillId="0" borderId="15" xfId="3950" applyFont="1" applyBorder="1" applyAlignment="1">
      <alignment horizontal="center" vertical="center"/>
    </xf>
    <xf numFmtId="0" fontId="7" fillId="0" borderId="14" xfId="3950" applyFont="1" applyBorder="1" applyAlignment="1">
      <alignment horizontal="center" vertical="center"/>
    </xf>
    <xf numFmtId="0" fontId="7" fillId="0" borderId="16" xfId="3950" applyFont="1" applyBorder="1" applyAlignment="1">
      <alignment horizontal="center"/>
    </xf>
    <xf numFmtId="0" fontId="7" fillId="0" borderId="10" xfId="73" applyFont="1" applyBorder="1" applyAlignment="1">
      <alignment horizontal="center"/>
    </xf>
    <xf numFmtId="0" fontId="33" fillId="0" borderId="15" xfId="73" applyFont="1" applyBorder="1" applyAlignment="1">
      <alignment horizontal="center"/>
    </xf>
    <xf numFmtId="0" fontId="33" fillId="0" borderId="0" xfId="73" applyFont="1" applyBorder="1" applyAlignment="1">
      <alignment horizontal="center"/>
    </xf>
    <xf numFmtId="0" fontId="7" fillId="0" borderId="15" xfId="73" applyFont="1" applyBorder="1" applyAlignment="1">
      <alignment horizontal="center" vertical="center"/>
    </xf>
    <xf numFmtId="0" fontId="7" fillId="0" borderId="14" xfId="73" applyFont="1" applyBorder="1" applyAlignment="1">
      <alignment horizontal="center" vertical="center"/>
    </xf>
    <xf numFmtId="0" fontId="7" fillId="0" borderId="16" xfId="73" applyFont="1" applyBorder="1" applyAlignment="1">
      <alignment horizontal="center"/>
    </xf>
    <xf numFmtId="0" fontId="20" fillId="0" borderId="15" xfId="3950" applyFont="1" applyBorder="1" applyAlignment="1">
      <alignment horizontal="center" vertical="center"/>
    </xf>
    <xf numFmtId="0" fontId="20" fillId="0" borderId="14" xfId="3950" applyFont="1" applyBorder="1" applyAlignment="1">
      <alignment horizontal="center" vertical="center"/>
    </xf>
    <xf numFmtId="0" fontId="20" fillId="0" borderId="15" xfId="28" applyFont="1" applyBorder="1" applyAlignment="1">
      <alignment horizontal="center" vertical="center"/>
    </xf>
    <xf numFmtId="0" fontId="20" fillId="0" borderId="0" xfId="28" applyFont="1" applyBorder="1" applyAlignment="1">
      <alignment horizontal="center" vertical="center"/>
    </xf>
    <xf numFmtId="0" fontId="20" fillId="0" borderId="0" xfId="28" applyFont="1" applyBorder="1" applyAlignment="1">
      <alignment horizontal="center"/>
    </xf>
    <xf numFmtId="3" fontId="9" fillId="0" borderId="0" xfId="0" applyNumberFormat="1" applyFont="1"/>
    <xf numFmtId="3" fontId="32" fillId="0" borderId="0" xfId="0" applyNumberFormat="1" applyFont="1"/>
    <xf numFmtId="0" fontId="32" fillId="0" borderId="0" xfId="0" applyFont="1" applyFill="1"/>
    <xf numFmtId="199" fontId="7" fillId="0" borderId="0" xfId="1" applyNumberFormat="1" applyFont="1" applyFill="1" applyBorder="1" applyAlignment="1" applyProtection="1">
      <alignment horizontal="right" vertical="center"/>
    </xf>
    <xf numFmtId="197" fontId="10" fillId="0" borderId="0" xfId="30" applyNumberFormat="1" applyFont="1" applyFill="1" applyBorder="1" applyAlignment="1" applyProtection="1">
      <alignment horizontal="left" vertical="center"/>
    </xf>
    <xf numFmtId="199" fontId="7" fillId="0" borderId="0" xfId="24" applyNumberFormat="1" applyFont="1" applyFill="1" applyBorder="1" applyAlignment="1" applyProtection="1">
      <alignment horizontal="right" vertical="center"/>
    </xf>
    <xf numFmtId="197" fontId="10" fillId="0" borderId="0" xfId="28" applyNumberFormat="1" applyFont="1" applyFill="1" applyBorder="1" applyAlignment="1" applyProtection="1">
      <alignment horizontal="left" vertical="center"/>
    </xf>
    <xf numFmtId="196" fontId="9" fillId="0" borderId="0" xfId="24" applyNumberFormat="1" applyFont="1" applyFill="1" applyBorder="1" applyAlignment="1" applyProtection="1">
      <alignment horizontal="right" vertical="center"/>
    </xf>
    <xf numFmtId="0" fontId="67" fillId="0" borderId="0" xfId="28" applyFont="1" applyAlignment="1">
      <alignment vertical="center"/>
    </xf>
    <xf numFmtId="0" fontId="68" fillId="0" borderId="0" xfId="0" applyFont="1" applyAlignment="1">
      <alignment horizontal="center" vertical="center"/>
    </xf>
    <xf numFmtId="0" fontId="68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196" fontId="7" fillId="5" borderId="0" xfId="1" applyNumberFormat="1" applyFont="1" applyFill="1" applyBorder="1" applyAlignment="1" applyProtection="1">
      <alignment horizontal="right" vertical="center"/>
    </xf>
    <xf numFmtId="0" fontId="10" fillId="5" borderId="0" xfId="30" applyFont="1" applyFill="1" applyBorder="1" applyAlignment="1" applyProtection="1">
      <alignment horizontal="left" vertical="center"/>
    </xf>
    <xf numFmtId="196" fontId="7" fillId="6" borderId="0" xfId="24" applyNumberFormat="1" applyFont="1" applyFill="1" applyBorder="1" applyAlignment="1" applyProtection="1">
      <alignment horizontal="right" vertical="center"/>
    </xf>
    <xf numFmtId="0" fontId="10" fillId="6" borderId="0" xfId="28" applyFont="1" applyFill="1" applyBorder="1" applyAlignment="1" applyProtection="1">
      <alignment horizontal="left" vertical="center"/>
    </xf>
    <xf numFmtId="196" fontId="9" fillId="7" borderId="0" xfId="24" applyNumberFormat="1" applyFont="1" applyFill="1" applyBorder="1" applyAlignment="1" applyProtection="1">
      <alignment horizontal="right" vertical="center"/>
    </xf>
    <xf numFmtId="0" fontId="10" fillId="7" borderId="0" xfId="28" applyFont="1" applyFill="1" applyBorder="1" applyAlignment="1" applyProtection="1">
      <alignment horizontal="left" vertical="center"/>
    </xf>
    <xf numFmtId="196" fontId="9" fillId="8" borderId="0" xfId="24" applyNumberFormat="1" applyFont="1" applyFill="1" applyBorder="1" applyAlignment="1" applyProtection="1">
      <alignment horizontal="right" vertical="center"/>
    </xf>
    <xf numFmtId="0" fontId="32" fillId="0" borderId="1" xfId="0" applyFont="1" applyBorder="1" applyAlignment="1">
      <alignment vertical="center"/>
    </xf>
    <xf numFmtId="196" fontId="7" fillId="5" borderId="1" xfId="1" applyNumberFormat="1" applyFont="1" applyFill="1" applyBorder="1" applyAlignment="1" applyProtection="1">
      <alignment horizontal="right" vertical="center"/>
    </xf>
    <xf numFmtId="0" fontId="10" fillId="5" borderId="1" xfId="30" applyFont="1" applyFill="1" applyBorder="1" applyAlignment="1">
      <alignment vertical="center"/>
    </xf>
    <xf numFmtId="196" fontId="7" fillId="6" borderId="1" xfId="24" applyNumberFormat="1" applyFont="1" applyFill="1" applyBorder="1" applyAlignment="1" applyProtection="1">
      <alignment horizontal="right" vertical="center"/>
    </xf>
    <xf numFmtId="0" fontId="10" fillId="6" borderId="1" xfId="28" applyFont="1" applyFill="1" applyBorder="1" applyAlignment="1">
      <alignment vertical="center"/>
    </xf>
    <xf numFmtId="196" fontId="9" fillId="7" borderId="1" xfId="24" applyNumberFormat="1" applyFont="1" applyFill="1" applyBorder="1" applyAlignment="1" applyProtection="1">
      <alignment horizontal="right" vertical="center"/>
    </xf>
    <xf numFmtId="0" fontId="10" fillId="7" borderId="1" xfId="28" applyFont="1" applyFill="1" applyBorder="1" applyAlignment="1">
      <alignment vertical="center"/>
    </xf>
    <xf numFmtId="196" fontId="9" fillId="8" borderId="1" xfId="24" applyNumberFormat="1" applyFont="1" applyFill="1" applyBorder="1" applyAlignment="1" applyProtection="1">
      <alignment horizontal="right" vertical="center"/>
    </xf>
    <xf numFmtId="0" fontId="20" fillId="8" borderId="1" xfId="27" applyFont="1" applyFill="1" applyBorder="1" applyAlignment="1">
      <alignment vertical="center"/>
    </xf>
    <xf numFmtId="190" fontId="32" fillId="0" borderId="0" xfId="27" applyNumberFormat="1" applyFont="1" applyBorder="1" applyAlignment="1">
      <alignment horizontal="right" vertical="center"/>
    </xf>
    <xf numFmtId="0" fontId="10" fillId="0" borderId="0" xfId="27" applyFont="1" applyBorder="1" applyAlignment="1">
      <alignment vertical="center"/>
    </xf>
    <xf numFmtId="0" fontId="10" fillId="5" borderId="0" xfId="30" applyFont="1" applyFill="1" applyBorder="1" applyAlignment="1" applyProtection="1">
      <alignment vertical="center"/>
    </xf>
    <xf numFmtId="0" fontId="10" fillId="6" borderId="0" xfId="28" applyFont="1" applyFill="1" applyBorder="1" applyAlignment="1" applyProtection="1">
      <alignment vertical="center"/>
    </xf>
    <xf numFmtId="193" fontId="9" fillId="8" borderId="0" xfId="24" applyNumberFormat="1" applyFont="1" applyFill="1" applyBorder="1" applyAlignment="1" applyProtection="1">
      <alignment horizontal="right" vertical="center"/>
    </xf>
    <xf numFmtId="0" fontId="10" fillId="8" borderId="0" xfId="27" applyFont="1" applyFill="1" applyBorder="1" applyAlignment="1">
      <alignment vertical="center"/>
    </xf>
    <xf numFmtId="0" fontId="10" fillId="0" borderId="0" xfId="27" applyFont="1" applyAlignment="1">
      <alignment vertical="center"/>
    </xf>
    <xf numFmtId="0" fontId="10" fillId="5" borderId="0" xfId="30" applyFont="1" applyFill="1" applyAlignment="1">
      <alignment vertical="center"/>
    </xf>
    <xf numFmtId="0" fontId="10" fillId="6" borderId="0" xfId="28" applyFont="1" applyFill="1" applyAlignment="1">
      <alignment vertical="center"/>
    </xf>
    <xf numFmtId="0" fontId="10" fillId="7" borderId="0" xfId="28" applyFont="1" applyFill="1" applyAlignment="1">
      <alignment horizontal="left" vertical="center"/>
    </xf>
    <xf numFmtId="0" fontId="10" fillId="8" borderId="0" xfId="27" applyFont="1" applyFill="1" applyAlignment="1">
      <alignment vertical="center"/>
    </xf>
    <xf numFmtId="0" fontId="69" fillId="5" borderId="0" xfId="30" applyFont="1" applyFill="1" applyBorder="1" applyAlignment="1">
      <alignment vertical="center"/>
    </xf>
    <xf numFmtId="0" fontId="69" fillId="6" borderId="0" xfId="28" applyFont="1" applyFill="1" applyBorder="1" applyAlignment="1">
      <alignment vertical="center"/>
    </xf>
    <xf numFmtId="0" fontId="69" fillId="7" borderId="0" xfId="28" applyFont="1" applyFill="1" applyBorder="1" applyAlignment="1">
      <alignment horizontal="left" vertical="center"/>
    </xf>
    <xf numFmtId="0" fontId="12" fillId="5" borderId="0" xfId="30" applyFont="1" applyFill="1" applyBorder="1" applyAlignment="1">
      <alignment vertical="center"/>
    </xf>
    <xf numFmtId="0" fontId="12" fillId="6" borderId="0" xfId="28" applyFont="1" applyFill="1" applyBorder="1" applyAlignment="1">
      <alignment vertical="center"/>
    </xf>
    <xf numFmtId="196" fontId="7" fillId="7" borderId="0" xfId="24" applyNumberFormat="1" applyFont="1" applyFill="1" applyBorder="1" applyAlignment="1" applyProtection="1">
      <alignment horizontal="right" vertical="center"/>
    </xf>
    <xf numFmtId="0" fontId="12" fillId="7" borderId="0" xfId="28" applyFont="1" applyFill="1" applyBorder="1" applyAlignment="1">
      <alignment horizontal="left" vertical="center"/>
    </xf>
    <xf numFmtId="193" fontId="7" fillId="8" borderId="0" xfId="24" applyNumberFormat="1" applyFont="1" applyFill="1" applyBorder="1" applyAlignment="1" applyProtection="1">
      <alignment horizontal="right" vertical="center"/>
    </xf>
    <xf numFmtId="196" fontId="7" fillId="5" borderId="0" xfId="30" applyNumberFormat="1" applyFont="1" applyFill="1" applyBorder="1" applyAlignment="1">
      <alignment horizontal="right" vertical="center"/>
    </xf>
    <xf numFmtId="196" fontId="7" fillId="6" borderId="0" xfId="28" applyNumberFormat="1" applyFont="1" applyFill="1" applyBorder="1" applyAlignment="1">
      <alignment horizontal="right" vertical="center"/>
    </xf>
    <xf numFmtId="196" fontId="7" fillId="6" borderId="0" xfId="28" applyNumberFormat="1" applyFont="1" applyFill="1" applyAlignment="1">
      <alignment horizontal="right" vertical="center"/>
    </xf>
    <xf numFmtId="196" fontId="7" fillId="7" borderId="0" xfId="28" applyNumberFormat="1" applyFont="1" applyFill="1" applyBorder="1" applyAlignment="1">
      <alignment horizontal="right" vertical="center"/>
    </xf>
    <xf numFmtId="193" fontId="7" fillId="8" borderId="0" xfId="28" applyNumberFormat="1" applyFont="1" applyFill="1" applyBorder="1" applyAlignment="1">
      <alignment horizontal="right" vertical="center"/>
    </xf>
    <xf numFmtId="196" fontId="9" fillId="5" borderId="0" xfId="30" applyNumberFormat="1" applyFont="1" applyFill="1" applyBorder="1" applyAlignment="1">
      <alignment horizontal="right" vertical="center"/>
    </xf>
    <xf numFmtId="196" fontId="9" fillId="6" borderId="0" xfId="30" applyNumberFormat="1" applyFont="1" applyFill="1" applyBorder="1" applyAlignment="1">
      <alignment horizontal="right" vertical="center"/>
    </xf>
    <xf numFmtId="196" fontId="9" fillId="6" borderId="0" xfId="24" applyNumberFormat="1" applyFont="1" applyFill="1" applyBorder="1" applyAlignment="1" applyProtection="1">
      <alignment horizontal="right" vertical="center"/>
    </xf>
    <xf numFmtId="193" fontId="9" fillId="8" borderId="0" xfId="1" applyNumberFormat="1" applyFont="1" applyFill="1" applyAlignment="1">
      <alignment horizontal="right" vertical="center"/>
    </xf>
    <xf numFmtId="196" fontId="7" fillId="6" borderId="0" xfId="3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190" fontId="7" fillId="0" borderId="0" xfId="0" applyNumberFormat="1" applyFont="1" applyBorder="1" applyAlignment="1">
      <alignment horizontal="right" vertical="center"/>
    </xf>
    <xf numFmtId="0" fontId="7" fillId="0" borderId="0" xfId="27" applyFont="1" applyAlignment="1">
      <alignment vertical="center"/>
    </xf>
    <xf numFmtId="197" fontId="9" fillId="5" borderId="0" xfId="30" applyNumberFormat="1" applyFont="1" applyFill="1" applyBorder="1" applyAlignment="1" applyProtection="1">
      <alignment vertical="center"/>
    </xf>
    <xf numFmtId="197" fontId="9" fillId="6" borderId="0" xfId="28" applyNumberFormat="1" applyFont="1" applyFill="1" applyBorder="1" applyAlignment="1" applyProtection="1">
      <alignment vertical="center"/>
    </xf>
    <xf numFmtId="197" fontId="9" fillId="7" borderId="0" xfId="28" applyNumberFormat="1" applyFont="1" applyFill="1" applyBorder="1" applyAlignment="1" applyProtection="1">
      <alignment horizontal="left" vertical="center"/>
    </xf>
    <xf numFmtId="193" fontId="7" fillId="8" borderId="0" xfId="1" applyNumberFormat="1" applyFont="1" applyFill="1" applyAlignment="1">
      <alignment horizontal="right" vertical="center"/>
    </xf>
    <xf numFmtId="0" fontId="7" fillId="8" borderId="0" xfId="27" applyFont="1" applyFill="1" applyAlignment="1">
      <alignment vertical="center"/>
    </xf>
    <xf numFmtId="0" fontId="33" fillId="0" borderId="0" xfId="0" applyFont="1" applyAlignment="1">
      <alignment vertical="center"/>
    </xf>
    <xf numFmtId="0" fontId="12" fillId="0" borderId="0" xfId="0" applyFont="1" applyBorder="1" applyAlignment="1">
      <alignment horizontal="center" vertical="center"/>
    </xf>
    <xf numFmtId="195" fontId="7" fillId="5" borderId="0" xfId="1" applyNumberFormat="1" applyFont="1" applyFill="1" applyBorder="1" applyAlignment="1" applyProtection="1">
      <alignment horizontal="right" vertical="center"/>
    </xf>
    <xf numFmtId="197" fontId="10" fillId="5" borderId="0" xfId="30" applyNumberFormat="1" applyFont="1" applyFill="1" applyBorder="1" applyAlignment="1" applyProtection="1">
      <alignment horizontal="left" vertical="center"/>
    </xf>
    <xf numFmtId="195" fontId="7" fillId="6" borderId="0" xfId="24" applyNumberFormat="1" applyFont="1" applyFill="1" applyBorder="1" applyAlignment="1" applyProtection="1">
      <alignment horizontal="right" vertical="center"/>
    </xf>
    <xf numFmtId="197" fontId="10" fillId="6" borderId="0" xfId="28" applyNumberFormat="1" applyFont="1" applyFill="1" applyBorder="1" applyAlignment="1" applyProtection="1">
      <alignment horizontal="left" vertical="center"/>
    </xf>
    <xf numFmtId="195" fontId="7" fillId="7" borderId="0" xfId="24" applyNumberFormat="1" applyFont="1" applyFill="1" applyBorder="1" applyAlignment="1" applyProtection="1">
      <alignment horizontal="right" vertical="center"/>
    </xf>
    <xf numFmtId="197" fontId="10" fillId="7" borderId="0" xfId="28" applyNumberFormat="1" applyFont="1" applyFill="1" applyBorder="1" applyAlignment="1" applyProtection="1">
      <alignment horizontal="left" vertical="center"/>
    </xf>
    <xf numFmtId="192" fontId="7" fillId="8" borderId="0" xfId="1" applyNumberFormat="1" applyFont="1" applyFill="1" applyAlignment="1">
      <alignment horizontal="right" vertical="center"/>
    </xf>
    <xf numFmtId="0" fontId="12" fillId="8" borderId="0" xfId="0" applyFont="1" applyFill="1" applyBorder="1" applyAlignment="1">
      <alignment horizontal="center" vertical="center"/>
    </xf>
    <xf numFmtId="0" fontId="33" fillId="0" borderId="0" xfId="0" applyFont="1" applyBorder="1" applyAlignment="1">
      <alignment horizontal="right" vertical="center"/>
    </xf>
    <xf numFmtId="0" fontId="33" fillId="0" borderId="0" xfId="0" applyFont="1" applyBorder="1" applyAlignment="1">
      <alignment vertical="center"/>
    </xf>
    <xf numFmtId="195" fontId="33" fillId="5" borderId="0" xfId="1" applyNumberFormat="1" applyFont="1" applyFill="1" applyBorder="1" applyAlignment="1" applyProtection="1">
      <alignment horizontal="right" vertical="center"/>
    </xf>
    <xf numFmtId="197" fontId="32" fillId="5" borderId="0" xfId="30" applyNumberFormat="1" applyFont="1" applyFill="1" applyBorder="1" applyAlignment="1" applyProtection="1">
      <alignment horizontal="left" vertical="center"/>
    </xf>
    <xf numFmtId="195" fontId="33" fillId="6" borderId="0" xfId="24" applyNumberFormat="1" applyFont="1" applyFill="1" applyBorder="1" applyAlignment="1" applyProtection="1">
      <alignment horizontal="right" vertical="center"/>
    </xf>
    <xf numFmtId="197" fontId="32" fillId="6" borderId="0" xfId="28" applyNumberFormat="1" applyFont="1" applyFill="1" applyBorder="1" applyAlignment="1" applyProtection="1">
      <alignment horizontal="left" vertical="center"/>
    </xf>
    <xf numFmtId="195" fontId="33" fillId="7" borderId="0" xfId="24" applyNumberFormat="1" applyFont="1" applyFill="1" applyBorder="1" applyAlignment="1" applyProtection="1">
      <alignment horizontal="right" vertical="center"/>
    </xf>
    <xf numFmtId="197" fontId="32" fillId="7" borderId="0" xfId="28" applyNumberFormat="1" applyFont="1" applyFill="1" applyBorder="1" applyAlignment="1" applyProtection="1">
      <alignment horizontal="left" vertical="center"/>
    </xf>
    <xf numFmtId="192" fontId="33" fillId="8" borderId="0" xfId="1" applyNumberFormat="1" applyFont="1" applyFill="1" applyAlignment="1">
      <alignment horizontal="right" vertical="center"/>
    </xf>
    <xf numFmtId="0" fontId="33" fillId="8" borderId="0" xfId="0" applyFont="1" applyFill="1" applyBorder="1" applyAlignment="1">
      <alignment vertical="center"/>
    </xf>
    <xf numFmtId="0" fontId="12" fillId="0" borderId="0" xfId="27" applyFont="1" applyBorder="1" applyAlignment="1">
      <alignment vertical="center"/>
    </xf>
    <xf numFmtId="0" fontId="12" fillId="8" borderId="0" xfId="27" applyFont="1" applyFill="1" applyBorder="1" applyAlignment="1">
      <alignment vertical="center"/>
    </xf>
    <xf numFmtId="3" fontId="20" fillId="0" borderId="0" xfId="0" applyNumberFormat="1" applyFont="1" applyAlignment="1">
      <alignment vertical="center"/>
    </xf>
    <xf numFmtId="3" fontId="32" fillId="0" borderId="0" xfId="0" applyNumberFormat="1" applyFont="1" applyAlignment="1">
      <alignment vertical="center"/>
    </xf>
    <xf numFmtId="195" fontId="7" fillId="5" borderId="0" xfId="30" applyNumberFormat="1" applyFont="1" applyFill="1" applyBorder="1" applyAlignment="1">
      <alignment horizontal="right" vertical="center"/>
    </xf>
    <xf numFmtId="41" fontId="7" fillId="6" borderId="0" xfId="30" applyNumberFormat="1" applyFont="1" applyFill="1" applyBorder="1" applyAlignment="1">
      <alignment horizontal="right" vertical="center"/>
    </xf>
    <xf numFmtId="41" fontId="7" fillId="7" borderId="0" xfId="24" applyNumberFormat="1" applyFont="1" applyFill="1" applyBorder="1" applyAlignment="1" applyProtection="1">
      <alignment horizontal="right" vertical="center"/>
    </xf>
    <xf numFmtId="41" fontId="7" fillId="8" borderId="0" xfId="1" applyNumberFormat="1" applyFont="1" applyFill="1" applyAlignment="1">
      <alignment horizontal="right" vertical="center"/>
    </xf>
    <xf numFmtId="0" fontId="20" fillId="0" borderId="0" xfId="0" applyFont="1" applyAlignment="1">
      <alignment vertical="center"/>
    </xf>
    <xf numFmtId="41" fontId="7" fillId="6" borderId="0" xfId="24" applyNumberFormat="1" applyFont="1" applyFill="1" applyBorder="1" applyAlignment="1" applyProtection="1">
      <alignment horizontal="right" vertical="center"/>
    </xf>
    <xf numFmtId="0" fontId="10" fillId="5" borderId="0" xfId="30" applyFont="1" applyFill="1" applyAlignment="1" applyProtection="1">
      <alignment horizontal="left" vertical="center"/>
    </xf>
    <xf numFmtId="0" fontId="10" fillId="6" borderId="0" xfId="28" applyFont="1" applyFill="1" applyAlignment="1" applyProtection="1">
      <alignment horizontal="left" vertical="center"/>
    </xf>
    <xf numFmtId="0" fontId="10" fillId="7" borderId="0" xfId="28" applyFont="1" applyFill="1" applyAlignment="1" applyProtection="1">
      <alignment horizontal="left" vertical="center"/>
    </xf>
    <xf numFmtId="0" fontId="12" fillId="5" borderId="0" xfId="30" applyFont="1" applyFill="1" applyAlignment="1">
      <alignment horizontal="center" vertical="center"/>
    </xf>
    <xf numFmtId="0" fontId="12" fillId="6" borderId="0" xfId="28" applyFont="1" applyFill="1" applyAlignment="1">
      <alignment horizontal="center" vertical="center"/>
    </xf>
    <xf numFmtId="195" fontId="9" fillId="7" borderId="0" xfId="24" applyNumberFormat="1" applyFont="1" applyFill="1" applyBorder="1" applyAlignment="1" applyProtection="1">
      <alignment horizontal="right" vertical="center"/>
    </xf>
    <xf numFmtId="0" fontId="12" fillId="7" borderId="0" xfId="28" applyFont="1" applyFill="1" applyAlignment="1">
      <alignment horizontal="left" vertical="center"/>
    </xf>
    <xf numFmtId="3" fontId="33" fillId="0" borderId="0" xfId="0" applyNumberFormat="1" applyFont="1" applyAlignment="1">
      <alignment vertical="center"/>
    </xf>
    <xf numFmtId="0" fontId="12" fillId="0" borderId="0" xfId="27" applyFont="1" applyAlignment="1">
      <alignment vertical="center"/>
    </xf>
    <xf numFmtId="0" fontId="12" fillId="8" borderId="0" xfId="27" applyFont="1" applyFill="1" applyAlignment="1">
      <alignment vertical="center"/>
    </xf>
    <xf numFmtId="0" fontId="33" fillId="5" borderId="0" xfId="0" applyFont="1" applyFill="1" applyBorder="1" applyAlignment="1">
      <alignment vertical="center"/>
    </xf>
    <xf numFmtId="0" fontId="33" fillId="5" borderId="0" xfId="0" applyFont="1" applyFill="1" applyBorder="1" applyAlignment="1">
      <alignment horizontal="right" vertical="center"/>
    </xf>
    <xf numFmtId="0" fontId="33" fillId="6" borderId="0" xfId="0" applyFont="1" applyFill="1" applyBorder="1" applyAlignment="1">
      <alignment vertical="center"/>
    </xf>
    <xf numFmtId="0" fontId="33" fillId="6" borderId="0" xfId="0" applyFont="1" applyFill="1" applyBorder="1" applyAlignment="1">
      <alignment horizontal="right" vertical="center"/>
    </xf>
    <xf numFmtId="0" fontId="33" fillId="7" borderId="0" xfId="0" applyFont="1" applyFill="1" applyBorder="1" applyAlignment="1">
      <alignment vertical="center"/>
    </xf>
    <xf numFmtId="0" fontId="33" fillId="7" borderId="0" xfId="0" applyFont="1" applyFill="1" applyBorder="1" applyAlignment="1">
      <alignment horizontal="right" vertical="center"/>
    </xf>
    <xf numFmtId="0" fontId="33" fillId="8" borderId="0" xfId="0" applyFont="1" applyFill="1" applyBorder="1" applyAlignment="1">
      <alignment horizontal="right" vertical="center"/>
    </xf>
    <xf numFmtId="0" fontId="33" fillId="0" borderId="10" xfId="0" applyFont="1" applyBorder="1" applyAlignment="1">
      <alignment horizontal="right"/>
    </xf>
    <xf numFmtId="0" fontId="33" fillId="0" borderId="10" xfId="0" applyFont="1" applyBorder="1" applyAlignment="1">
      <alignment horizontal="center"/>
    </xf>
    <xf numFmtId="0" fontId="33" fillId="5" borderId="10" xfId="0" applyFont="1" applyFill="1" applyBorder="1" applyAlignment="1">
      <alignment horizontal="right"/>
    </xf>
    <xf numFmtId="0" fontId="33" fillId="5" borderId="10" xfId="0" applyFont="1" applyFill="1" applyBorder="1" applyAlignment="1">
      <alignment horizontal="center"/>
    </xf>
    <xf numFmtId="0" fontId="33" fillId="6" borderId="10" xfId="0" applyFont="1" applyFill="1" applyBorder="1" applyAlignment="1">
      <alignment horizontal="right"/>
    </xf>
    <xf numFmtId="0" fontId="33" fillId="6" borderId="10" xfId="0" applyFont="1" applyFill="1" applyBorder="1" applyAlignment="1">
      <alignment horizontal="center"/>
    </xf>
    <xf numFmtId="0" fontId="33" fillId="7" borderId="10" xfId="0" applyFont="1" applyFill="1" applyBorder="1" applyAlignment="1">
      <alignment horizontal="right"/>
    </xf>
    <xf numFmtId="0" fontId="33" fillId="7" borderId="10" xfId="0" applyFont="1" applyFill="1" applyBorder="1" applyAlignment="1">
      <alignment horizontal="center"/>
    </xf>
    <xf numFmtId="0" fontId="33" fillId="8" borderId="10" xfId="0" applyFont="1" applyFill="1" applyBorder="1" applyAlignment="1">
      <alignment horizontal="right"/>
    </xf>
    <xf numFmtId="0" fontId="33" fillId="8" borderId="10" xfId="0" applyFont="1" applyFill="1" applyBorder="1" applyAlignment="1">
      <alignment horizontal="center"/>
    </xf>
    <xf numFmtId="0" fontId="7" fillId="5" borderId="0" xfId="0" applyFont="1" applyFill="1" applyAlignment="1">
      <alignment horizontal="center"/>
    </xf>
    <xf numFmtId="0" fontId="33" fillId="5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33" fillId="6" borderId="0" xfId="0" applyFont="1" applyFill="1" applyAlignment="1">
      <alignment horizontal="center"/>
    </xf>
    <xf numFmtId="0" fontId="7" fillId="7" borderId="0" xfId="0" applyFont="1" applyFill="1" applyAlignment="1">
      <alignment horizontal="center"/>
    </xf>
    <xf numFmtId="0" fontId="33" fillId="7" borderId="0" xfId="0" applyFont="1" applyFill="1" applyAlignment="1">
      <alignment horizontal="center"/>
    </xf>
    <xf numFmtId="0" fontId="33" fillId="8" borderId="0" xfId="0" applyFont="1" applyFill="1" applyAlignment="1">
      <alignment horizontal="center"/>
    </xf>
    <xf numFmtId="0" fontId="7" fillId="5" borderId="0" xfId="0" applyFont="1" applyFill="1" applyAlignment="1"/>
    <xf numFmtId="0" fontId="33" fillId="5" borderId="0" xfId="0" applyFont="1" applyFill="1" applyAlignment="1"/>
    <xf numFmtId="0" fontId="7" fillId="6" borderId="0" xfId="0" applyFont="1" applyFill="1" applyAlignment="1"/>
    <xf numFmtId="0" fontId="33" fillId="6" borderId="0" xfId="0" applyFont="1" applyFill="1" applyAlignment="1"/>
    <xf numFmtId="0" fontId="7" fillId="7" borderId="0" xfId="0" applyFont="1" applyFill="1" applyAlignment="1"/>
    <xf numFmtId="0" fontId="33" fillId="7" borderId="0" xfId="0" applyFont="1" applyFill="1" applyAlignment="1"/>
    <xf numFmtId="0" fontId="33" fillId="8" borderId="0" xfId="0" applyFont="1" applyFill="1" applyAlignment="1"/>
    <xf numFmtId="0" fontId="9" fillId="5" borderId="0" xfId="28" applyFont="1" applyFill="1" applyAlignment="1"/>
    <xf numFmtId="0" fontId="33" fillId="5" borderId="0" xfId="28" applyFont="1" applyFill="1" applyAlignment="1"/>
    <xf numFmtId="0" fontId="9" fillId="6" borderId="0" xfId="28" applyFont="1" applyFill="1" applyAlignment="1"/>
    <xf numFmtId="0" fontId="33" fillId="6" borderId="0" xfId="28" applyFont="1" applyFill="1" applyAlignment="1"/>
    <xf numFmtId="0" fontId="9" fillId="7" borderId="0" xfId="28" applyFont="1" applyFill="1" applyAlignment="1"/>
    <xf numFmtId="0" fontId="33" fillId="7" borderId="0" xfId="28" applyFont="1" applyFill="1" applyAlignment="1"/>
    <xf numFmtId="0" fontId="32" fillId="8" borderId="0" xfId="28" applyFont="1" applyFill="1" applyAlignment="1"/>
    <xf numFmtId="0" fontId="33" fillId="8" borderId="0" xfId="28" applyFont="1" applyFill="1" applyAlignment="1"/>
    <xf numFmtId="0" fontId="19" fillId="0" borderId="0" xfId="28" applyFont="1"/>
    <xf numFmtId="0" fontId="32" fillId="0" borderId="0" xfId="28" applyFont="1"/>
    <xf numFmtId="0" fontId="20" fillId="0" borderId="0" xfId="28" applyFont="1"/>
    <xf numFmtId="0" fontId="32" fillId="0" borderId="0" xfId="30" applyFont="1" applyAlignment="1">
      <alignment horizontal="right" vertical="center"/>
    </xf>
    <xf numFmtId="0" fontId="20" fillId="0" borderId="0" xfId="30" applyFont="1" applyAlignment="1">
      <alignment vertical="center"/>
    </xf>
    <xf numFmtId="0" fontId="32" fillId="0" borderId="0" xfId="28" applyFont="1" applyAlignment="1">
      <alignment horizontal="right"/>
    </xf>
    <xf numFmtId="0" fontId="33" fillId="0" borderId="0" xfId="28" applyFont="1"/>
    <xf numFmtId="0" fontId="19" fillId="0" borderId="0" xfId="30" applyFont="1" applyAlignment="1">
      <alignment vertical="center"/>
    </xf>
    <xf numFmtId="196" fontId="32" fillId="0" borderId="0" xfId="28" applyNumberFormat="1" applyFont="1" applyAlignment="1">
      <alignment horizontal="right"/>
    </xf>
    <xf numFmtId="0" fontId="70" fillId="0" borderId="0" xfId="0" applyFont="1" applyAlignment="1">
      <alignment vertical="center"/>
    </xf>
    <xf numFmtId="0" fontId="33" fillId="0" borderId="0" xfId="0" applyFont="1" applyAlignment="1">
      <alignment horizontal="right" vertical="center"/>
    </xf>
    <xf numFmtId="0" fontId="32" fillId="0" borderId="0" xfId="28" applyFont="1" applyAlignment="1">
      <alignment vertical="center"/>
    </xf>
    <xf numFmtId="196" fontId="32" fillId="0" borderId="0" xfId="28" applyNumberFormat="1" applyFont="1" applyAlignment="1">
      <alignment horizontal="right" vertical="center"/>
    </xf>
    <xf numFmtId="0" fontId="33" fillId="0" borderId="0" xfId="27" applyFont="1" applyAlignment="1">
      <alignment horizontal="right" vertical="center"/>
    </xf>
    <xf numFmtId="195" fontId="33" fillId="0" borderId="0" xfId="4906" applyNumberFormat="1" applyFont="1" applyAlignment="1">
      <alignment horizontal="right" vertical="center"/>
    </xf>
    <xf numFmtId="195" fontId="7" fillId="0" borderId="0" xfId="4906" applyNumberFormat="1" applyFont="1" applyAlignment="1">
      <alignment vertical="center"/>
    </xf>
    <xf numFmtId="3" fontId="33" fillId="0" borderId="0" xfId="0" applyNumberFormat="1" applyFont="1" applyAlignment="1">
      <alignment horizontal="right" vertical="center"/>
    </xf>
    <xf numFmtId="0" fontId="9" fillId="0" borderId="0" xfId="28" quotePrefix="1" applyFont="1" applyBorder="1" applyAlignment="1">
      <alignment vertical="center"/>
    </xf>
    <xf numFmtId="0" fontId="32" fillId="5" borderId="0" xfId="30" applyFont="1" applyFill="1" applyAlignment="1">
      <alignment horizontal="right" vertical="center"/>
    </xf>
    <xf numFmtId="0" fontId="20" fillId="5" borderId="0" xfId="30" applyFont="1" applyFill="1" applyAlignment="1">
      <alignment vertical="center"/>
    </xf>
    <xf numFmtId="196" fontId="32" fillId="6" borderId="0" xfId="28" applyNumberFormat="1" applyFont="1" applyFill="1" applyAlignment="1">
      <alignment horizontal="right" vertical="center"/>
    </xf>
    <xf numFmtId="0" fontId="32" fillId="6" borderId="0" xfId="28" quotePrefix="1" applyFont="1" applyFill="1" applyBorder="1" applyAlignment="1">
      <alignment vertical="center"/>
    </xf>
    <xf numFmtId="196" fontId="32" fillId="7" borderId="0" xfId="28" applyNumberFormat="1" applyFont="1" applyFill="1" applyAlignment="1">
      <alignment horizontal="right" vertical="center"/>
    </xf>
    <xf numFmtId="0" fontId="20" fillId="7" borderId="0" xfId="28" applyFont="1" applyFill="1" applyAlignment="1">
      <alignment vertical="center"/>
    </xf>
    <xf numFmtId="196" fontId="32" fillId="8" borderId="0" xfId="28" applyNumberFormat="1" applyFont="1" applyFill="1" applyAlignment="1">
      <alignment horizontal="right" vertical="center"/>
    </xf>
    <xf numFmtId="0" fontId="9" fillId="8" borderId="0" xfId="28" quotePrefix="1" applyFont="1" applyFill="1" applyBorder="1" applyAlignment="1">
      <alignment vertical="center"/>
    </xf>
    <xf numFmtId="0" fontId="32" fillId="5" borderId="0" xfId="28" applyFont="1" applyFill="1" applyAlignment="1">
      <alignment horizontal="right" vertical="center"/>
    </xf>
    <xf numFmtId="0" fontId="9" fillId="5" borderId="0" xfId="28" quotePrefix="1" applyFont="1" applyFill="1" applyAlignment="1">
      <alignment vertical="center"/>
    </xf>
    <xf numFmtId="0" fontId="32" fillId="6" borderId="0" xfId="28" applyFont="1" applyFill="1" applyAlignment="1">
      <alignment horizontal="right" vertical="center"/>
    </xf>
    <xf numFmtId="0" fontId="20" fillId="6" borderId="0" xfId="28" applyFont="1" applyFill="1" applyAlignment="1">
      <alignment vertical="center"/>
    </xf>
    <xf numFmtId="0" fontId="32" fillId="7" borderId="0" xfId="28" applyFont="1" applyFill="1" applyAlignment="1">
      <alignment horizontal="right" vertical="center"/>
    </xf>
    <xf numFmtId="0" fontId="32" fillId="8" borderId="0" xfId="28" applyFont="1" applyFill="1" applyAlignment="1">
      <alignment horizontal="right" vertical="center"/>
    </xf>
    <xf numFmtId="0" fontId="20" fillId="8" borderId="0" xfId="28" applyFont="1" applyFill="1" applyAlignment="1">
      <alignment vertical="center"/>
    </xf>
    <xf numFmtId="0" fontId="32" fillId="0" borderId="1" xfId="28" applyFont="1" applyBorder="1" applyAlignment="1">
      <alignment vertical="center"/>
    </xf>
    <xf numFmtId="196" fontId="32" fillId="5" borderId="1" xfId="30" applyNumberFormat="1" applyFont="1" applyFill="1" applyBorder="1" applyAlignment="1">
      <alignment horizontal="right" vertical="center"/>
    </xf>
    <xf numFmtId="0" fontId="32" fillId="5" borderId="14" xfId="30" applyFont="1" applyFill="1" applyBorder="1" applyAlignment="1">
      <alignment horizontal="right" vertical="center"/>
    </xf>
    <xf numFmtId="0" fontId="19" fillId="5" borderId="14" xfId="30" applyFont="1" applyFill="1" applyBorder="1" applyAlignment="1">
      <alignment vertical="center"/>
    </xf>
    <xf numFmtId="0" fontId="32" fillId="6" borderId="14" xfId="28" applyFont="1" applyFill="1" applyBorder="1" applyAlignment="1">
      <alignment horizontal="right" vertical="center"/>
    </xf>
    <xf numFmtId="0" fontId="19" fillId="6" borderId="14" xfId="28" applyFont="1" applyFill="1" applyBorder="1" applyAlignment="1">
      <alignment vertical="center"/>
    </xf>
    <xf numFmtId="0" fontId="32" fillId="7" borderId="14" xfId="28" applyFont="1" applyFill="1" applyBorder="1" applyAlignment="1">
      <alignment horizontal="right" vertical="center"/>
    </xf>
    <xf numFmtId="0" fontId="32" fillId="7" borderId="14" xfId="28" applyFont="1" applyFill="1" applyBorder="1" applyAlignment="1">
      <alignment vertical="center"/>
    </xf>
    <xf numFmtId="0" fontId="32" fillId="8" borderId="14" xfId="28" applyFont="1" applyFill="1" applyBorder="1" applyAlignment="1">
      <alignment horizontal="right" vertical="center"/>
    </xf>
    <xf numFmtId="0" fontId="19" fillId="8" borderId="14" xfId="28" applyFont="1" applyFill="1" applyBorder="1" applyAlignment="1">
      <alignment vertical="center"/>
    </xf>
    <xf numFmtId="0" fontId="19" fillId="0" borderId="0" xfId="0" applyFont="1" applyAlignment="1">
      <alignment horizontal="right" vertical="center"/>
    </xf>
    <xf numFmtId="196" fontId="32" fillId="0" borderId="0" xfId="1" applyNumberFormat="1" applyFont="1" applyFill="1" applyBorder="1" applyAlignment="1" applyProtection="1">
      <alignment horizontal="right" vertical="center"/>
    </xf>
    <xf numFmtId="196" fontId="33" fillId="5" borderId="0" xfId="1" applyNumberFormat="1" applyFont="1" applyFill="1" applyBorder="1" applyAlignment="1" applyProtection="1">
      <alignment horizontal="right" vertical="center"/>
    </xf>
    <xf numFmtId="0" fontId="19" fillId="5" borderId="0" xfId="30" applyFont="1" applyFill="1" applyBorder="1" applyAlignment="1" applyProtection="1">
      <alignment horizontal="left" vertical="center"/>
    </xf>
    <xf numFmtId="196" fontId="33" fillId="6" borderId="0" xfId="24" applyNumberFormat="1" applyFont="1" applyFill="1" applyBorder="1" applyAlignment="1" applyProtection="1">
      <alignment horizontal="right" vertical="center"/>
    </xf>
    <xf numFmtId="0" fontId="19" fillId="6" borderId="0" xfId="28" applyFont="1" applyFill="1" applyBorder="1" applyAlignment="1" applyProtection="1">
      <alignment horizontal="left" vertical="center"/>
    </xf>
    <xf numFmtId="196" fontId="32" fillId="7" borderId="0" xfId="24" applyNumberFormat="1" applyFont="1" applyFill="1" applyBorder="1" applyAlignment="1" applyProtection="1">
      <alignment horizontal="right" vertical="center"/>
    </xf>
    <xf numFmtId="0" fontId="32" fillId="7" borderId="0" xfId="28" applyFont="1" applyFill="1" applyBorder="1" applyAlignment="1" applyProtection="1">
      <alignment horizontal="left" vertical="center"/>
    </xf>
    <xf numFmtId="196" fontId="32" fillId="8" borderId="0" xfId="24" applyNumberFormat="1" applyFont="1" applyFill="1" applyBorder="1" applyAlignment="1" applyProtection="1">
      <alignment horizontal="right" vertical="center"/>
    </xf>
    <xf numFmtId="0" fontId="19" fillId="8" borderId="0" xfId="28" applyFont="1" applyFill="1" applyBorder="1" applyAlignment="1" applyProtection="1">
      <alignment horizontal="left" vertical="center"/>
    </xf>
    <xf numFmtId="196" fontId="32" fillId="0" borderId="0" xfId="30" applyNumberFormat="1" applyFont="1" applyFill="1" applyBorder="1" applyAlignment="1">
      <alignment horizontal="right" vertical="center"/>
    </xf>
    <xf numFmtId="195" fontId="33" fillId="8" borderId="0" xfId="24" applyNumberFormat="1" applyFont="1" applyFill="1" applyBorder="1" applyAlignment="1" applyProtection="1">
      <alignment horizontal="right" vertical="center"/>
    </xf>
    <xf numFmtId="196" fontId="33" fillId="8" borderId="0" xfId="24" applyNumberFormat="1" applyFont="1" applyFill="1" applyBorder="1" applyAlignment="1" applyProtection="1">
      <alignment horizontal="right" vertical="center"/>
    </xf>
    <xf numFmtId="197" fontId="19" fillId="0" borderId="0" xfId="28" applyNumberFormat="1" applyFont="1" applyBorder="1" applyAlignment="1" applyProtection="1">
      <alignment horizontal="left" vertical="center"/>
    </xf>
    <xf numFmtId="197" fontId="19" fillId="5" borderId="0" xfId="30" applyNumberFormat="1" applyFont="1" applyFill="1" applyBorder="1" applyAlignment="1" applyProtection="1">
      <alignment horizontal="left" vertical="center"/>
    </xf>
    <xf numFmtId="197" fontId="19" fillId="6" borderId="0" xfId="28" applyNumberFormat="1" applyFont="1" applyFill="1" applyBorder="1" applyAlignment="1" applyProtection="1">
      <alignment horizontal="left" vertical="center"/>
    </xf>
    <xf numFmtId="197" fontId="19" fillId="8" borderId="0" xfId="28" applyNumberFormat="1" applyFont="1" applyFill="1" applyBorder="1" applyAlignment="1" applyProtection="1">
      <alignment horizontal="left" vertical="center"/>
    </xf>
    <xf numFmtId="0" fontId="19" fillId="5" borderId="0" xfId="30" applyFont="1" applyFill="1" applyAlignment="1">
      <alignment vertical="center"/>
    </xf>
    <xf numFmtId="0" fontId="19" fillId="6" borderId="0" xfId="28" applyFont="1" applyFill="1" applyAlignment="1">
      <alignment vertical="center"/>
    </xf>
    <xf numFmtId="0" fontId="32" fillId="7" borderId="0" xfId="28" applyFont="1" applyFill="1" applyAlignment="1">
      <alignment vertical="center"/>
    </xf>
    <xf numFmtId="0" fontId="19" fillId="8" borderId="0" xfId="28" applyFont="1" applyFill="1" applyAlignment="1">
      <alignment vertical="center"/>
    </xf>
    <xf numFmtId="0" fontId="19" fillId="5" borderId="0" xfId="30" applyFont="1" applyFill="1" applyAlignment="1" applyProtection="1">
      <alignment horizontal="left" vertical="center"/>
    </xf>
    <xf numFmtId="0" fontId="19" fillId="6" borderId="0" xfId="28" applyFont="1" applyFill="1" applyAlignment="1" applyProtection="1">
      <alignment horizontal="left" vertical="center"/>
    </xf>
    <xf numFmtId="0" fontId="32" fillId="7" borderId="0" xfId="28" applyFont="1" applyFill="1" applyAlignment="1" applyProtection="1">
      <alignment horizontal="left" vertical="center"/>
    </xf>
    <xf numFmtId="0" fontId="19" fillId="8" borderId="0" xfId="28" applyFont="1" applyFill="1" applyAlignment="1" applyProtection="1">
      <alignment horizontal="left" vertical="center"/>
    </xf>
    <xf numFmtId="0" fontId="34" fillId="0" borderId="0" xfId="28" applyFont="1" applyBorder="1" applyAlignment="1">
      <alignment vertical="center"/>
    </xf>
    <xf numFmtId="0" fontId="34" fillId="5" borderId="0" xfId="30" applyFont="1" applyFill="1" applyBorder="1" applyAlignment="1">
      <alignment vertical="center"/>
    </xf>
    <xf numFmtId="0" fontId="34" fillId="6" borderId="0" xfId="28" applyFont="1" applyFill="1" applyBorder="1" applyAlignment="1">
      <alignment vertical="center"/>
    </xf>
    <xf numFmtId="0" fontId="71" fillId="7" borderId="0" xfId="28" applyFont="1" applyFill="1" applyBorder="1" applyAlignment="1">
      <alignment vertical="center"/>
    </xf>
    <xf numFmtId="0" fontId="34" fillId="8" borderId="0" xfId="28" applyFont="1" applyFill="1" applyBorder="1" applyAlignment="1">
      <alignment vertical="center"/>
    </xf>
    <xf numFmtId="196" fontId="33" fillId="0" borderId="0" xfId="1" applyNumberFormat="1" applyFont="1" applyFill="1" applyBorder="1" applyAlignment="1" applyProtection="1">
      <alignment horizontal="right" vertical="center"/>
    </xf>
    <xf numFmtId="0" fontId="20" fillId="5" borderId="0" xfId="30" applyFont="1" applyFill="1" applyBorder="1" applyAlignment="1">
      <alignment horizontal="center" vertical="center"/>
    </xf>
    <xf numFmtId="0" fontId="20" fillId="6" borderId="0" xfId="28" applyFont="1" applyFill="1" applyBorder="1" applyAlignment="1">
      <alignment horizontal="center" vertical="center"/>
    </xf>
    <xf numFmtId="196" fontId="33" fillId="7" borderId="0" xfId="24" applyNumberFormat="1" applyFont="1" applyFill="1" applyBorder="1" applyAlignment="1" applyProtection="1">
      <alignment horizontal="right" vertical="center"/>
    </xf>
    <xf numFmtId="0" fontId="33" fillId="7" borderId="0" xfId="28" applyFont="1" applyFill="1" applyBorder="1" applyAlignment="1">
      <alignment horizontal="center" vertical="center"/>
    </xf>
    <xf numFmtId="0" fontId="20" fillId="8" borderId="0" xfId="28" applyFont="1" applyFill="1" applyBorder="1" applyAlignment="1">
      <alignment horizontal="center" vertical="center"/>
    </xf>
    <xf numFmtId="197" fontId="19" fillId="0" borderId="0" xfId="28" applyNumberFormat="1" applyFont="1" applyAlignment="1">
      <alignment vertical="center"/>
    </xf>
    <xf numFmtId="0" fontId="19" fillId="0" borderId="0" xfId="28" applyFont="1" applyAlignment="1">
      <alignment horizontal="right" vertical="center"/>
    </xf>
    <xf numFmtId="0" fontId="33" fillId="0" borderId="0" xfId="30" applyFont="1" applyBorder="1" applyAlignment="1">
      <alignment horizontal="center" vertical="center"/>
    </xf>
    <xf numFmtId="0" fontId="33" fillId="5" borderId="0" xfId="30" applyFont="1" applyFill="1" applyBorder="1" applyAlignment="1">
      <alignment horizontal="right" vertical="center"/>
    </xf>
    <xf numFmtId="0" fontId="19" fillId="5" borderId="0" xfId="30" applyFont="1" applyFill="1" applyAlignment="1">
      <alignment horizontal="right" vertical="center"/>
    </xf>
    <xf numFmtId="0" fontId="33" fillId="6" borderId="0" xfId="28" applyFont="1" applyFill="1" applyBorder="1" applyAlignment="1">
      <alignment horizontal="right" vertical="center"/>
    </xf>
    <xf numFmtId="0" fontId="33" fillId="6" borderId="0" xfId="28" applyFont="1" applyFill="1" applyAlignment="1">
      <alignment horizontal="right" vertical="center"/>
    </xf>
    <xf numFmtId="0" fontId="19" fillId="6" borderId="0" xfId="28" applyFont="1" applyFill="1" applyAlignment="1">
      <alignment horizontal="right" vertical="center"/>
    </xf>
    <xf numFmtId="0" fontId="33" fillId="7" borderId="0" xfId="28" applyFont="1" applyFill="1" applyBorder="1" applyAlignment="1">
      <alignment horizontal="right" vertical="center"/>
    </xf>
    <xf numFmtId="0" fontId="33" fillId="8" borderId="0" xfId="28" applyFont="1" applyFill="1" applyBorder="1" applyAlignment="1">
      <alignment horizontal="right" vertical="center"/>
    </xf>
    <xf numFmtId="0" fontId="19" fillId="8" borderId="0" xfId="28" applyFont="1" applyFill="1" applyAlignment="1">
      <alignment horizontal="right" vertical="center"/>
    </xf>
    <xf numFmtId="195" fontId="32" fillId="5" borderId="0" xfId="30" applyNumberFormat="1" applyFont="1" applyFill="1" applyBorder="1" applyAlignment="1">
      <alignment horizontal="right" vertical="center"/>
    </xf>
    <xf numFmtId="195" fontId="32" fillId="6" borderId="0" xfId="30" applyNumberFormat="1" applyFont="1" applyFill="1" applyBorder="1" applyAlignment="1">
      <alignment horizontal="right" vertical="center"/>
    </xf>
    <xf numFmtId="195" fontId="32" fillId="6" borderId="0" xfId="24" applyNumberFormat="1" applyFont="1" applyFill="1" applyBorder="1" applyAlignment="1" applyProtection="1">
      <alignment horizontal="right" vertical="center"/>
    </xf>
    <xf numFmtId="195" fontId="32" fillId="7" borderId="0" xfId="24" applyNumberFormat="1" applyFont="1" applyFill="1" applyBorder="1" applyAlignment="1" applyProtection="1">
      <alignment horizontal="right" vertical="center"/>
    </xf>
    <xf numFmtId="192" fontId="32" fillId="8" borderId="0" xfId="1" applyNumberFormat="1" applyFont="1" applyFill="1" applyAlignment="1">
      <alignment horizontal="right" vertical="center"/>
    </xf>
    <xf numFmtId="3" fontId="32" fillId="0" borderId="0" xfId="30" applyNumberFormat="1" applyFont="1" applyFill="1" applyBorder="1" applyAlignment="1">
      <alignment horizontal="right" vertical="center"/>
    </xf>
    <xf numFmtId="195" fontId="32" fillId="0" borderId="0" xfId="30" applyNumberFormat="1" applyFont="1" applyFill="1" applyBorder="1" applyAlignment="1">
      <alignment horizontal="right" vertical="center"/>
    </xf>
    <xf numFmtId="194" fontId="32" fillId="5" borderId="0" xfId="30" applyNumberFormat="1" applyFont="1" applyFill="1" applyBorder="1" applyAlignment="1">
      <alignment horizontal="right" vertical="center"/>
    </xf>
    <xf numFmtId="194" fontId="32" fillId="6" borderId="0" xfId="30" applyNumberFormat="1" applyFont="1" applyFill="1" applyBorder="1" applyAlignment="1">
      <alignment horizontal="right" vertical="center"/>
    </xf>
    <xf numFmtId="195" fontId="32" fillId="5" borderId="0" xfId="1" applyNumberFormat="1" applyFont="1" applyFill="1" applyBorder="1" applyAlignment="1" applyProtection="1">
      <alignment horizontal="right" vertical="center"/>
    </xf>
    <xf numFmtId="194" fontId="32" fillId="7" borderId="0" xfId="30" applyNumberFormat="1" applyFont="1" applyFill="1" applyBorder="1" applyAlignment="1">
      <alignment horizontal="right" vertical="center"/>
    </xf>
    <xf numFmtId="194" fontId="32" fillId="5" borderId="0" xfId="1" applyNumberFormat="1" applyFont="1" applyFill="1" applyBorder="1" applyAlignment="1" applyProtection="1">
      <alignment horizontal="right" vertical="center"/>
    </xf>
    <xf numFmtId="194" fontId="33" fillId="5" borderId="0" xfId="1" applyNumberFormat="1" applyFont="1" applyFill="1" applyBorder="1" applyAlignment="1" applyProtection="1">
      <alignment horizontal="right" vertical="center"/>
    </xf>
    <xf numFmtId="0" fontId="20" fillId="5" borderId="0" xfId="30" applyFont="1" applyFill="1" applyAlignment="1">
      <alignment horizontal="center" vertical="center"/>
    </xf>
    <xf numFmtId="194" fontId="32" fillId="6" borderId="0" xfId="24" applyNumberFormat="1" applyFont="1" applyFill="1" applyBorder="1" applyAlignment="1" applyProtection="1">
      <alignment horizontal="right" vertical="center"/>
    </xf>
    <xf numFmtId="194" fontId="33" fillId="6" borderId="0" xfId="24" applyNumberFormat="1" applyFont="1" applyFill="1" applyBorder="1" applyAlignment="1" applyProtection="1">
      <alignment horizontal="right" vertical="center"/>
    </xf>
    <xf numFmtId="0" fontId="20" fillId="6" borderId="0" xfId="28" applyFont="1" applyFill="1" applyAlignment="1">
      <alignment horizontal="center" vertical="center"/>
    </xf>
    <xf numFmtId="194" fontId="32" fillId="7" borderId="0" xfId="24" applyNumberFormat="1" applyFont="1" applyFill="1" applyBorder="1" applyAlignment="1" applyProtection="1">
      <alignment horizontal="right" vertical="center"/>
    </xf>
    <xf numFmtId="194" fontId="33" fillId="7" borderId="0" xfId="24" applyNumberFormat="1" applyFont="1" applyFill="1" applyBorder="1" applyAlignment="1" applyProtection="1">
      <alignment horizontal="right" vertical="center"/>
    </xf>
    <xf numFmtId="0" fontId="33" fillId="7" borderId="0" xfId="28" applyFont="1" applyFill="1" applyAlignment="1">
      <alignment horizontal="center" vertical="center"/>
    </xf>
    <xf numFmtId="0" fontId="20" fillId="8" borderId="0" xfId="28" applyFont="1" applyFill="1" applyAlignment="1">
      <alignment horizontal="center" vertical="center"/>
    </xf>
    <xf numFmtId="0" fontId="20" fillId="0" borderId="0" xfId="30" applyFont="1" applyAlignment="1">
      <alignment horizontal="right" vertical="center"/>
    </xf>
    <xf numFmtId="0" fontId="33" fillId="0" borderId="15" xfId="30" applyFont="1" applyBorder="1" applyAlignment="1">
      <alignment horizontal="center" vertical="center"/>
    </xf>
    <xf numFmtId="0" fontId="33" fillId="5" borderId="15" xfId="30" applyFont="1" applyFill="1" applyBorder="1" applyAlignment="1">
      <alignment horizontal="right" vertical="center"/>
    </xf>
    <xf numFmtId="0" fontId="20" fillId="5" borderId="0" xfId="30" applyFont="1" applyFill="1" applyAlignment="1">
      <alignment horizontal="right" vertical="center"/>
    </xf>
    <xf numFmtId="0" fontId="33" fillId="6" borderId="15" xfId="30" applyFont="1" applyFill="1" applyBorder="1" applyAlignment="1">
      <alignment horizontal="right" vertical="center"/>
    </xf>
    <xf numFmtId="0" fontId="33" fillId="6" borderId="0" xfId="30" applyFont="1" applyFill="1" applyAlignment="1">
      <alignment horizontal="right" vertical="center"/>
    </xf>
    <xf numFmtId="0" fontId="20" fillId="6" borderId="0" xfId="30" applyFont="1" applyFill="1" applyAlignment="1">
      <alignment horizontal="right" vertical="center"/>
    </xf>
    <xf numFmtId="0" fontId="33" fillId="7" borderId="15" xfId="30" applyFont="1" applyFill="1" applyBorder="1" applyAlignment="1">
      <alignment horizontal="right" vertical="center"/>
    </xf>
    <xf numFmtId="0" fontId="33" fillId="7" borderId="0" xfId="30" applyFont="1" applyFill="1" applyAlignment="1">
      <alignment horizontal="right" vertical="center"/>
    </xf>
    <xf numFmtId="0" fontId="33" fillId="8" borderId="15" xfId="30" applyFont="1" applyFill="1" applyBorder="1" applyAlignment="1">
      <alignment horizontal="right" vertical="center"/>
    </xf>
    <xf numFmtId="0" fontId="20" fillId="8" borderId="0" xfId="30" applyFont="1" applyFill="1" applyAlignment="1">
      <alignment horizontal="right" vertical="center"/>
    </xf>
    <xf numFmtId="0" fontId="33" fillId="0" borderId="16" xfId="30" applyFont="1" applyBorder="1" applyAlignment="1">
      <alignment horizontal="right" vertical="center"/>
    </xf>
    <xf numFmtId="0" fontId="20" fillId="0" borderId="16" xfId="30" applyFont="1" applyBorder="1" applyAlignment="1">
      <alignment horizontal="center" vertical="center"/>
    </xf>
    <xf numFmtId="0" fontId="33" fillId="5" borderId="16" xfId="30" applyFont="1" applyFill="1" applyBorder="1" applyAlignment="1">
      <alignment horizontal="right" vertical="center"/>
    </xf>
    <xf numFmtId="0" fontId="20" fillId="5" borderId="16" xfId="30" applyFont="1" applyFill="1" applyBorder="1" applyAlignment="1">
      <alignment horizontal="center" vertical="center"/>
    </xf>
    <xf numFmtId="0" fontId="33" fillId="6" borderId="16" xfId="30" applyFont="1" applyFill="1" applyBorder="1" applyAlignment="1">
      <alignment horizontal="right" vertical="center"/>
    </xf>
    <xf numFmtId="0" fontId="20" fillId="6" borderId="16" xfId="30" applyFont="1" applyFill="1" applyBorder="1" applyAlignment="1">
      <alignment horizontal="center" vertical="center"/>
    </xf>
    <xf numFmtId="0" fontId="33" fillId="7" borderId="16" xfId="30" applyFont="1" applyFill="1" applyBorder="1" applyAlignment="1">
      <alignment horizontal="right" vertical="center"/>
    </xf>
    <xf numFmtId="0" fontId="33" fillId="7" borderId="16" xfId="30" applyFont="1" applyFill="1" applyBorder="1" applyAlignment="1">
      <alignment horizontal="center" vertical="center"/>
    </xf>
    <xf numFmtId="0" fontId="33" fillId="8" borderId="16" xfId="30" applyFont="1" applyFill="1" applyBorder="1" applyAlignment="1">
      <alignment horizontal="right" vertical="center"/>
    </xf>
    <xf numFmtId="0" fontId="20" fillId="8" borderId="16" xfId="30" applyFont="1" applyFill="1" applyBorder="1" applyAlignment="1">
      <alignment horizontal="center" vertical="center"/>
    </xf>
    <xf numFmtId="195" fontId="33" fillId="5" borderId="0" xfId="1" applyNumberFormat="1" applyFont="1" applyFill="1" applyAlignment="1">
      <alignment horizontal="right" vertical="center"/>
    </xf>
    <xf numFmtId="0" fontId="20" fillId="5" borderId="0" xfId="27" applyFont="1" applyFill="1" applyAlignment="1">
      <alignment vertical="center"/>
    </xf>
    <xf numFmtId="195" fontId="33" fillId="6" borderId="0" xfId="4906" applyNumberFormat="1" applyFont="1" applyFill="1" applyAlignment="1">
      <alignment horizontal="right" vertical="center"/>
    </xf>
    <xf numFmtId="0" fontId="20" fillId="6" borderId="0" xfId="27" applyFont="1" applyFill="1" applyAlignment="1">
      <alignment vertical="center"/>
    </xf>
    <xf numFmtId="195" fontId="33" fillId="7" borderId="0" xfId="4906" applyNumberFormat="1" applyFont="1" applyFill="1" applyAlignment="1">
      <alignment horizontal="right" vertical="center"/>
    </xf>
    <xf numFmtId="0" fontId="20" fillId="7" borderId="0" xfId="27" applyFont="1" applyFill="1" applyAlignment="1">
      <alignment vertical="center"/>
    </xf>
    <xf numFmtId="3" fontId="33" fillId="8" borderId="0" xfId="0" applyNumberFormat="1" applyFont="1" applyFill="1" applyAlignment="1">
      <alignment horizontal="right" vertical="center"/>
    </xf>
    <xf numFmtId="0" fontId="20" fillId="8" borderId="0" xfId="27" applyFont="1" applyFill="1" applyAlignment="1">
      <alignment vertical="center"/>
    </xf>
    <xf numFmtId="0" fontId="33" fillId="5" borderId="0" xfId="28" applyFont="1" applyFill="1" applyAlignment="1">
      <alignment vertical="center"/>
    </xf>
    <xf numFmtId="0" fontId="33" fillId="6" borderId="0" xfId="28" applyFont="1" applyFill="1" applyAlignment="1">
      <alignment vertical="center"/>
    </xf>
    <xf numFmtId="0" fontId="33" fillId="7" borderId="0" xfId="28" applyFont="1" applyFill="1" applyAlignment="1">
      <alignment vertical="center"/>
    </xf>
    <xf numFmtId="0" fontId="33" fillId="8" borderId="0" xfId="28" applyFont="1" applyFill="1" applyAlignment="1">
      <alignment vertical="center"/>
    </xf>
    <xf numFmtId="0" fontId="68" fillId="0" borderId="0" xfId="0" applyFont="1" applyAlignment="1">
      <alignment horizontal="right" vertical="center"/>
    </xf>
    <xf numFmtId="0" fontId="19" fillId="0" borderId="0" xfId="28" applyFont="1" applyAlignment="1">
      <alignment horizontal="left" vertical="center"/>
    </xf>
    <xf numFmtId="0" fontId="19" fillId="0" borderId="1" xfId="28" applyFont="1" applyBorder="1" applyAlignment="1">
      <alignment horizontal="right" vertical="center"/>
    </xf>
    <xf numFmtId="0" fontId="19" fillId="0" borderId="14" xfId="28" applyFont="1" applyBorder="1" applyAlignment="1">
      <alignment horizontal="left" vertical="center"/>
    </xf>
    <xf numFmtId="0" fontId="19" fillId="5" borderId="14" xfId="28" applyFont="1" applyFill="1" applyBorder="1" applyAlignment="1">
      <alignment horizontal="right" vertical="center"/>
    </xf>
    <xf numFmtId="0" fontId="19" fillId="5" borderId="14" xfId="28" applyFont="1" applyFill="1" applyBorder="1" applyAlignment="1">
      <alignment horizontal="left" vertical="center"/>
    </xf>
    <xf numFmtId="0" fontId="19" fillId="6" borderId="14" xfId="28" applyFont="1" applyFill="1" applyBorder="1" applyAlignment="1">
      <alignment horizontal="right" vertical="center"/>
    </xf>
    <xf numFmtId="0" fontId="19" fillId="6" borderId="14" xfId="28" applyFont="1" applyFill="1" applyBorder="1" applyAlignment="1">
      <alignment horizontal="left" vertical="center"/>
    </xf>
    <xf numFmtId="0" fontId="19" fillId="7" borderId="14" xfId="28" applyFont="1" applyFill="1" applyBorder="1" applyAlignment="1">
      <alignment horizontal="right" vertical="center"/>
    </xf>
    <xf numFmtId="0" fontId="19" fillId="7" borderId="14" xfId="28" applyFont="1" applyFill="1" applyBorder="1" applyAlignment="1">
      <alignment horizontal="left" vertical="center"/>
    </xf>
    <xf numFmtId="0" fontId="19" fillId="8" borderId="14" xfId="28" applyFont="1" applyFill="1" applyBorder="1" applyAlignment="1">
      <alignment horizontal="right" vertical="center"/>
    </xf>
    <xf numFmtId="0" fontId="19" fillId="8" borderId="14" xfId="28" applyFont="1" applyFill="1" applyBorder="1" applyAlignment="1">
      <alignment horizontal="left" vertical="center"/>
    </xf>
    <xf numFmtId="196" fontId="19" fillId="5" borderId="0" xfId="28" applyNumberFormat="1" applyFont="1" applyFill="1" applyAlignment="1">
      <alignment horizontal="right"/>
    </xf>
    <xf numFmtId="0" fontId="19" fillId="5" borderId="0" xfId="28" applyFont="1" applyFill="1" applyBorder="1" applyAlignment="1" applyProtection="1">
      <alignment horizontal="left" vertical="center"/>
    </xf>
    <xf numFmtId="196" fontId="19" fillId="6" borderId="0" xfId="28" applyNumberFormat="1" applyFont="1" applyFill="1" applyAlignment="1">
      <alignment horizontal="right"/>
    </xf>
    <xf numFmtId="196" fontId="19" fillId="7" borderId="0" xfId="28" applyNumberFormat="1" applyFont="1" applyFill="1" applyAlignment="1">
      <alignment horizontal="right"/>
    </xf>
    <xf numFmtId="0" fontId="19" fillId="7" borderId="0" xfId="28" applyFont="1" applyFill="1" applyBorder="1" applyAlignment="1" applyProtection="1">
      <alignment horizontal="left" vertical="center"/>
    </xf>
    <xf numFmtId="196" fontId="19" fillId="8" borderId="0" xfId="28" applyNumberFormat="1" applyFont="1" applyFill="1" applyAlignment="1">
      <alignment horizontal="right"/>
    </xf>
    <xf numFmtId="0" fontId="20" fillId="0" borderId="0" xfId="0" applyFont="1" applyAlignment="1">
      <alignment horizontal="left"/>
    </xf>
    <xf numFmtId="196" fontId="19" fillId="0" borderId="0" xfId="4907" applyNumberFormat="1" applyFont="1" applyFill="1" applyBorder="1" applyAlignment="1" applyProtection="1">
      <alignment horizontal="right" vertical="center"/>
    </xf>
    <xf numFmtId="196" fontId="20" fillId="5" borderId="0" xfId="4907" applyNumberFormat="1" applyFont="1" applyFill="1" applyBorder="1" applyAlignment="1" applyProtection="1">
      <alignment horizontal="right" vertical="center"/>
    </xf>
    <xf numFmtId="0" fontId="19" fillId="5" borderId="0" xfId="28" applyFont="1" applyFill="1" applyAlignment="1" applyProtection="1">
      <alignment horizontal="left" vertical="center"/>
    </xf>
    <xf numFmtId="196" fontId="20" fillId="6" borderId="0" xfId="4907" applyNumberFormat="1" applyFont="1" applyFill="1" applyBorder="1" applyAlignment="1" applyProtection="1">
      <alignment horizontal="right" vertical="center"/>
    </xf>
    <xf numFmtId="196" fontId="20" fillId="7" borderId="0" xfId="4907" applyNumberFormat="1" applyFont="1" applyFill="1" applyBorder="1" applyAlignment="1" applyProtection="1">
      <alignment horizontal="right" vertical="center"/>
    </xf>
    <xf numFmtId="0" fontId="19" fillId="7" borderId="0" xfId="28" applyFont="1" applyFill="1" applyAlignment="1" applyProtection="1">
      <alignment horizontal="left" vertical="center"/>
    </xf>
    <xf numFmtId="196" fontId="19" fillId="8" borderId="0" xfId="4907" applyNumberFormat="1" applyFont="1" applyFill="1" applyBorder="1" applyAlignment="1" applyProtection="1">
      <alignment horizontal="right" vertical="center"/>
    </xf>
    <xf numFmtId="0" fontId="36" fillId="0" borderId="0" xfId="0" applyFont="1" applyAlignment="1">
      <alignment horizontal="left"/>
    </xf>
    <xf numFmtId="196" fontId="36" fillId="0" borderId="0" xfId="0" applyNumberFormat="1" applyFont="1" applyAlignment="1">
      <alignment horizontal="right"/>
    </xf>
    <xf numFmtId="196" fontId="19" fillId="0" borderId="0" xfId="28" applyNumberFormat="1" applyFont="1" applyAlignment="1">
      <alignment horizontal="right" vertical="center"/>
    </xf>
    <xf numFmtId="194" fontId="19" fillId="0" borderId="0" xfId="28" applyNumberFormat="1" applyFont="1" applyAlignment="1">
      <alignment horizontal="right" vertical="center"/>
    </xf>
    <xf numFmtId="196" fontId="19" fillId="5" borderId="0" xfId="28" applyNumberFormat="1" applyFont="1" applyFill="1" applyAlignment="1">
      <alignment horizontal="right" vertical="center"/>
    </xf>
    <xf numFmtId="196" fontId="19" fillId="6" borderId="0" xfId="28" applyNumberFormat="1" applyFont="1" applyFill="1" applyAlignment="1">
      <alignment horizontal="right" vertical="center"/>
    </xf>
    <xf numFmtId="196" fontId="19" fillId="7" borderId="0" xfId="28" applyNumberFormat="1" applyFont="1" applyFill="1" applyAlignment="1">
      <alignment horizontal="right" vertical="center"/>
    </xf>
    <xf numFmtId="196" fontId="19" fillId="8" borderId="0" xfId="28" applyNumberFormat="1" applyFont="1" applyFill="1" applyAlignment="1">
      <alignment horizontal="right" vertical="center"/>
    </xf>
    <xf numFmtId="0" fontId="20" fillId="0" borderId="0" xfId="28" applyFont="1" applyAlignment="1">
      <alignment horizontal="left" vertical="center"/>
    </xf>
    <xf numFmtId="2" fontId="20" fillId="0" borderId="0" xfId="28" applyNumberFormat="1" applyFont="1" applyAlignment="1">
      <alignment horizontal="left" vertical="center"/>
    </xf>
    <xf numFmtId="196" fontId="20" fillId="5" borderId="0" xfId="28" applyNumberFormat="1" applyFont="1" applyFill="1" applyAlignment="1">
      <alignment horizontal="right" vertical="center"/>
    </xf>
    <xf numFmtId="2" fontId="20" fillId="5" borderId="0" xfId="28" applyNumberFormat="1" applyFont="1" applyFill="1" applyAlignment="1">
      <alignment horizontal="left" vertical="center"/>
    </xf>
    <xf numFmtId="196" fontId="20" fillId="6" borderId="0" xfId="28" applyNumberFormat="1" applyFont="1" applyFill="1" applyAlignment="1">
      <alignment horizontal="right" vertical="center"/>
    </xf>
    <xf numFmtId="2" fontId="20" fillId="6" borderId="0" xfId="28" applyNumberFormat="1" applyFont="1" applyFill="1" applyAlignment="1">
      <alignment horizontal="left" vertical="center"/>
    </xf>
    <xf numFmtId="196" fontId="20" fillId="7" borderId="0" xfId="28" applyNumberFormat="1" applyFont="1" applyFill="1" applyAlignment="1">
      <alignment horizontal="right" vertical="center"/>
    </xf>
    <xf numFmtId="2" fontId="20" fillId="7" borderId="0" xfId="28" applyNumberFormat="1" applyFont="1" applyFill="1" applyAlignment="1">
      <alignment horizontal="left" vertical="center"/>
    </xf>
    <xf numFmtId="196" fontId="20" fillId="8" borderId="0" xfId="28" applyNumberFormat="1" applyFont="1" applyFill="1" applyAlignment="1">
      <alignment horizontal="right" vertical="center"/>
    </xf>
    <xf numFmtId="2" fontId="20" fillId="8" borderId="0" xfId="28" applyNumberFormat="1" applyFont="1" applyFill="1" applyAlignment="1">
      <alignment horizontal="left" vertical="center"/>
    </xf>
    <xf numFmtId="196" fontId="20" fillId="0" borderId="0" xfId="4907" applyNumberFormat="1" applyFont="1" applyFill="1" applyBorder="1" applyAlignment="1" applyProtection="1">
      <alignment horizontal="right" vertical="center"/>
    </xf>
    <xf numFmtId="194" fontId="20" fillId="0" borderId="0" xfId="4907" applyNumberFormat="1" applyFont="1" applyFill="1" applyBorder="1" applyAlignment="1" applyProtection="1">
      <alignment horizontal="right" vertical="center"/>
    </xf>
    <xf numFmtId="0" fontId="20" fillId="5" borderId="0" xfId="28" applyFont="1" applyFill="1" applyAlignment="1">
      <alignment horizontal="left" vertical="center"/>
    </xf>
    <xf numFmtId="0" fontId="20" fillId="6" borderId="0" xfId="28" applyFont="1" applyFill="1" applyAlignment="1">
      <alignment horizontal="left" vertical="center"/>
    </xf>
    <xf numFmtId="0" fontId="20" fillId="7" borderId="0" xfId="28" applyFont="1" applyFill="1" applyAlignment="1">
      <alignment horizontal="left" vertical="center"/>
    </xf>
    <xf numFmtId="196" fontId="20" fillId="8" borderId="0" xfId="4907" applyNumberFormat="1" applyFont="1" applyFill="1" applyBorder="1" applyAlignment="1" applyProtection="1">
      <alignment horizontal="right" vertical="center"/>
    </xf>
    <xf numFmtId="0" fontId="20" fillId="8" borderId="0" xfId="28" applyFont="1" applyFill="1" applyAlignment="1">
      <alignment horizontal="left" vertical="center"/>
    </xf>
    <xf numFmtId="0" fontId="20" fillId="5" borderId="0" xfId="28" applyFont="1" applyFill="1" applyBorder="1" applyAlignment="1">
      <alignment horizontal="right" vertical="center"/>
    </xf>
    <xf numFmtId="0" fontId="19" fillId="5" borderId="0" xfId="28" applyFont="1" applyFill="1" applyAlignment="1">
      <alignment horizontal="left" vertical="center"/>
    </xf>
    <xf numFmtId="0" fontId="20" fillId="6" borderId="0" xfId="28" applyFont="1" applyFill="1" applyBorder="1" applyAlignment="1">
      <alignment horizontal="right" vertical="center"/>
    </xf>
    <xf numFmtId="0" fontId="19" fillId="6" borderId="0" xfId="28" applyFont="1" applyFill="1" applyAlignment="1">
      <alignment horizontal="left" vertical="center"/>
    </xf>
    <xf numFmtId="0" fontId="20" fillId="7" borderId="0" xfId="28" applyFont="1" applyFill="1" applyBorder="1" applyAlignment="1">
      <alignment horizontal="right" vertical="center"/>
    </xf>
    <xf numFmtId="0" fontId="19" fillId="7" borderId="0" xfId="28" applyFont="1" applyFill="1" applyAlignment="1">
      <alignment horizontal="left" vertical="center"/>
    </xf>
    <xf numFmtId="0" fontId="20" fillId="8" borderId="0" xfId="28" applyFont="1" applyFill="1" applyBorder="1" applyAlignment="1">
      <alignment horizontal="right" vertical="center"/>
    </xf>
    <xf numFmtId="0" fontId="19" fillId="8" borderId="0" xfId="28" applyFont="1" applyFill="1" applyAlignment="1">
      <alignment horizontal="left" vertical="center"/>
    </xf>
    <xf numFmtId="3" fontId="20" fillId="0" borderId="0" xfId="28" applyNumberFormat="1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72" fillId="0" borderId="0" xfId="28" applyFont="1" applyBorder="1" applyAlignment="1" applyProtection="1">
      <alignment horizontal="left" vertical="center"/>
    </xf>
    <xf numFmtId="0" fontId="19" fillId="5" borderId="0" xfId="28" applyFont="1" applyFill="1" applyAlignment="1">
      <alignment horizontal="right"/>
    </xf>
    <xf numFmtId="0" fontId="19" fillId="6" borderId="0" xfId="28" applyFont="1" applyFill="1" applyAlignment="1">
      <alignment horizontal="right"/>
    </xf>
    <xf numFmtId="0" fontId="19" fillId="7" borderId="0" xfId="28" applyFont="1" applyFill="1" applyAlignment="1">
      <alignment horizontal="right"/>
    </xf>
    <xf numFmtId="0" fontId="19" fillId="8" borderId="0" xfId="28" applyFont="1" applyFill="1" applyAlignment="1">
      <alignment horizontal="right"/>
    </xf>
    <xf numFmtId="3" fontId="19" fillId="0" borderId="0" xfId="28" applyNumberFormat="1" applyFont="1" applyAlignment="1">
      <alignment horizontal="left" vertical="center"/>
    </xf>
    <xf numFmtId="3" fontId="19" fillId="0" borderId="0" xfId="0" applyNumberFormat="1" applyFont="1" applyAlignment="1">
      <alignment horizontal="right" vertical="center"/>
    </xf>
    <xf numFmtId="0" fontId="72" fillId="0" borderId="0" xfId="28" applyFont="1" applyAlignment="1" applyProtection="1">
      <alignment horizontal="left" vertical="center"/>
    </xf>
    <xf numFmtId="3" fontId="19" fillId="5" borderId="0" xfId="28" applyNumberFormat="1" applyFont="1" applyFill="1" applyAlignment="1">
      <alignment horizontal="right"/>
    </xf>
    <xf numFmtId="3" fontId="19" fillId="6" borderId="0" xfId="28" applyNumberFormat="1" applyFont="1" applyFill="1" applyAlignment="1">
      <alignment horizontal="right"/>
    </xf>
    <xf numFmtId="3" fontId="19" fillId="7" borderId="0" xfId="28" applyNumberFormat="1" applyFont="1" applyFill="1" applyAlignment="1">
      <alignment horizontal="right"/>
    </xf>
    <xf numFmtId="3" fontId="19" fillId="8" borderId="0" xfId="28" applyNumberFormat="1" applyFont="1" applyFill="1" applyAlignment="1">
      <alignment horizontal="right"/>
    </xf>
    <xf numFmtId="0" fontId="36" fillId="5" borderId="0" xfId="28" applyFont="1" applyFill="1" applyAlignment="1">
      <alignment horizontal="right"/>
    </xf>
    <xf numFmtId="0" fontId="36" fillId="6" borderId="0" xfId="28" applyFont="1" applyFill="1" applyAlignment="1">
      <alignment horizontal="right"/>
    </xf>
    <xf numFmtId="0" fontId="36" fillId="7" borderId="0" xfId="28" applyFont="1" applyFill="1" applyAlignment="1">
      <alignment horizontal="right"/>
    </xf>
    <xf numFmtId="0" fontId="36" fillId="8" borderId="0" xfId="28" applyFont="1" applyFill="1" applyAlignment="1">
      <alignment horizontal="right"/>
    </xf>
    <xf numFmtId="0" fontId="36" fillId="0" borderId="0" xfId="0" applyFont="1" applyAlignment="1">
      <alignment horizontal="left" vertical="center"/>
    </xf>
    <xf numFmtId="3" fontId="20" fillId="0" borderId="0" xfId="28" applyNumberFormat="1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20" fillId="5" borderId="0" xfId="28" applyFont="1" applyFill="1" applyAlignment="1">
      <alignment horizontal="center" vertical="center"/>
    </xf>
    <xf numFmtId="0" fontId="20" fillId="7" borderId="0" xfId="28" applyFont="1" applyFill="1" applyAlignment="1">
      <alignment horizontal="center" vertical="center"/>
    </xf>
    <xf numFmtId="3" fontId="19" fillId="0" borderId="0" xfId="0" applyNumberFormat="1" applyFont="1" applyAlignment="1">
      <alignment horizontal="center" vertical="center"/>
    </xf>
    <xf numFmtId="3" fontId="20" fillId="0" borderId="0" xfId="0" applyNumberFormat="1" applyFont="1" applyAlignment="1">
      <alignment horizontal="right" vertical="center"/>
    </xf>
    <xf numFmtId="3" fontId="20" fillId="5" borderId="0" xfId="28" applyNumberFormat="1" applyFont="1" applyFill="1" applyAlignment="1">
      <alignment horizontal="right"/>
    </xf>
    <xf numFmtId="3" fontId="20" fillId="6" borderId="0" xfId="28" applyNumberFormat="1" applyFont="1" applyFill="1" applyAlignment="1">
      <alignment horizontal="right"/>
    </xf>
    <xf numFmtId="3" fontId="20" fillId="7" borderId="0" xfId="28" applyNumberFormat="1" applyFont="1" applyFill="1" applyAlignment="1">
      <alignment horizontal="right"/>
    </xf>
    <xf numFmtId="3" fontId="20" fillId="8" borderId="0" xfId="28" applyNumberFormat="1" applyFont="1" applyFill="1" applyAlignment="1">
      <alignment horizontal="right"/>
    </xf>
    <xf numFmtId="0" fontId="20" fillId="0" borderId="0" xfId="28" applyFont="1" applyAlignment="1">
      <alignment horizontal="right" vertical="center"/>
    </xf>
    <xf numFmtId="197" fontId="20" fillId="0" borderId="0" xfId="28" applyNumberFormat="1" applyFont="1" applyAlignment="1">
      <alignment horizontal="right" vertical="center"/>
    </xf>
    <xf numFmtId="0" fontId="20" fillId="0" borderId="0" xfId="28" applyFont="1" applyBorder="1" applyAlignment="1">
      <alignment horizontal="right" vertical="center"/>
    </xf>
    <xf numFmtId="0" fontId="20" fillId="0" borderId="0" xfId="28" applyFont="1" applyAlignment="1">
      <alignment horizontal="right"/>
    </xf>
    <xf numFmtId="0" fontId="20" fillId="5" borderId="15" xfId="28" applyFont="1" applyFill="1" applyBorder="1" applyAlignment="1">
      <alignment horizontal="right" vertical="center"/>
    </xf>
    <xf numFmtId="0" fontId="20" fillId="6" borderId="15" xfId="28" applyFont="1" applyFill="1" applyBorder="1" applyAlignment="1">
      <alignment horizontal="right" vertical="center"/>
    </xf>
    <xf numFmtId="0" fontId="20" fillId="7" borderId="15" xfId="28" applyFont="1" applyFill="1" applyBorder="1" applyAlignment="1">
      <alignment horizontal="right" vertical="center"/>
    </xf>
    <xf numFmtId="0" fontId="20" fillId="8" borderId="15" xfId="28" applyFont="1" applyFill="1" applyBorder="1" applyAlignment="1">
      <alignment horizontal="right" vertical="center"/>
    </xf>
    <xf numFmtId="1" fontId="20" fillId="0" borderId="0" xfId="28" applyNumberFormat="1" applyFont="1" applyAlignment="1">
      <alignment vertical="center"/>
    </xf>
    <xf numFmtId="0" fontId="20" fillId="5" borderId="16" xfId="28" applyFont="1" applyFill="1" applyBorder="1" applyAlignment="1">
      <alignment horizontal="right" vertical="center"/>
    </xf>
    <xf numFmtId="0" fontId="20" fillId="5" borderId="16" xfId="28" applyFont="1" applyFill="1" applyBorder="1" applyAlignment="1">
      <alignment horizontal="center" vertical="center"/>
    </xf>
    <xf numFmtId="0" fontId="20" fillId="6" borderId="16" xfId="28" applyFont="1" applyFill="1" applyBorder="1" applyAlignment="1">
      <alignment horizontal="right" vertical="center"/>
    </xf>
    <xf numFmtId="0" fontId="20" fillId="6" borderId="16" xfId="28" applyFont="1" applyFill="1" applyBorder="1" applyAlignment="1">
      <alignment horizontal="center" vertical="center"/>
    </xf>
    <xf numFmtId="0" fontId="20" fillId="7" borderId="16" xfId="28" applyFont="1" applyFill="1" applyBorder="1" applyAlignment="1">
      <alignment horizontal="right" vertical="center"/>
    </xf>
    <xf numFmtId="0" fontId="20" fillId="7" borderId="16" xfId="28" applyFont="1" applyFill="1" applyBorder="1" applyAlignment="1">
      <alignment horizontal="center" vertical="center"/>
    </xf>
    <xf numFmtId="0" fontId="20" fillId="8" borderId="16" xfId="28" applyFont="1" applyFill="1" applyBorder="1" applyAlignment="1">
      <alignment horizontal="right" vertical="center"/>
    </xf>
    <xf numFmtId="0" fontId="20" fillId="8" borderId="16" xfId="28" applyFont="1" applyFill="1" applyBorder="1" applyAlignment="1">
      <alignment horizontal="center" vertical="center"/>
    </xf>
    <xf numFmtId="0" fontId="20" fillId="0" borderId="0" xfId="27" applyFont="1" applyAlignment="1">
      <alignment horizontal="right" vertical="center"/>
    </xf>
    <xf numFmtId="195" fontId="7" fillId="5" borderId="0" xfId="1" applyNumberFormat="1" applyFont="1" applyFill="1" applyAlignment="1">
      <alignment horizontal="right"/>
    </xf>
    <xf numFmtId="195" fontId="7" fillId="6" borderId="0" xfId="4906" applyNumberFormat="1" applyFont="1" applyFill="1" applyAlignment="1">
      <alignment horizontal="right"/>
    </xf>
    <xf numFmtId="195" fontId="7" fillId="7" borderId="0" xfId="4906" applyNumberFormat="1" applyFont="1" applyFill="1" applyAlignment="1">
      <alignment horizontal="right"/>
    </xf>
    <xf numFmtId="3" fontId="20" fillId="8" borderId="0" xfId="0" applyNumberFormat="1" applyFont="1" applyFill="1" applyAlignment="1">
      <alignment horizontal="right"/>
    </xf>
    <xf numFmtId="0" fontId="33" fillId="0" borderId="0" xfId="28" applyFont="1" applyAlignment="1">
      <alignment horizontal="right"/>
    </xf>
    <xf numFmtId="0" fontId="32" fillId="5" borderId="0" xfId="28" applyFont="1" applyFill="1" applyAlignment="1">
      <alignment horizontal="right"/>
    </xf>
    <xf numFmtId="0" fontId="33" fillId="5" borderId="0" xfId="28" applyFont="1" applyFill="1"/>
    <xf numFmtId="0" fontId="32" fillId="6" borderId="0" xfId="28" applyFont="1" applyFill="1" applyAlignment="1">
      <alignment horizontal="right"/>
    </xf>
    <xf numFmtId="0" fontId="33" fillId="6" borderId="0" xfId="28" applyFont="1" applyFill="1"/>
    <xf numFmtId="0" fontId="32" fillId="7" borderId="0" xfId="28" applyFont="1" applyFill="1" applyAlignment="1">
      <alignment horizontal="right"/>
    </xf>
    <xf numFmtId="0" fontId="33" fillId="7" borderId="0" xfId="28" applyFont="1" applyFill="1"/>
    <xf numFmtId="0" fontId="32" fillId="8" borderId="0" xfId="28" applyFont="1" applyFill="1" applyAlignment="1">
      <alignment horizontal="right"/>
    </xf>
    <xf numFmtId="0" fontId="33" fillId="8" borderId="0" xfId="28" applyFont="1" applyFill="1"/>
    <xf numFmtId="0" fontId="32" fillId="0" borderId="0" xfId="28" applyFont="1" applyAlignment="1">
      <alignment horizontal="left" vertical="center"/>
    </xf>
    <xf numFmtId="0" fontId="52" fillId="0" borderId="0" xfId="0" applyFont="1" applyAlignment="1">
      <alignment horizontal="right"/>
    </xf>
    <xf numFmtId="3" fontId="19" fillId="0" borderId="0" xfId="28" applyNumberFormat="1" applyFont="1" applyAlignment="1">
      <alignment horizontal="right" vertical="center"/>
    </xf>
    <xf numFmtId="3" fontId="19" fillId="5" borderId="0" xfId="0" applyNumberFormat="1" applyFont="1" applyFill="1" applyAlignment="1">
      <alignment horizontal="right" vertical="center"/>
    </xf>
    <xf numFmtId="0" fontId="19" fillId="5" borderId="0" xfId="0" applyFont="1" applyFill="1" applyAlignment="1">
      <alignment horizontal="right" vertical="center"/>
    </xf>
    <xf numFmtId="0" fontId="9" fillId="5" borderId="0" xfId="28" quotePrefix="1" applyFont="1" applyFill="1" applyBorder="1" applyAlignment="1">
      <alignment horizontal="right" vertical="center"/>
    </xf>
    <xf numFmtId="3" fontId="19" fillId="6" borderId="0" xfId="28" applyNumberFormat="1" applyFont="1" applyFill="1" applyAlignment="1">
      <alignment horizontal="right" vertical="center"/>
    </xf>
    <xf numFmtId="0" fontId="9" fillId="6" borderId="0" xfId="28" quotePrefix="1" applyFont="1" applyFill="1" applyBorder="1" applyAlignment="1">
      <alignment horizontal="right" vertical="center"/>
    </xf>
    <xf numFmtId="3" fontId="19" fillId="7" borderId="0" xfId="28" applyNumberFormat="1" applyFont="1" applyFill="1" applyAlignment="1">
      <alignment horizontal="right" vertical="center"/>
    </xf>
    <xf numFmtId="0" fontId="19" fillId="7" borderId="0" xfId="28" applyFont="1" applyFill="1" applyAlignment="1">
      <alignment horizontal="right" vertical="center"/>
    </xf>
    <xf numFmtId="0" fontId="9" fillId="7" borderId="0" xfId="28" quotePrefix="1" applyFont="1" applyFill="1" applyBorder="1" applyAlignment="1">
      <alignment horizontal="right" vertical="center"/>
    </xf>
    <xf numFmtId="3" fontId="19" fillId="8" borderId="0" xfId="0" applyNumberFormat="1" applyFont="1" applyFill="1" applyAlignment="1">
      <alignment horizontal="right" vertical="center"/>
    </xf>
    <xf numFmtId="0" fontId="19" fillId="8" borderId="0" xfId="0" applyFont="1" applyFill="1" applyAlignment="1">
      <alignment horizontal="right" vertical="center"/>
    </xf>
    <xf numFmtId="0" fontId="9" fillId="0" borderId="0" xfId="28" quotePrefix="1" applyFont="1" applyBorder="1" applyAlignment="1">
      <alignment horizontal="right" vertical="center"/>
    </xf>
    <xf numFmtId="200" fontId="19" fillId="6" borderId="0" xfId="28" applyNumberFormat="1" applyFont="1" applyFill="1" applyAlignment="1">
      <alignment horizontal="right" vertical="center"/>
    </xf>
    <xf numFmtId="200" fontId="19" fillId="7" borderId="0" xfId="28" applyNumberFormat="1" applyFont="1" applyFill="1" applyAlignment="1">
      <alignment horizontal="right" vertical="center"/>
    </xf>
    <xf numFmtId="200" fontId="19" fillId="8" borderId="0" xfId="0" applyNumberFormat="1" applyFont="1" applyFill="1" applyAlignment="1">
      <alignment horizontal="right" vertical="center"/>
    </xf>
    <xf numFmtId="0" fontId="19" fillId="8" borderId="0" xfId="0" applyFont="1" applyFill="1" applyAlignment="1">
      <alignment vertical="center"/>
    </xf>
    <xf numFmtId="196" fontId="32" fillId="0" borderId="1" xfId="1" applyNumberFormat="1" applyFont="1" applyFill="1" applyBorder="1" applyAlignment="1" applyProtection="1">
      <alignment horizontal="right" vertical="center"/>
    </xf>
    <xf numFmtId="196" fontId="32" fillId="0" borderId="1" xfId="0" applyNumberFormat="1" applyFont="1" applyBorder="1" applyAlignment="1">
      <alignment horizontal="right" vertical="center"/>
    </xf>
    <xf numFmtId="196" fontId="32" fillId="5" borderId="14" xfId="0" applyNumberFormat="1" applyFont="1" applyFill="1" applyBorder="1" applyAlignment="1">
      <alignment horizontal="right" vertical="center"/>
    </xf>
    <xf numFmtId="196" fontId="32" fillId="6" borderId="14" xfId="28" applyNumberFormat="1" applyFont="1" applyFill="1" applyBorder="1" applyAlignment="1">
      <alignment horizontal="right" vertical="center"/>
    </xf>
    <xf numFmtId="196" fontId="32" fillId="7" borderId="14" xfId="28" applyNumberFormat="1" applyFont="1" applyFill="1" applyBorder="1" applyAlignment="1">
      <alignment horizontal="right" vertical="center"/>
    </xf>
    <xf numFmtId="196" fontId="32" fillId="8" borderId="14" xfId="0" applyNumberFormat="1" applyFont="1" applyFill="1" applyBorder="1" applyAlignment="1">
      <alignment horizontal="right" vertical="center"/>
    </xf>
    <xf numFmtId="0" fontId="19" fillId="8" borderId="14" xfId="0" applyFont="1" applyFill="1" applyBorder="1" applyAlignment="1">
      <alignment vertical="center"/>
    </xf>
    <xf numFmtId="0" fontId="19" fillId="0" borderId="0" xfId="28" applyFont="1" applyBorder="1" applyAlignment="1">
      <alignment horizontal="right" vertical="center"/>
    </xf>
    <xf numFmtId="196" fontId="32" fillId="0" borderId="0" xfId="0" applyNumberFormat="1" applyFont="1" applyBorder="1" applyAlignment="1">
      <alignment horizontal="right" vertical="center"/>
    </xf>
    <xf numFmtId="196" fontId="32" fillId="5" borderId="0" xfId="0" applyNumberFormat="1" applyFont="1" applyFill="1" applyBorder="1" applyAlignment="1">
      <alignment horizontal="right" vertical="center"/>
    </xf>
    <xf numFmtId="196" fontId="32" fillId="6" borderId="0" xfId="4908" applyNumberFormat="1" applyFont="1" applyFill="1" applyBorder="1" applyAlignment="1" applyProtection="1">
      <alignment horizontal="right" vertical="center"/>
    </xf>
    <xf numFmtId="196" fontId="32" fillId="6" borderId="0" xfId="28" applyNumberFormat="1" applyFont="1" applyFill="1" applyBorder="1" applyAlignment="1">
      <alignment horizontal="right" vertical="center"/>
    </xf>
    <xf numFmtId="196" fontId="32" fillId="7" borderId="0" xfId="4908" applyNumberFormat="1" applyFont="1" applyFill="1" applyBorder="1" applyAlignment="1" applyProtection="1">
      <alignment horizontal="right" vertical="center"/>
    </xf>
    <xf numFmtId="196" fontId="32" fillId="7" borderId="0" xfId="28" applyNumberFormat="1" applyFont="1" applyFill="1" applyBorder="1" applyAlignment="1">
      <alignment horizontal="right" vertical="center"/>
    </xf>
    <xf numFmtId="196" fontId="32" fillId="8" borderId="0" xfId="4908" applyNumberFormat="1" applyFont="1" applyFill="1" applyBorder="1" applyAlignment="1" applyProtection="1">
      <alignment horizontal="right" vertical="center"/>
    </xf>
    <xf numFmtId="0" fontId="37" fillId="8" borderId="0" xfId="0" applyFont="1" applyFill="1" applyBorder="1" applyAlignment="1">
      <alignment vertical="center"/>
    </xf>
    <xf numFmtId="196" fontId="32" fillId="0" borderId="0" xfId="1" applyNumberFormat="1" applyFont="1" applyFill="1" applyBorder="1" applyAlignment="1" applyProtection="1">
      <alignment vertical="center"/>
    </xf>
    <xf numFmtId="196" fontId="32" fillId="0" borderId="0" xfId="0" applyNumberFormat="1" applyFont="1" applyBorder="1" applyAlignment="1">
      <alignment vertical="center"/>
    </xf>
    <xf numFmtId="196" fontId="32" fillId="5" borderId="0" xfId="1" applyNumberFormat="1" applyFont="1" applyFill="1" applyBorder="1" applyAlignment="1" applyProtection="1">
      <alignment vertical="center"/>
    </xf>
    <xf numFmtId="196" fontId="32" fillId="5" borderId="0" xfId="0" applyNumberFormat="1" applyFont="1" applyFill="1" applyBorder="1" applyAlignment="1">
      <alignment vertical="center"/>
    </xf>
    <xf numFmtId="196" fontId="32" fillId="6" borderId="0" xfId="4908" applyNumberFormat="1" applyFont="1" applyFill="1" applyBorder="1" applyAlignment="1" applyProtection="1">
      <alignment vertical="center"/>
    </xf>
    <xf numFmtId="196" fontId="32" fillId="6" borderId="0" xfId="28" applyNumberFormat="1" applyFont="1" applyFill="1" applyBorder="1" applyAlignment="1">
      <alignment vertical="center"/>
    </xf>
    <xf numFmtId="196" fontId="32" fillId="7" borderId="0" xfId="4908" applyNumberFormat="1" applyFont="1" applyFill="1" applyBorder="1" applyAlignment="1" applyProtection="1">
      <alignment vertical="center"/>
    </xf>
    <xf numFmtId="196" fontId="32" fillId="7" borderId="0" xfId="28" applyNumberFormat="1" applyFont="1" applyFill="1" applyBorder="1" applyAlignment="1">
      <alignment vertical="center"/>
    </xf>
    <xf numFmtId="196" fontId="32" fillId="8" borderId="0" xfId="4908" applyNumberFormat="1" applyFont="1" applyFill="1" applyBorder="1" applyAlignment="1" applyProtection="1">
      <alignment vertical="center"/>
    </xf>
    <xf numFmtId="196" fontId="32" fillId="0" borderId="0" xfId="0" applyNumberFormat="1" applyFont="1" applyAlignment="1">
      <alignment vertical="center"/>
    </xf>
    <xf numFmtId="196" fontId="32" fillId="5" borderId="0" xfId="0" applyNumberFormat="1" applyFont="1" applyFill="1" applyAlignment="1">
      <alignment vertical="center"/>
    </xf>
    <xf numFmtId="196" fontId="32" fillId="6" borderId="0" xfId="28" applyNumberFormat="1" applyFont="1" applyFill="1" applyAlignment="1">
      <alignment vertical="center"/>
    </xf>
    <xf numFmtId="196" fontId="32" fillId="7" borderId="0" xfId="28" applyNumberFormat="1" applyFont="1" applyFill="1" applyAlignment="1">
      <alignment vertical="center"/>
    </xf>
    <xf numFmtId="0" fontId="37" fillId="8" borderId="0" xfId="0" applyFont="1" applyFill="1" applyAlignment="1">
      <alignment vertical="center"/>
    </xf>
    <xf numFmtId="196" fontId="32" fillId="0" borderId="0" xfId="0" applyNumberFormat="1" applyFont="1" applyBorder="1" applyAlignment="1" applyProtection="1">
      <alignment vertical="center"/>
    </xf>
    <xf numFmtId="196" fontId="32" fillId="5" borderId="0" xfId="0" applyNumberFormat="1" applyFont="1" applyFill="1" applyBorder="1" applyAlignment="1" applyProtection="1">
      <alignment vertical="center"/>
    </xf>
    <xf numFmtId="196" fontId="32" fillId="6" borderId="0" xfId="28" applyNumberFormat="1" applyFont="1" applyFill="1" applyBorder="1" applyAlignment="1" applyProtection="1">
      <alignment vertical="center"/>
    </xf>
    <xf numFmtId="196" fontId="32" fillId="7" borderId="0" xfId="28" applyNumberFormat="1" applyFont="1" applyFill="1" applyBorder="1" applyAlignment="1" applyProtection="1">
      <alignment vertical="center"/>
    </xf>
    <xf numFmtId="0" fontId="37" fillId="8" borderId="0" xfId="0" applyFont="1" applyFill="1" applyBorder="1" applyAlignment="1" applyProtection="1">
      <alignment vertical="center"/>
    </xf>
    <xf numFmtId="196" fontId="32" fillId="0" borderId="0" xfId="0" applyNumberFormat="1" applyFont="1" applyAlignment="1" applyProtection="1">
      <alignment vertical="center"/>
    </xf>
    <xf numFmtId="196" fontId="32" fillId="5" borderId="0" xfId="0" applyNumberFormat="1" applyFont="1" applyFill="1" applyAlignment="1" applyProtection="1">
      <alignment vertical="center"/>
    </xf>
    <xf numFmtId="196" fontId="32" fillId="6" borderId="0" xfId="28" applyNumberFormat="1" applyFont="1" applyFill="1" applyAlignment="1" applyProtection="1">
      <alignment vertical="center"/>
    </xf>
    <xf numFmtId="196" fontId="32" fillId="7" borderId="0" xfId="28" applyNumberFormat="1" applyFont="1" applyFill="1" applyAlignment="1" applyProtection="1">
      <alignment vertical="center"/>
    </xf>
    <xf numFmtId="0" fontId="37" fillId="8" borderId="0" xfId="0" applyFont="1" applyFill="1" applyAlignment="1" applyProtection="1">
      <alignment vertical="center"/>
    </xf>
    <xf numFmtId="196" fontId="32" fillId="8" borderId="0" xfId="0" applyNumberFormat="1" applyFont="1" applyFill="1" applyAlignment="1">
      <alignment vertical="center"/>
    </xf>
    <xf numFmtId="0" fontId="20" fillId="0" borderId="0" xfId="0" applyFont="1" applyAlignment="1">
      <alignment horizontal="right" vertical="center"/>
    </xf>
    <xf numFmtId="196" fontId="33" fillId="0" borderId="0" xfId="1" applyNumberFormat="1" applyFont="1" applyFill="1" applyBorder="1" applyAlignment="1" applyProtection="1">
      <alignment vertical="center"/>
    </xf>
    <xf numFmtId="196" fontId="33" fillId="0" borderId="0" xfId="0" applyNumberFormat="1" applyFont="1" applyBorder="1" applyAlignment="1">
      <alignment vertical="center"/>
    </xf>
    <xf numFmtId="196" fontId="33" fillId="5" borderId="0" xfId="1" applyNumberFormat="1" applyFont="1" applyFill="1" applyBorder="1" applyAlignment="1" applyProtection="1">
      <alignment vertical="center"/>
    </xf>
    <xf numFmtId="196" fontId="33" fillId="5" borderId="0" xfId="0" applyNumberFormat="1" applyFont="1" applyFill="1" applyBorder="1" applyAlignment="1">
      <alignment vertical="center"/>
    </xf>
    <xf numFmtId="196" fontId="33" fillId="6" borderId="0" xfId="4908" applyNumberFormat="1" applyFont="1" applyFill="1" applyBorder="1" applyAlignment="1" applyProtection="1">
      <alignment vertical="center"/>
    </xf>
    <xf numFmtId="196" fontId="33" fillId="6" borderId="0" xfId="28" applyNumberFormat="1" applyFont="1" applyFill="1" applyBorder="1" applyAlignment="1">
      <alignment vertical="center"/>
    </xf>
    <xf numFmtId="196" fontId="33" fillId="7" borderId="0" xfId="4908" applyNumberFormat="1" applyFont="1" applyFill="1" applyBorder="1" applyAlignment="1" applyProtection="1">
      <alignment vertical="center"/>
    </xf>
    <xf numFmtId="196" fontId="33" fillId="7" borderId="0" xfId="28" applyNumberFormat="1" applyFont="1" applyFill="1" applyBorder="1" applyAlignment="1">
      <alignment vertical="center"/>
    </xf>
    <xf numFmtId="196" fontId="33" fillId="8" borderId="0" xfId="4908" applyNumberFormat="1" applyFont="1" applyFill="1" applyBorder="1" applyAlignment="1" applyProtection="1">
      <alignment vertical="center"/>
    </xf>
    <xf numFmtId="0" fontId="20" fillId="8" borderId="0" xfId="0" applyFont="1" applyFill="1" applyBorder="1" applyAlignment="1">
      <alignment horizontal="center"/>
    </xf>
    <xf numFmtId="195" fontId="33" fillId="0" borderId="0" xfId="0" applyNumberFormat="1" applyFont="1" applyAlignment="1">
      <alignment horizontal="right"/>
    </xf>
    <xf numFmtId="41" fontId="33" fillId="5" borderId="0" xfId="0" applyNumberFormat="1" applyFont="1" applyFill="1" applyBorder="1" applyAlignment="1">
      <alignment horizontal="right"/>
    </xf>
    <xf numFmtId="195" fontId="33" fillId="5" borderId="0" xfId="0" applyNumberFormat="1" applyFont="1" applyFill="1" applyAlignment="1">
      <alignment horizontal="right"/>
    </xf>
    <xf numFmtId="41" fontId="33" fillId="6" borderId="0" xfId="28" applyNumberFormat="1" applyFont="1" applyFill="1" applyBorder="1" applyAlignment="1">
      <alignment horizontal="right"/>
    </xf>
    <xf numFmtId="195" fontId="33" fillId="6" borderId="0" xfId="28" applyNumberFormat="1" applyFont="1" applyFill="1" applyAlignment="1">
      <alignment horizontal="right"/>
    </xf>
    <xf numFmtId="41" fontId="33" fillId="7" borderId="0" xfId="28" applyNumberFormat="1" applyFont="1" applyFill="1" applyBorder="1" applyAlignment="1">
      <alignment horizontal="right"/>
    </xf>
    <xf numFmtId="195" fontId="33" fillId="7" borderId="0" xfId="28" applyNumberFormat="1" applyFont="1" applyFill="1" applyAlignment="1">
      <alignment horizontal="right"/>
    </xf>
    <xf numFmtId="41" fontId="33" fillId="8" borderId="0" xfId="0" applyNumberFormat="1" applyFont="1" applyFill="1" applyBorder="1" applyAlignment="1">
      <alignment horizontal="right"/>
    </xf>
    <xf numFmtId="195" fontId="20" fillId="8" borderId="0" xfId="0" applyNumberFormat="1" applyFont="1" applyFill="1" applyAlignment="1">
      <alignment horizontal="left" vertical="center"/>
    </xf>
    <xf numFmtId="192" fontId="33" fillId="0" borderId="0" xfId="28" applyNumberFormat="1" applyFont="1" applyAlignment="1">
      <alignment horizontal="right"/>
    </xf>
    <xf numFmtId="0" fontId="32" fillId="0" borderId="0" xfId="0" applyFont="1" applyAlignment="1">
      <alignment horizontal="right"/>
    </xf>
    <xf numFmtId="41" fontId="32" fillId="5" borderId="0" xfId="1" applyNumberFormat="1" applyFont="1" applyFill="1" applyBorder="1" applyAlignment="1" applyProtection="1">
      <alignment horizontal="right"/>
    </xf>
    <xf numFmtId="0" fontId="32" fillId="5" borderId="0" xfId="0" applyFont="1" applyFill="1" applyAlignment="1">
      <alignment horizontal="right"/>
    </xf>
    <xf numFmtId="41" fontId="32" fillId="6" borderId="0" xfId="28" applyNumberFormat="1" applyFont="1" applyFill="1" applyAlignment="1">
      <alignment horizontal="right"/>
    </xf>
    <xf numFmtId="41" fontId="32" fillId="6" borderId="0" xfId="4908" applyNumberFormat="1" applyFont="1" applyFill="1" applyBorder="1" applyAlignment="1" applyProtection="1">
      <alignment horizontal="right"/>
    </xf>
    <xf numFmtId="41" fontId="32" fillId="7" borderId="0" xfId="28" applyNumberFormat="1" applyFont="1" applyFill="1" applyAlignment="1">
      <alignment horizontal="right"/>
    </xf>
    <xf numFmtId="41" fontId="32" fillId="7" borderId="0" xfId="4908" applyNumberFormat="1" applyFont="1" applyFill="1" applyBorder="1" applyAlignment="1" applyProtection="1">
      <alignment horizontal="right"/>
    </xf>
    <xf numFmtId="41" fontId="32" fillId="8" borderId="0" xfId="0" applyNumberFormat="1" applyFont="1" applyFill="1" applyAlignment="1">
      <alignment horizontal="right"/>
    </xf>
    <xf numFmtId="41" fontId="32" fillId="8" borderId="0" xfId="4908" applyNumberFormat="1" applyFont="1" applyFill="1" applyBorder="1" applyAlignment="1" applyProtection="1">
      <alignment horizontal="right"/>
    </xf>
    <xf numFmtId="0" fontId="37" fillId="8" borderId="0" xfId="0" applyFont="1" applyFill="1" applyAlignment="1">
      <alignment horizontal="left" vertical="center"/>
    </xf>
    <xf numFmtId="0" fontId="33" fillId="8" borderId="0" xfId="0" applyFont="1" applyFill="1" applyAlignment="1">
      <alignment horizontal="right"/>
    </xf>
    <xf numFmtId="0" fontId="32" fillId="8" borderId="0" xfId="0" applyFont="1" applyFill="1" applyAlignment="1">
      <alignment horizontal="right"/>
    </xf>
    <xf numFmtId="3" fontId="20" fillId="0" borderId="0" xfId="28" applyNumberFormat="1" applyFont="1" applyAlignment="1">
      <alignment horizontal="right" vertical="center"/>
    </xf>
    <xf numFmtId="192" fontId="32" fillId="0" borderId="0" xfId="1" applyNumberFormat="1" applyFont="1" applyAlignment="1"/>
    <xf numFmtId="192" fontId="32" fillId="0" borderId="0" xfId="1" applyNumberFormat="1" applyFont="1" applyBorder="1" applyAlignment="1"/>
    <xf numFmtId="192" fontId="32" fillId="5" borderId="0" xfId="1" applyNumberFormat="1" applyFont="1" applyFill="1" applyAlignment="1"/>
    <xf numFmtId="192" fontId="32" fillId="5" borderId="0" xfId="1" applyNumberFormat="1" applyFont="1" applyFill="1" applyBorder="1" applyAlignment="1"/>
    <xf numFmtId="192" fontId="32" fillId="6" borderId="0" xfId="1" applyNumberFormat="1" applyFont="1" applyFill="1" applyAlignment="1"/>
    <xf numFmtId="192" fontId="32" fillId="6" borderId="0" xfId="1" applyNumberFormat="1" applyFont="1" applyFill="1" applyBorder="1" applyAlignment="1"/>
    <xf numFmtId="192" fontId="32" fillId="7" borderId="0" xfId="1" applyNumberFormat="1" applyFont="1" applyFill="1" applyAlignment="1"/>
    <xf numFmtId="192" fontId="32" fillId="7" borderId="0" xfId="1" applyNumberFormat="1" applyFont="1" applyFill="1" applyBorder="1" applyAlignment="1"/>
    <xf numFmtId="192" fontId="73" fillId="8" borderId="0" xfId="1" applyNumberFormat="1" applyFont="1" applyFill="1" applyAlignment="1"/>
    <xf numFmtId="0" fontId="37" fillId="8" borderId="0" xfId="0" applyFont="1" applyFill="1" applyBorder="1" applyAlignment="1">
      <alignment horizontal="left" vertical="center"/>
    </xf>
    <xf numFmtId="192" fontId="32" fillId="8" borderId="0" xfId="1" applyNumberFormat="1" applyFont="1" applyFill="1" applyAlignment="1"/>
    <xf numFmtId="192" fontId="32" fillId="0" borderId="0" xfId="1" applyNumberFormat="1" applyFont="1" applyBorder="1" applyAlignment="1" applyProtection="1"/>
    <xf numFmtId="192" fontId="32" fillId="5" borderId="0" xfId="1" applyNumberFormat="1" applyFont="1" applyFill="1" applyBorder="1" applyAlignment="1" applyProtection="1"/>
    <xf numFmtId="192" fontId="32" fillId="6" borderId="0" xfId="1" applyNumberFormat="1" applyFont="1" applyFill="1" applyBorder="1" applyAlignment="1" applyProtection="1"/>
    <xf numFmtId="192" fontId="32" fillId="7" borderId="0" xfId="1" applyNumberFormat="1" applyFont="1" applyFill="1" applyBorder="1" applyAlignment="1" applyProtection="1"/>
    <xf numFmtId="0" fontId="37" fillId="8" borderId="0" xfId="0" applyFont="1" applyFill="1" applyBorder="1" applyAlignment="1" applyProtection="1">
      <alignment horizontal="left" vertical="center"/>
    </xf>
    <xf numFmtId="192" fontId="32" fillId="0" borderId="0" xfId="1" applyNumberFormat="1" applyFont="1" applyAlignment="1" applyProtection="1"/>
    <xf numFmtId="192" fontId="32" fillId="5" borderId="0" xfId="1" applyNumberFormat="1" applyFont="1" applyFill="1" applyAlignment="1" applyProtection="1"/>
    <xf numFmtId="192" fontId="32" fillId="6" borderId="0" xfId="1" applyNumberFormat="1" applyFont="1" applyFill="1" applyAlignment="1" applyProtection="1"/>
    <xf numFmtId="192" fontId="32" fillId="7" borderId="0" xfId="1" applyNumberFormat="1" applyFont="1" applyFill="1" applyAlignment="1" applyProtection="1"/>
    <xf numFmtId="0" fontId="37" fillId="8" borderId="0" xfId="0" applyFont="1" applyFill="1" applyAlignment="1" applyProtection="1">
      <alignment horizontal="left" vertical="center"/>
    </xf>
    <xf numFmtId="192" fontId="33" fillId="0" borderId="0" xfId="1" applyNumberFormat="1" applyFont="1" applyAlignment="1"/>
    <xf numFmtId="192" fontId="33" fillId="5" borderId="0" xfId="1" applyNumberFormat="1" applyFont="1" applyFill="1" applyAlignment="1"/>
    <xf numFmtId="192" fontId="33" fillId="6" borderId="0" xfId="1" applyNumberFormat="1" applyFont="1" applyFill="1" applyAlignment="1"/>
    <xf numFmtId="192" fontId="33" fillId="7" borderId="0" xfId="1" applyNumberFormat="1" applyFont="1" applyFill="1" applyAlignment="1"/>
    <xf numFmtId="0" fontId="20" fillId="8" borderId="0" xfId="0" applyFont="1" applyFill="1" applyAlignment="1">
      <alignment horizontal="left" vertical="center"/>
    </xf>
    <xf numFmtId="192" fontId="33" fillId="8" borderId="0" xfId="1" applyNumberFormat="1" applyFont="1" applyFill="1" applyAlignment="1"/>
    <xf numFmtId="0" fontId="20" fillId="8" borderId="0" xfId="0" applyFont="1" applyFill="1" applyAlignment="1">
      <alignment horizontal="center"/>
    </xf>
    <xf numFmtId="1" fontId="20" fillId="0" borderId="0" xfId="28" applyNumberFormat="1" applyFont="1" applyAlignment="1">
      <alignment horizontal="right" vertical="center"/>
    </xf>
    <xf numFmtId="0" fontId="20" fillId="0" borderId="0" xfId="0" applyFont="1" applyBorder="1" applyAlignment="1">
      <alignment horizontal="right" vertical="center"/>
    </xf>
    <xf numFmtId="0" fontId="20" fillId="5" borderId="15" xfId="0" applyFont="1" applyFill="1" applyBorder="1" applyAlignment="1">
      <alignment horizontal="right" vertical="center"/>
    </xf>
    <xf numFmtId="0" fontId="20" fillId="5" borderId="0" xfId="0" applyFont="1" applyFill="1" applyBorder="1" applyAlignment="1">
      <alignment horizontal="right" vertical="center"/>
    </xf>
    <xf numFmtId="0" fontId="20" fillId="8" borderId="15" xfId="0" applyFont="1" applyFill="1" applyBorder="1" applyAlignment="1">
      <alignment horizontal="right" vertical="center"/>
    </xf>
    <xf numFmtId="0" fontId="20" fillId="8" borderId="0" xfId="0" applyFont="1" applyFill="1" applyBorder="1" applyAlignment="1">
      <alignment horizontal="left" vertical="center"/>
    </xf>
    <xf numFmtId="0" fontId="20" fillId="0" borderId="16" xfId="28" applyFont="1" applyBorder="1" applyAlignment="1">
      <alignment vertical="center"/>
    </xf>
    <xf numFmtId="0" fontId="20" fillId="0" borderId="16" xfId="0" applyFont="1" applyBorder="1" applyAlignment="1">
      <alignment vertical="center"/>
    </xf>
    <xf numFmtId="3" fontId="20" fillId="5" borderId="16" xfId="1" applyNumberFormat="1" applyFont="1" applyFill="1" applyBorder="1" applyAlignment="1" applyProtection="1">
      <alignment vertical="center"/>
    </xf>
    <xf numFmtId="195" fontId="20" fillId="5" borderId="16" xfId="1" applyNumberFormat="1" applyFont="1" applyFill="1" applyBorder="1" applyAlignment="1" applyProtection="1">
      <alignment vertical="center"/>
    </xf>
    <xf numFmtId="0" fontId="20" fillId="5" borderId="16" xfId="0" applyFont="1" applyFill="1" applyBorder="1" applyAlignment="1">
      <alignment vertical="center"/>
    </xf>
    <xf numFmtId="3" fontId="20" fillId="6" borderId="16" xfId="4908" applyNumberFormat="1" applyFont="1" applyFill="1" applyBorder="1" applyAlignment="1" applyProtection="1">
      <alignment vertical="center"/>
    </xf>
    <xf numFmtId="195" fontId="20" fillId="6" borderId="16" xfId="4908" applyNumberFormat="1" applyFont="1" applyFill="1" applyBorder="1" applyAlignment="1" applyProtection="1">
      <alignment vertical="center"/>
    </xf>
    <xf numFmtId="0" fontId="20" fillId="6" borderId="16" xfId="28" applyFont="1" applyFill="1" applyBorder="1" applyAlignment="1">
      <alignment vertical="center"/>
    </xf>
    <xf numFmtId="3" fontId="20" fillId="7" borderId="16" xfId="4908" applyNumberFormat="1" applyFont="1" applyFill="1" applyBorder="1" applyAlignment="1" applyProtection="1">
      <alignment vertical="center"/>
    </xf>
    <xf numFmtId="195" fontId="20" fillId="7" borderId="16" xfId="4908" applyNumberFormat="1" applyFont="1" applyFill="1" applyBorder="1" applyAlignment="1" applyProtection="1">
      <alignment vertical="center"/>
    </xf>
    <xf numFmtId="0" fontId="20" fillId="7" borderId="16" xfId="28" applyFont="1" applyFill="1" applyBorder="1" applyAlignment="1">
      <alignment vertical="center"/>
    </xf>
    <xf numFmtId="3" fontId="20" fillId="8" borderId="16" xfId="4908" applyNumberFormat="1" applyFont="1" applyFill="1" applyBorder="1" applyAlignment="1" applyProtection="1">
      <alignment vertical="center"/>
    </xf>
    <xf numFmtId="195" fontId="20" fillId="8" borderId="16" xfId="4908" applyNumberFormat="1" applyFont="1" applyFill="1" applyBorder="1" applyAlignment="1" applyProtection="1">
      <alignment vertical="center"/>
    </xf>
    <xf numFmtId="0" fontId="20" fillId="8" borderId="16" xfId="0" applyFont="1" applyFill="1" applyBorder="1" applyAlignment="1">
      <alignment horizontal="left" vertical="center"/>
    </xf>
    <xf numFmtId="195" fontId="7" fillId="5" borderId="0" xfId="1" applyNumberFormat="1" applyFont="1" applyFill="1" applyAlignment="1">
      <alignment vertical="center"/>
    </xf>
    <xf numFmtId="195" fontId="7" fillId="6" borderId="0" xfId="4906" applyNumberFormat="1" applyFont="1" applyFill="1" applyAlignment="1">
      <alignment vertical="center"/>
    </xf>
    <xf numFmtId="195" fontId="7" fillId="7" borderId="0" xfId="4906" applyNumberFormat="1" applyFont="1" applyFill="1" applyAlignment="1">
      <alignment vertical="center"/>
    </xf>
    <xf numFmtId="3" fontId="20" fillId="8" borderId="0" xfId="0" applyNumberFormat="1" applyFont="1" applyFill="1" applyAlignment="1">
      <alignment vertical="center"/>
    </xf>
    <xf numFmtId="0" fontId="32" fillId="8" borderId="0" xfId="28" applyFont="1" applyFill="1" applyAlignment="1">
      <alignment vertical="center"/>
    </xf>
    <xf numFmtId="0" fontId="20" fillId="8" borderId="0" xfId="27" applyFont="1" applyFill="1" applyAlignment="1">
      <alignment horizontal="left" vertical="center"/>
    </xf>
    <xf numFmtId="0" fontId="32" fillId="5" borderId="0" xfId="28" applyFont="1" applyFill="1" applyAlignment="1">
      <alignment vertical="center"/>
    </xf>
    <xf numFmtId="0" fontId="32" fillId="6" borderId="0" xfId="28" applyFont="1" applyFill="1" applyAlignment="1">
      <alignment vertical="center"/>
    </xf>
    <xf numFmtId="0" fontId="33" fillId="8" borderId="0" xfId="28" applyFont="1" applyFill="1" applyAlignment="1">
      <alignment horizontal="left" vertical="center"/>
    </xf>
    <xf numFmtId="196" fontId="19" fillId="0" borderId="0" xfId="28" applyNumberFormat="1" applyFont="1"/>
    <xf numFmtId="0" fontId="68" fillId="0" borderId="0" xfId="0" applyFont="1" applyAlignment="1"/>
    <xf numFmtId="0" fontId="19" fillId="0" borderId="1" xfId="28" applyFont="1" applyBorder="1"/>
    <xf numFmtId="0" fontId="34" fillId="0" borderId="14" xfId="28" applyFont="1" applyBorder="1" applyAlignment="1">
      <alignment vertical="center"/>
    </xf>
    <xf numFmtId="190" fontId="19" fillId="5" borderId="14" xfId="28" applyNumberFormat="1" applyFont="1" applyFill="1" applyBorder="1" applyAlignment="1">
      <alignment horizontal="right" vertical="center"/>
    </xf>
    <xf numFmtId="0" fontId="34" fillId="5" borderId="14" xfId="28" applyFont="1" applyFill="1" applyBorder="1" applyAlignment="1">
      <alignment vertical="center"/>
    </xf>
    <xf numFmtId="190" fontId="19" fillId="6" borderId="14" xfId="28" applyNumberFormat="1" applyFont="1" applyFill="1" applyBorder="1" applyAlignment="1">
      <alignment horizontal="right" vertical="center"/>
    </xf>
    <xf numFmtId="0" fontId="34" fillId="6" borderId="14" xfId="28" applyFont="1" applyFill="1" applyBorder="1" applyAlignment="1">
      <alignment vertical="center"/>
    </xf>
    <xf numFmtId="190" fontId="19" fillId="7" borderId="14" xfId="28" applyNumberFormat="1" applyFont="1" applyFill="1" applyBorder="1" applyAlignment="1">
      <alignment horizontal="right" vertical="center"/>
    </xf>
    <xf numFmtId="0" fontId="34" fillId="7" borderId="14" xfId="28" applyFont="1" applyFill="1" applyBorder="1" applyAlignment="1">
      <alignment vertical="center"/>
    </xf>
    <xf numFmtId="190" fontId="19" fillId="8" borderId="14" xfId="28" applyNumberFormat="1" applyFont="1" applyFill="1" applyBorder="1" applyAlignment="1">
      <alignment horizontal="right" vertical="center"/>
    </xf>
    <xf numFmtId="0" fontId="34" fillId="8" borderId="14" xfId="28" applyFont="1" applyFill="1" applyBorder="1" applyAlignment="1">
      <alignment vertical="center"/>
    </xf>
    <xf numFmtId="0" fontId="20" fillId="0" borderId="0" xfId="0" applyFont="1" applyAlignment="1">
      <alignment horizontal="right"/>
    </xf>
    <xf numFmtId="196" fontId="20" fillId="0" borderId="0" xfId="4909" applyNumberFormat="1" applyFont="1" applyFill="1" applyBorder="1" applyAlignment="1" applyProtection="1">
      <alignment horizontal="right"/>
    </xf>
    <xf numFmtId="196" fontId="20" fillId="5" borderId="0" xfId="4909" applyNumberFormat="1" applyFont="1" applyFill="1" applyBorder="1" applyAlignment="1" applyProtection="1">
      <alignment horizontal="right"/>
    </xf>
    <xf numFmtId="0" fontId="34" fillId="5" borderId="0" xfId="28" applyFont="1" applyFill="1" applyBorder="1" applyAlignment="1"/>
    <xf numFmtId="196" fontId="20" fillId="6" borderId="0" xfId="4909" applyNumberFormat="1" applyFont="1" applyFill="1" applyBorder="1" applyAlignment="1" applyProtection="1">
      <alignment horizontal="right"/>
    </xf>
    <xf numFmtId="0" fontId="34" fillId="6" borderId="0" xfId="28" applyFont="1" applyFill="1" applyBorder="1" applyAlignment="1"/>
    <xf numFmtId="196" fontId="20" fillId="7" borderId="0" xfId="4909" applyNumberFormat="1" applyFont="1" applyFill="1" applyBorder="1" applyAlignment="1" applyProtection="1">
      <alignment horizontal="right"/>
    </xf>
    <xf numFmtId="0" fontId="34" fillId="7" borderId="0" xfId="28" applyFont="1" applyFill="1" applyBorder="1" applyAlignment="1"/>
    <xf numFmtId="200" fontId="19" fillId="8" borderId="0" xfId="28" applyNumberFormat="1" applyFont="1" applyFill="1" applyAlignment="1">
      <alignment horizontal="right"/>
    </xf>
    <xf numFmtId="41" fontId="19" fillId="8" borderId="0" xfId="28" applyNumberFormat="1" applyFont="1" applyFill="1" applyAlignment="1">
      <alignment horizontal="right"/>
    </xf>
    <xf numFmtId="0" fontId="34" fillId="8" borderId="0" xfId="28" applyFont="1" applyFill="1" applyBorder="1" applyAlignment="1"/>
    <xf numFmtId="0" fontId="34" fillId="5" borderId="0" xfId="28" applyFont="1" applyFill="1" applyAlignment="1"/>
    <xf numFmtId="0" fontId="34" fillId="6" borderId="0" xfId="28" applyFont="1" applyFill="1" applyAlignment="1"/>
    <xf numFmtId="0" fontId="34" fillId="7" borderId="0" xfId="28" applyFont="1" applyFill="1" applyAlignment="1"/>
    <xf numFmtId="196" fontId="19" fillId="8" borderId="0" xfId="4909" applyNumberFormat="1" applyFont="1" applyFill="1" applyBorder="1" applyAlignment="1" applyProtection="1">
      <alignment horizontal="right"/>
    </xf>
    <xf numFmtId="0" fontId="34" fillId="8" borderId="0" xfId="28" applyFont="1" applyFill="1" applyAlignment="1"/>
    <xf numFmtId="196" fontId="20" fillId="5" borderId="0" xfId="1" applyNumberFormat="1" applyFont="1" applyFill="1" applyBorder="1" applyAlignment="1" applyProtection="1">
      <alignment horizontal="right" vertical="center"/>
    </xf>
    <xf numFmtId="196" fontId="20" fillId="6" borderId="0" xfId="4909" applyNumberFormat="1" applyFont="1" applyFill="1" applyBorder="1" applyAlignment="1" applyProtection="1">
      <alignment horizontal="right" vertical="center"/>
    </xf>
    <xf numFmtId="196" fontId="20" fillId="7" borderId="0" xfId="4909" applyNumberFormat="1" applyFont="1" applyFill="1" applyBorder="1" applyAlignment="1" applyProtection="1">
      <alignment horizontal="right" vertical="center"/>
    </xf>
    <xf numFmtId="196" fontId="20" fillId="8" borderId="0" xfId="4909" applyNumberFormat="1" applyFont="1" applyFill="1" applyBorder="1" applyAlignment="1" applyProtection="1">
      <alignment horizontal="right" vertical="center"/>
    </xf>
    <xf numFmtId="190" fontId="20" fillId="0" borderId="0" xfId="0" applyNumberFormat="1" applyFont="1" applyAlignment="1">
      <alignment horizontal="right"/>
    </xf>
    <xf numFmtId="0" fontId="20" fillId="5" borderId="0" xfId="28" applyFont="1" applyFill="1" applyAlignment="1">
      <alignment horizontal="center"/>
    </xf>
    <xf numFmtId="0" fontId="20" fillId="6" borderId="0" xfId="28" applyFont="1" applyFill="1" applyAlignment="1">
      <alignment horizontal="center"/>
    </xf>
    <xf numFmtId="0" fontId="20" fillId="7" borderId="0" xfId="28" applyFont="1" applyFill="1" applyAlignment="1">
      <alignment horizontal="center"/>
    </xf>
    <xf numFmtId="196" fontId="20" fillId="8" borderId="0" xfId="4909" applyNumberFormat="1" applyFont="1" applyFill="1" applyBorder="1" applyAlignment="1" applyProtection="1">
      <alignment horizontal="right"/>
    </xf>
    <xf numFmtId="0" fontId="20" fillId="8" borderId="0" xfId="28" applyFont="1" applyFill="1" applyAlignment="1">
      <alignment horizontal="center"/>
    </xf>
    <xf numFmtId="0" fontId="20" fillId="5" borderId="0" xfId="28" applyFont="1" applyFill="1" applyBorder="1" applyAlignment="1">
      <alignment horizontal="right"/>
    </xf>
    <xf numFmtId="0" fontId="20" fillId="6" borderId="0" xfId="28" applyFont="1" applyFill="1" applyBorder="1" applyAlignment="1">
      <alignment horizontal="right"/>
    </xf>
    <xf numFmtId="0" fontId="20" fillId="7" borderId="0" xfId="28" applyFont="1" applyFill="1" applyBorder="1" applyAlignment="1">
      <alignment horizontal="right"/>
    </xf>
    <xf numFmtId="0" fontId="20" fillId="8" borderId="0" xfId="28" applyFont="1" applyFill="1" applyBorder="1" applyAlignment="1">
      <alignment horizontal="right"/>
    </xf>
    <xf numFmtId="3" fontId="20" fillId="0" borderId="0" xfId="28" applyNumberFormat="1" applyFont="1" applyAlignment="1">
      <alignment vertical="center"/>
    </xf>
    <xf numFmtId="3" fontId="19" fillId="5" borderId="0" xfId="1" applyNumberFormat="1" applyFont="1" applyFill="1" applyBorder="1" applyAlignment="1">
      <alignment horizontal="right" vertical="center"/>
    </xf>
    <xf numFmtId="3" fontId="19" fillId="5" borderId="0" xfId="28" applyNumberFormat="1" applyFont="1" applyFill="1" applyAlignment="1">
      <alignment horizontal="right" vertical="center"/>
    </xf>
    <xf numFmtId="0" fontId="34" fillId="5" borderId="0" xfId="28" applyFont="1" applyFill="1" applyBorder="1" applyAlignment="1">
      <alignment vertical="center"/>
    </xf>
    <xf numFmtId="192" fontId="19" fillId="6" borderId="0" xfId="1" applyNumberFormat="1" applyFont="1" applyFill="1" applyAlignment="1">
      <alignment horizontal="right" vertical="center"/>
    </xf>
    <xf numFmtId="41" fontId="19" fillId="7" borderId="0" xfId="28" applyNumberFormat="1" applyFont="1" applyFill="1" applyAlignment="1">
      <alignment horizontal="right" vertical="center"/>
    </xf>
    <xf numFmtId="41" fontId="19" fillId="7" borderId="0" xfId="28" applyNumberFormat="1" applyFont="1" applyFill="1" applyAlignment="1">
      <alignment vertical="center"/>
    </xf>
    <xf numFmtId="0" fontId="34" fillId="7" borderId="0" xfId="28" applyFont="1" applyFill="1" applyBorder="1" applyAlignment="1">
      <alignment vertical="center"/>
    </xf>
    <xf numFmtId="192" fontId="19" fillId="8" borderId="0" xfId="1" applyNumberFormat="1" applyFont="1" applyFill="1" applyAlignment="1">
      <alignment horizontal="right" vertical="center"/>
    </xf>
    <xf numFmtId="0" fontId="34" fillId="0" borderId="0" xfId="28" applyFont="1" applyAlignment="1">
      <alignment vertical="center"/>
    </xf>
    <xf numFmtId="3" fontId="19" fillId="5" borderId="0" xfId="28" applyNumberFormat="1" applyFont="1" applyFill="1" applyAlignment="1">
      <alignment vertical="center"/>
    </xf>
    <xf numFmtId="0" fontId="34" fillId="5" borderId="0" xfId="28" applyFont="1" applyFill="1" applyAlignment="1">
      <alignment vertical="center"/>
    </xf>
    <xf numFmtId="3" fontId="19" fillId="6" borderId="0" xfId="28" applyNumberFormat="1" applyFont="1" applyFill="1" applyAlignment="1">
      <alignment vertical="center"/>
    </xf>
    <xf numFmtId="0" fontId="34" fillId="6" borderId="0" xfId="28" applyFont="1" applyFill="1" applyAlignment="1">
      <alignment vertical="center"/>
    </xf>
    <xf numFmtId="3" fontId="19" fillId="7" borderId="0" xfId="28" applyNumberFormat="1" applyFont="1" applyFill="1" applyAlignment="1">
      <alignment vertical="center"/>
    </xf>
    <xf numFmtId="0" fontId="34" fillId="7" borderId="0" xfId="28" applyFont="1" applyFill="1" applyAlignment="1">
      <alignment vertical="center"/>
    </xf>
    <xf numFmtId="192" fontId="19" fillId="8" borderId="0" xfId="1" applyNumberFormat="1" applyFont="1" applyFill="1" applyAlignment="1">
      <alignment vertical="center"/>
    </xf>
    <xf numFmtId="0" fontId="34" fillId="8" borderId="0" xfId="28" applyFont="1" applyFill="1" applyAlignment="1">
      <alignment vertical="center"/>
    </xf>
    <xf numFmtId="3" fontId="36" fillId="0" borderId="0" xfId="0" applyNumberFormat="1" applyFont="1" applyAlignment="1">
      <alignment horizontal="right" vertical="center"/>
    </xf>
    <xf numFmtId="3" fontId="36" fillId="6" borderId="0" xfId="28" applyNumberFormat="1" applyFont="1" applyFill="1" applyAlignment="1">
      <alignment vertical="center"/>
    </xf>
    <xf numFmtId="3" fontId="36" fillId="7" borderId="0" xfId="28" applyNumberFormat="1" applyFont="1" applyFill="1" applyAlignment="1">
      <alignment vertical="center"/>
    </xf>
    <xf numFmtId="192" fontId="36" fillId="8" borderId="0" xfId="1" applyNumberFormat="1" applyFont="1" applyFill="1" applyAlignment="1">
      <alignment vertical="center"/>
    </xf>
    <xf numFmtId="3" fontId="20" fillId="5" borderId="0" xfId="28" applyNumberFormat="1" applyFont="1" applyFill="1" applyAlignment="1">
      <alignment vertical="center"/>
    </xf>
    <xf numFmtId="3" fontId="20" fillId="6" borderId="0" xfId="28" applyNumberFormat="1" applyFont="1" applyFill="1" applyAlignment="1">
      <alignment vertical="center"/>
    </xf>
    <xf numFmtId="3" fontId="20" fillId="7" borderId="0" xfId="28" applyNumberFormat="1" applyFont="1" applyFill="1" applyAlignment="1">
      <alignment vertical="center"/>
    </xf>
    <xf numFmtId="192" fontId="20" fillId="8" borderId="0" xfId="1" applyNumberFormat="1" applyFont="1" applyFill="1" applyAlignment="1">
      <alignment vertical="center"/>
    </xf>
    <xf numFmtId="0" fontId="19" fillId="5" borderId="0" xfId="28" applyFont="1" applyFill="1"/>
    <xf numFmtId="0" fontId="20" fillId="5" borderId="0" xfId="28" applyFont="1" applyFill="1"/>
    <xf numFmtId="0" fontId="19" fillId="6" borderId="0" xfId="28" applyFont="1" applyFill="1"/>
    <xf numFmtId="0" fontId="20" fillId="6" borderId="0" xfId="28" applyFont="1" applyFill="1"/>
    <xf numFmtId="0" fontId="19" fillId="7" borderId="0" xfId="28" applyFont="1" applyFill="1"/>
    <xf numFmtId="0" fontId="20" fillId="7" borderId="0" xfId="28" applyFont="1" applyFill="1"/>
    <xf numFmtId="0" fontId="19" fillId="8" borderId="0" xfId="28" applyFont="1" applyFill="1"/>
    <xf numFmtId="0" fontId="20" fillId="8" borderId="0" xfId="28" applyFont="1" applyFill="1"/>
    <xf numFmtId="0" fontId="32" fillId="5" borderId="0" xfId="28" applyFont="1" applyFill="1"/>
    <xf numFmtId="0" fontId="32" fillId="6" borderId="0" xfId="28" applyFont="1" applyFill="1"/>
    <xf numFmtId="0" fontId="32" fillId="7" borderId="0" xfId="28" applyFont="1" applyFill="1"/>
    <xf numFmtId="0" fontId="32" fillId="8" borderId="0" xfId="28" applyFont="1" applyFill="1"/>
    <xf numFmtId="0" fontId="70" fillId="0" borderId="0" xfId="0" applyFont="1" applyAlignment="1"/>
    <xf numFmtId="0" fontId="67" fillId="0" borderId="0" xfId="28" applyFont="1" applyAlignment="1"/>
    <xf numFmtId="0" fontId="68" fillId="0" borderId="0" xfId="0" applyFont="1" applyAlignment="1">
      <alignment horizontal="center"/>
    </xf>
    <xf numFmtId="0" fontId="39" fillId="0" borderId="0" xfId="28" applyFont="1" applyFill="1" applyBorder="1" applyAlignment="1"/>
    <xf numFmtId="3" fontId="19" fillId="5" borderId="0" xfId="28" applyNumberFormat="1" applyFont="1" applyFill="1" applyAlignment="1"/>
    <xf numFmtId="0" fontId="19" fillId="5" borderId="0" xfId="28" applyFont="1" applyFill="1" applyAlignment="1"/>
    <xf numFmtId="0" fontId="39" fillId="5" borderId="0" xfId="28" applyFont="1" applyFill="1" applyBorder="1" applyAlignment="1"/>
    <xf numFmtId="3" fontId="19" fillId="6" borderId="0" xfId="28" applyNumberFormat="1" applyFont="1" applyFill="1" applyAlignment="1"/>
    <xf numFmtId="0" fontId="19" fillId="6" borderId="0" xfId="28" applyFont="1" applyFill="1" applyAlignment="1"/>
    <xf numFmtId="0" fontId="39" fillId="6" borderId="0" xfId="28" applyFont="1" applyFill="1" applyBorder="1" applyAlignment="1"/>
    <xf numFmtId="3" fontId="19" fillId="7" borderId="0" xfId="28" applyNumberFormat="1" applyFont="1" applyFill="1" applyAlignment="1"/>
    <xf numFmtId="0" fontId="19" fillId="7" borderId="0" xfId="28" applyFont="1" applyFill="1" applyAlignment="1"/>
    <xf numFmtId="0" fontId="39" fillId="7" borderId="0" xfId="28" applyFont="1" applyFill="1" applyBorder="1" applyAlignment="1"/>
    <xf numFmtId="3" fontId="19" fillId="8" borderId="0" xfId="28" applyNumberFormat="1" applyFont="1" applyFill="1" applyAlignment="1"/>
    <xf numFmtId="43" fontId="19" fillId="8" borderId="0" xfId="1" applyFont="1" applyFill="1" applyAlignment="1"/>
    <xf numFmtId="0" fontId="39" fillId="8" borderId="0" xfId="28" applyFont="1" applyFill="1" applyBorder="1" applyAlignment="1"/>
    <xf numFmtId="0" fontId="19" fillId="8" borderId="0" xfId="28" applyFont="1" applyFill="1" applyAlignment="1"/>
    <xf numFmtId="0" fontId="19" fillId="0" borderId="1" xfId="28" applyFont="1" applyBorder="1" applyAlignment="1"/>
    <xf numFmtId="0" fontId="19" fillId="5" borderId="14" xfId="28" applyFont="1" applyFill="1" applyBorder="1" applyAlignment="1"/>
    <xf numFmtId="0" fontId="19" fillId="6" borderId="14" xfId="28" applyFont="1" applyFill="1" applyBorder="1" applyAlignment="1"/>
    <xf numFmtId="0" fontId="19" fillId="7" borderId="14" xfId="28" applyFont="1" applyFill="1" applyBorder="1" applyAlignment="1"/>
    <xf numFmtId="0" fontId="19" fillId="8" borderId="14" xfId="28" applyFont="1" applyFill="1" applyBorder="1" applyAlignment="1"/>
    <xf numFmtId="196" fontId="19" fillId="0" borderId="0" xfId="1" applyNumberFormat="1" applyFont="1" applyFill="1" applyBorder="1" applyAlignment="1" applyProtection="1">
      <alignment horizontal="right"/>
    </xf>
    <xf numFmtId="196" fontId="19" fillId="5" borderId="0" xfId="1" applyNumberFormat="1" applyFont="1" applyFill="1" applyBorder="1" applyAlignment="1" applyProtection="1">
      <alignment horizontal="right"/>
    </xf>
    <xf numFmtId="0" fontId="10" fillId="5" borderId="0" xfId="28" applyFont="1" applyFill="1" applyBorder="1" applyAlignment="1">
      <alignment horizontal="left"/>
    </xf>
    <xf numFmtId="196" fontId="19" fillId="6" borderId="0" xfId="650" applyNumberFormat="1" applyFont="1" applyFill="1" applyBorder="1" applyAlignment="1" applyProtection="1">
      <alignment horizontal="right"/>
    </xf>
    <xf numFmtId="0" fontId="10" fillId="6" borderId="0" xfId="28" applyFont="1" applyFill="1" applyBorder="1" applyAlignment="1">
      <alignment horizontal="left"/>
    </xf>
    <xf numFmtId="196" fontId="19" fillId="7" borderId="0" xfId="650" applyNumberFormat="1" applyFont="1" applyFill="1" applyBorder="1" applyAlignment="1" applyProtection="1">
      <alignment horizontal="right"/>
    </xf>
    <xf numFmtId="0" fontId="10" fillId="7" borderId="0" xfId="28" applyFont="1" applyFill="1" applyBorder="1" applyAlignment="1">
      <alignment horizontal="left"/>
    </xf>
    <xf numFmtId="196" fontId="32" fillId="8" borderId="0" xfId="650" applyNumberFormat="1" applyFont="1" applyFill="1" applyBorder="1" applyAlignment="1" applyProtection="1">
      <alignment horizontal="right"/>
    </xf>
    <xf numFmtId="0" fontId="19" fillId="8" borderId="0" xfId="28" applyFont="1" applyFill="1" applyBorder="1" applyAlignment="1">
      <alignment horizontal="left"/>
    </xf>
    <xf numFmtId="0" fontId="10" fillId="5" borderId="0" xfId="28" applyFont="1" applyFill="1" applyAlignment="1">
      <alignment horizontal="left"/>
    </xf>
    <xf numFmtId="0" fontId="10" fillId="6" borderId="0" xfId="28" applyFont="1" applyFill="1" applyAlignment="1">
      <alignment horizontal="left"/>
    </xf>
    <xf numFmtId="0" fontId="10" fillId="7" borderId="0" xfId="28" applyFont="1" applyFill="1" applyAlignment="1">
      <alignment horizontal="left"/>
    </xf>
    <xf numFmtId="0" fontId="19" fillId="8" borderId="0" xfId="28" applyFont="1" applyFill="1" applyAlignment="1">
      <alignment horizontal="left"/>
    </xf>
    <xf numFmtId="17" fontId="10" fillId="5" borderId="0" xfId="28" applyNumberFormat="1" applyFont="1" applyFill="1" applyAlignment="1">
      <alignment horizontal="left"/>
    </xf>
    <xf numFmtId="17" fontId="10" fillId="6" borderId="0" xfId="28" applyNumberFormat="1" applyFont="1" applyFill="1" applyAlignment="1">
      <alignment horizontal="left"/>
    </xf>
    <xf numFmtId="17" fontId="10" fillId="7" borderId="0" xfId="28" applyNumberFormat="1" applyFont="1" applyFill="1" applyAlignment="1">
      <alignment horizontal="left"/>
    </xf>
    <xf numFmtId="17" fontId="19" fillId="8" borderId="0" xfId="28" applyNumberFormat="1" applyFont="1" applyFill="1" applyAlignment="1">
      <alignment horizontal="left"/>
    </xf>
    <xf numFmtId="196" fontId="20" fillId="5" borderId="0" xfId="1" applyNumberFormat="1" applyFont="1" applyFill="1" applyBorder="1" applyAlignment="1" applyProtection="1">
      <alignment horizontal="right"/>
    </xf>
    <xf numFmtId="196" fontId="20" fillId="6" borderId="0" xfId="650" applyNumberFormat="1" applyFont="1" applyFill="1" applyBorder="1" applyAlignment="1" applyProtection="1">
      <alignment horizontal="right"/>
    </xf>
    <xf numFmtId="196" fontId="20" fillId="7" borderId="0" xfId="650" applyNumberFormat="1" applyFont="1" applyFill="1" applyBorder="1" applyAlignment="1" applyProtection="1">
      <alignment horizontal="right"/>
    </xf>
    <xf numFmtId="196" fontId="33" fillId="8" borderId="0" xfId="650" applyNumberFormat="1" applyFont="1" applyFill="1" applyBorder="1" applyAlignment="1" applyProtection="1">
      <alignment horizontal="right"/>
    </xf>
    <xf numFmtId="196" fontId="33" fillId="0" borderId="0" xfId="1" applyNumberFormat="1" applyFont="1" applyFill="1" applyBorder="1" applyAlignment="1" applyProtection="1">
      <alignment horizontal="right"/>
    </xf>
    <xf numFmtId="0" fontId="33" fillId="0" borderId="0" xfId="28" applyFont="1" applyAlignment="1">
      <alignment horizontal="center"/>
    </xf>
    <xf numFmtId="196" fontId="33" fillId="5" borderId="0" xfId="1" applyNumberFormat="1" applyFont="1" applyFill="1" applyBorder="1" applyAlignment="1" applyProtection="1">
      <alignment horizontal="right"/>
    </xf>
    <xf numFmtId="0" fontId="33" fillId="5" borderId="0" xfId="28" applyFont="1" applyFill="1" applyAlignment="1">
      <alignment horizontal="center"/>
    </xf>
    <xf numFmtId="196" fontId="33" fillId="6" borderId="0" xfId="650" applyNumberFormat="1" applyFont="1" applyFill="1" applyBorder="1" applyAlignment="1" applyProtection="1">
      <alignment horizontal="right"/>
    </xf>
    <xf numFmtId="0" fontId="33" fillId="6" borderId="0" xfId="28" applyFont="1" applyFill="1" applyAlignment="1">
      <alignment horizontal="center"/>
    </xf>
    <xf numFmtId="196" fontId="33" fillId="7" borderId="0" xfId="650" applyNumberFormat="1" applyFont="1" applyFill="1" applyBorder="1" applyAlignment="1" applyProtection="1">
      <alignment horizontal="right"/>
    </xf>
    <xf numFmtId="0" fontId="33" fillId="7" borderId="0" xfId="28" applyFont="1" applyFill="1" applyAlignment="1">
      <alignment horizontal="center"/>
    </xf>
    <xf numFmtId="0" fontId="33" fillId="8" borderId="0" xfId="28" applyFont="1" applyFill="1" applyAlignment="1">
      <alignment horizontal="center"/>
    </xf>
    <xf numFmtId="0" fontId="33" fillId="5" borderId="0" xfId="28" applyFont="1" applyFill="1" applyBorder="1" applyAlignment="1">
      <alignment horizontal="right"/>
    </xf>
    <xf numFmtId="0" fontId="33" fillId="6" borderId="0" xfId="28" applyFont="1" applyFill="1" applyBorder="1" applyAlignment="1">
      <alignment horizontal="right"/>
    </xf>
    <xf numFmtId="0" fontId="33" fillId="7" borderId="0" xfId="28" applyFont="1" applyFill="1" applyBorder="1" applyAlignment="1">
      <alignment horizontal="right"/>
    </xf>
    <xf numFmtId="0" fontId="33" fillId="8" borderId="0" xfId="28" applyFont="1" applyFill="1" applyBorder="1" applyAlignment="1">
      <alignment horizontal="right"/>
    </xf>
    <xf numFmtId="195" fontId="19" fillId="5" borderId="0" xfId="1" applyNumberFormat="1" applyFont="1" applyFill="1" applyBorder="1" applyAlignment="1" applyProtection="1">
      <alignment horizontal="right"/>
    </xf>
    <xf numFmtId="195" fontId="19" fillId="6" borderId="0" xfId="650" applyNumberFormat="1" applyFont="1" applyFill="1" applyBorder="1" applyAlignment="1" applyProtection="1">
      <alignment horizontal="right"/>
    </xf>
    <xf numFmtId="195" fontId="19" fillId="7" borderId="0" xfId="650" applyNumberFormat="1" applyFont="1" applyFill="1" applyBorder="1" applyAlignment="1" applyProtection="1">
      <alignment horizontal="right"/>
    </xf>
    <xf numFmtId="3" fontId="32" fillId="8" borderId="0" xfId="0" applyNumberFormat="1" applyFont="1" applyFill="1" applyAlignment="1">
      <alignment horizontal="right"/>
    </xf>
    <xf numFmtId="3" fontId="36" fillId="0" borderId="0" xfId="0" applyNumberFormat="1" applyFont="1" applyAlignment="1">
      <alignment horizontal="right"/>
    </xf>
    <xf numFmtId="195" fontId="20" fillId="5" borderId="0" xfId="1" applyNumberFormat="1" applyFont="1" applyFill="1" applyBorder="1" applyAlignment="1" applyProtection="1">
      <alignment horizontal="right"/>
    </xf>
    <xf numFmtId="195" fontId="20" fillId="5" borderId="0" xfId="1" applyNumberFormat="1" applyFont="1" applyFill="1" applyBorder="1" applyAlignment="1" applyProtection="1"/>
    <xf numFmtId="195" fontId="20" fillId="6" borderId="0" xfId="650" applyNumberFormat="1" applyFont="1" applyFill="1" applyBorder="1" applyAlignment="1" applyProtection="1">
      <alignment horizontal="right"/>
    </xf>
    <xf numFmtId="195" fontId="20" fillId="6" borderId="0" xfId="650" applyNumberFormat="1" applyFont="1" applyFill="1" applyBorder="1" applyAlignment="1" applyProtection="1"/>
    <xf numFmtId="195" fontId="20" fillId="7" borderId="0" xfId="650" applyNumberFormat="1" applyFont="1" applyFill="1" applyBorder="1" applyAlignment="1" applyProtection="1">
      <alignment horizontal="right"/>
    </xf>
    <xf numFmtId="195" fontId="20" fillId="7" borderId="0" xfId="650" applyNumberFormat="1" applyFont="1" applyFill="1" applyBorder="1" applyAlignment="1" applyProtection="1"/>
    <xf numFmtId="3" fontId="74" fillId="8" borderId="0" xfId="0" applyNumberFormat="1" applyFont="1" applyFill="1" applyAlignment="1">
      <alignment horizontal="right"/>
    </xf>
    <xf numFmtId="195" fontId="12" fillId="7" borderId="0" xfId="650" applyNumberFormat="1" applyFont="1" applyFill="1" applyBorder="1" applyAlignment="1" applyProtection="1">
      <alignment horizontal="right"/>
    </xf>
    <xf numFmtId="3" fontId="33" fillId="8" borderId="0" xfId="0" applyNumberFormat="1" applyFont="1" applyFill="1" applyAlignment="1">
      <alignment horizontal="right"/>
    </xf>
    <xf numFmtId="0" fontId="33" fillId="0" borderId="15" xfId="28" applyFont="1" applyBorder="1" applyAlignment="1">
      <alignment horizontal="center"/>
    </xf>
    <xf numFmtId="0" fontId="33" fillId="0" borderId="0" xfId="28" applyFont="1" applyBorder="1" applyAlignment="1">
      <alignment horizontal="right"/>
    </xf>
    <xf numFmtId="0" fontId="33" fillId="5" borderId="15" xfId="28" applyFont="1" applyFill="1" applyBorder="1" applyAlignment="1">
      <alignment horizontal="right"/>
    </xf>
    <xf numFmtId="0" fontId="33" fillId="6" borderId="15" xfId="28" applyFont="1" applyFill="1" applyBorder="1" applyAlignment="1">
      <alignment horizontal="right"/>
    </xf>
    <xf numFmtId="0" fontId="33" fillId="7" borderId="15" xfId="28" applyFont="1" applyFill="1" applyBorder="1" applyAlignment="1">
      <alignment horizontal="right"/>
    </xf>
    <xf numFmtId="0" fontId="33" fillId="8" borderId="15" xfId="28" applyFont="1" applyFill="1" applyBorder="1" applyAlignment="1">
      <alignment horizontal="right"/>
    </xf>
    <xf numFmtId="0" fontId="18" fillId="0" borderId="16" xfId="28" applyFont="1" applyBorder="1" applyAlignment="1">
      <alignment horizontal="center"/>
    </xf>
    <xf numFmtId="0" fontId="20" fillId="5" borderId="16" xfId="28" applyFont="1" applyFill="1" applyBorder="1" applyAlignment="1">
      <alignment horizontal="right"/>
    </xf>
    <xf numFmtId="0" fontId="18" fillId="5" borderId="16" xfId="28" applyFont="1" applyFill="1" applyBorder="1" applyAlignment="1">
      <alignment horizontal="center"/>
    </xf>
    <xf numFmtId="0" fontId="20" fillId="6" borderId="16" xfId="28" applyFont="1" applyFill="1" applyBorder="1" applyAlignment="1">
      <alignment horizontal="right"/>
    </xf>
    <xf numFmtId="0" fontId="18" fillId="6" borderId="16" xfId="28" applyFont="1" applyFill="1" applyBorder="1" applyAlignment="1">
      <alignment horizontal="center"/>
    </xf>
    <xf numFmtId="0" fontId="20" fillId="7" borderId="16" xfId="28" applyFont="1" applyFill="1" applyBorder="1" applyAlignment="1">
      <alignment horizontal="right"/>
    </xf>
    <xf numFmtId="0" fontId="18" fillId="7" borderId="16" xfId="28" applyFont="1" applyFill="1" applyBorder="1" applyAlignment="1">
      <alignment horizontal="center"/>
    </xf>
    <xf numFmtId="0" fontId="20" fillId="8" borderId="16" xfId="28" applyFont="1" applyFill="1" applyBorder="1" applyAlignment="1">
      <alignment horizontal="right"/>
    </xf>
    <xf numFmtId="0" fontId="18" fillId="8" borderId="16" xfId="28" applyFont="1" applyFill="1" applyBorder="1" applyAlignment="1">
      <alignment horizontal="center"/>
    </xf>
    <xf numFmtId="0" fontId="20" fillId="5" borderId="0" xfId="28" applyFont="1" applyFill="1" applyAlignment="1"/>
    <xf numFmtId="0" fontId="20" fillId="6" borderId="0" xfId="28" applyFont="1" applyFill="1" applyAlignment="1"/>
    <xf numFmtId="0" fontId="20" fillId="7" borderId="0" xfId="28" applyFont="1" applyFill="1" applyAlignment="1"/>
    <xf numFmtId="0" fontId="20" fillId="8" borderId="0" xfId="28" applyFont="1" applyFill="1" applyAlignment="1"/>
    <xf numFmtId="0" fontId="32" fillId="5" borderId="0" xfId="28" applyFont="1" applyFill="1" applyAlignment="1"/>
    <xf numFmtId="0" fontId="32" fillId="6" borderId="0" xfId="28" applyFont="1" applyFill="1" applyAlignment="1"/>
    <xf numFmtId="0" fontId="32" fillId="7" borderId="0" xfId="28" applyFont="1" applyFill="1" applyAlignment="1"/>
    <xf numFmtId="0" fontId="9" fillId="0" borderId="0" xfId="30" applyFont="1" applyAlignment="1">
      <alignment horizontal="right" vertical="center"/>
    </xf>
    <xf numFmtId="0" fontId="9" fillId="0" borderId="0" xfId="28" applyFont="1" applyAlignment="1">
      <alignment horizontal="right"/>
    </xf>
    <xf numFmtId="196" fontId="9" fillId="0" borderId="0" xfId="28" applyNumberFormat="1" applyFont="1" applyAlignment="1">
      <alignment horizontal="right"/>
    </xf>
    <xf numFmtId="0" fontId="9" fillId="5" borderId="0" xfId="30" applyFont="1" applyFill="1" applyAlignment="1">
      <alignment horizontal="right" vertical="center"/>
    </xf>
    <xf numFmtId="196" fontId="9" fillId="6" borderId="0" xfId="28" applyNumberFormat="1" applyFont="1" applyFill="1" applyAlignment="1">
      <alignment horizontal="right" vertical="center"/>
    </xf>
    <xf numFmtId="196" fontId="9" fillId="7" borderId="0" xfId="28" applyNumberFormat="1" applyFont="1" applyFill="1" applyAlignment="1">
      <alignment horizontal="right" vertical="center"/>
    </xf>
    <xf numFmtId="196" fontId="9" fillId="8" borderId="0" xfId="28" applyNumberFormat="1" applyFont="1" applyFill="1" applyAlignment="1">
      <alignment horizontal="right" vertical="center"/>
    </xf>
    <xf numFmtId="0" fontId="9" fillId="5" borderId="0" xfId="28" applyFont="1" applyFill="1" applyAlignment="1">
      <alignment horizontal="right" vertical="center"/>
    </xf>
    <xf numFmtId="0" fontId="9" fillId="6" borderId="0" xfId="28" applyFont="1" applyFill="1" applyAlignment="1">
      <alignment horizontal="right" vertical="center"/>
    </xf>
    <xf numFmtId="0" fontId="9" fillId="7" borderId="0" xfId="28" applyFont="1" applyFill="1" applyAlignment="1">
      <alignment horizontal="right" vertical="center"/>
    </xf>
    <xf numFmtId="0" fontId="9" fillId="8" borderId="0" xfId="28" applyFont="1" applyFill="1" applyAlignment="1">
      <alignment horizontal="right" vertical="center"/>
    </xf>
    <xf numFmtId="196" fontId="9" fillId="5" borderId="1" xfId="30" applyNumberFormat="1" applyFont="1" applyFill="1" applyBorder="1" applyAlignment="1">
      <alignment horizontal="right" vertical="center"/>
    </xf>
    <xf numFmtId="0" fontId="9" fillId="5" borderId="14" xfId="30" applyFont="1" applyFill="1" applyBorder="1" applyAlignment="1">
      <alignment horizontal="right" vertical="center"/>
    </xf>
    <xf numFmtId="0" fontId="9" fillId="6" borderId="14" xfId="28" applyFont="1" applyFill="1" applyBorder="1" applyAlignment="1">
      <alignment horizontal="right" vertical="center"/>
    </xf>
    <xf numFmtId="0" fontId="9" fillId="7" borderId="14" xfId="28" applyFont="1" applyFill="1" applyBorder="1" applyAlignment="1">
      <alignment horizontal="right" vertical="center"/>
    </xf>
    <xf numFmtId="0" fontId="9" fillId="8" borderId="14" xfId="28" applyFont="1" applyFill="1" applyBorder="1" applyAlignment="1">
      <alignment horizontal="right" vertical="center"/>
    </xf>
    <xf numFmtId="199" fontId="7" fillId="6" borderId="0" xfId="24" applyNumberFormat="1" applyFont="1" applyFill="1" applyBorder="1" applyAlignment="1" applyProtection="1">
      <alignment horizontal="right" vertical="center"/>
    </xf>
    <xf numFmtId="199" fontId="7" fillId="5" borderId="0" xfId="1" applyNumberFormat="1" applyFont="1" applyFill="1" applyBorder="1" applyAlignment="1" applyProtection="1">
      <alignment horizontal="right" vertical="center"/>
    </xf>
    <xf numFmtId="199" fontId="7" fillId="8" borderId="0" xfId="24" applyNumberFormat="1" applyFont="1" applyFill="1" applyBorder="1" applyAlignment="1" applyProtection="1">
      <alignment horizontal="right" vertical="center"/>
    </xf>
    <xf numFmtId="0" fontId="10" fillId="7" borderId="0" xfId="28" applyFont="1" applyFill="1" applyAlignment="1">
      <alignment vertical="center"/>
    </xf>
    <xf numFmtId="0" fontId="69" fillId="7" borderId="0" xfId="28" applyFont="1" applyFill="1" applyBorder="1" applyAlignment="1">
      <alignment vertical="center"/>
    </xf>
    <xf numFmtId="196" fontId="7" fillId="8" borderId="0" xfId="24" applyNumberFormat="1" applyFont="1" applyFill="1" applyBorder="1" applyAlignment="1" applyProtection="1">
      <alignment horizontal="right" vertical="center"/>
    </xf>
    <xf numFmtId="0" fontId="7" fillId="5" borderId="0" xfId="30" applyFont="1" applyFill="1" applyBorder="1" applyAlignment="1">
      <alignment horizontal="right" vertical="center"/>
    </xf>
    <xf numFmtId="0" fontId="7" fillId="6" borderId="0" xfId="28" applyFont="1" applyFill="1" applyBorder="1" applyAlignment="1">
      <alignment horizontal="right" vertical="center"/>
    </xf>
    <xf numFmtId="0" fontId="7" fillId="6" borderId="0" xfId="28" applyFont="1" applyFill="1" applyAlignment="1">
      <alignment horizontal="right" vertical="center"/>
    </xf>
    <xf numFmtId="0" fontId="7" fillId="7" borderId="0" xfId="28" applyFont="1" applyFill="1" applyBorder="1" applyAlignment="1">
      <alignment horizontal="right" vertical="center"/>
    </xf>
    <xf numFmtId="0" fontId="7" fillId="8" borderId="0" xfId="28" applyFont="1" applyFill="1" applyBorder="1" applyAlignment="1">
      <alignment horizontal="right" vertical="center"/>
    </xf>
    <xf numFmtId="195" fontId="9" fillId="5" borderId="0" xfId="30" applyNumberFormat="1" applyFont="1" applyFill="1" applyBorder="1" applyAlignment="1">
      <alignment horizontal="right" vertical="center"/>
    </xf>
    <xf numFmtId="199" fontId="9" fillId="6" borderId="0" xfId="30" applyNumberFormat="1" applyFont="1" applyFill="1" applyBorder="1" applyAlignment="1">
      <alignment horizontal="right" vertical="center"/>
    </xf>
    <xf numFmtId="199" fontId="9" fillId="6" borderId="0" xfId="24" applyNumberFormat="1" applyFont="1" applyFill="1" applyBorder="1" applyAlignment="1" applyProtection="1">
      <alignment horizontal="right" vertical="center"/>
    </xf>
    <xf numFmtId="199" fontId="9" fillId="7" borderId="0" xfId="24" applyNumberFormat="1" applyFont="1" applyFill="1" applyBorder="1" applyAlignment="1" applyProtection="1">
      <alignment horizontal="right" vertical="center"/>
    </xf>
    <xf numFmtId="192" fontId="9" fillId="8" borderId="0" xfId="1" applyNumberFormat="1" applyFont="1" applyFill="1" applyAlignment="1">
      <alignment horizontal="right" vertical="center"/>
    </xf>
    <xf numFmtId="199" fontId="19" fillId="0" borderId="0" xfId="0" applyNumberFormat="1" applyFont="1" applyAlignment="1">
      <alignment horizontal="right"/>
    </xf>
    <xf numFmtId="199" fontId="7" fillId="5" borderId="0" xfId="30" applyNumberFormat="1" applyFont="1" applyFill="1" applyBorder="1" applyAlignment="1">
      <alignment horizontal="right" vertical="center"/>
    </xf>
    <xf numFmtId="199" fontId="7" fillId="6" borderId="0" xfId="30" applyNumberFormat="1" applyFont="1" applyFill="1" applyBorder="1" applyAlignment="1">
      <alignment horizontal="right" vertical="center"/>
    </xf>
    <xf numFmtId="199" fontId="9" fillId="8" borderId="0" xfId="1" applyNumberFormat="1" applyFont="1" applyFill="1" applyAlignment="1">
      <alignment horizontal="right" vertical="center"/>
    </xf>
    <xf numFmtId="199" fontId="7" fillId="7" borderId="0" xfId="24" applyNumberFormat="1" applyFont="1" applyFill="1" applyBorder="1" applyAlignment="1" applyProtection="1">
      <alignment horizontal="right" vertical="center"/>
    </xf>
    <xf numFmtId="199" fontId="7" fillId="8" borderId="0" xfId="1" applyNumberFormat="1" applyFont="1" applyFill="1" applyAlignment="1">
      <alignment horizontal="right" vertical="center"/>
    </xf>
    <xf numFmtId="194" fontId="9" fillId="5" borderId="0" xfId="1" applyNumberFormat="1" applyFont="1" applyFill="1" applyBorder="1" applyAlignment="1" applyProtection="1">
      <alignment horizontal="right" vertical="center"/>
    </xf>
    <xf numFmtId="194" fontId="7" fillId="5" borderId="0" xfId="1" applyNumberFormat="1" applyFont="1" applyFill="1" applyBorder="1" applyAlignment="1" applyProtection="1">
      <alignment horizontal="right" vertical="center"/>
    </xf>
    <xf numFmtId="194" fontId="9" fillId="6" borderId="0" xfId="24" applyNumberFormat="1" applyFont="1" applyFill="1" applyBorder="1" applyAlignment="1" applyProtection="1">
      <alignment horizontal="right" vertical="center"/>
    </xf>
    <xf numFmtId="194" fontId="7" fillId="6" borderId="0" xfId="24" applyNumberFormat="1" applyFont="1" applyFill="1" applyBorder="1" applyAlignment="1" applyProtection="1">
      <alignment horizontal="right" vertical="center"/>
    </xf>
    <xf numFmtId="194" fontId="9" fillId="7" borderId="0" xfId="24" applyNumberFormat="1" applyFont="1" applyFill="1" applyBorder="1" applyAlignment="1" applyProtection="1">
      <alignment horizontal="right" vertical="center"/>
    </xf>
    <xf numFmtId="194" fontId="7" fillId="7" borderId="0" xfId="24" applyNumberFormat="1" applyFont="1" applyFill="1" applyBorder="1" applyAlignment="1" applyProtection="1">
      <alignment horizontal="right" vertical="center"/>
    </xf>
    <xf numFmtId="0" fontId="33" fillId="0" borderId="0" xfId="30" applyFont="1" applyAlignment="1">
      <alignment horizontal="right" vertical="center"/>
    </xf>
    <xf numFmtId="0" fontId="33" fillId="5" borderId="0" xfId="30" applyFont="1" applyFill="1" applyAlignment="1">
      <alignment horizontal="right" vertical="center"/>
    </xf>
    <xf numFmtId="0" fontId="33" fillId="8" borderId="0" xfId="30" applyFont="1" applyFill="1" applyAlignment="1">
      <alignment horizontal="right" vertical="center"/>
    </xf>
    <xf numFmtId="0" fontId="12" fillId="0" borderId="16" xfId="30" applyFont="1" applyBorder="1" applyAlignment="1">
      <alignment horizontal="center" vertical="center"/>
    </xf>
    <xf numFmtId="0" fontId="12" fillId="5" borderId="16" xfId="30" applyFont="1" applyFill="1" applyBorder="1" applyAlignment="1">
      <alignment horizontal="center" vertical="center"/>
    </xf>
    <xf numFmtId="0" fontId="12" fillId="6" borderId="16" xfId="30" applyFont="1" applyFill="1" applyBorder="1" applyAlignment="1">
      <alignment horizontal="center" vertical="center"/>
    </xf>
    <xf numFmtId="0" fontId="12" fillId="7" borderId="16" xfId="30" applyFont="1" applyFill="1" applyBorder="1" applyAlignment="1">
      <alignment horizontal="center" vertical="center"/>
    </xf>
    <xf numFmtId="195" fontId="7" fillId="5" borderId="0" xfId="1" applyNumberFormat="1" applyFont="1" applyFill="1" applyAlignment="1">
      <alignment horizontal="right" vertical="center"/>
    </xf>
    <xf numFmtId="195" fontId="7" fillId="6" borderId="0" xfId="4906" applyNumberFormat="1" applyFont="1" applyFill="1" applyAlignment="1">
      <alignment horizontal="right" vertical="center"/>
    </xf>
    <xf numFmtId="195" fontId="7" fillId="7" borderId="0" xfId="4906" applyNumberFormat="1" applyFont="1" applyFill="1" applyAlignment="1">
      <alignment horizontal="right" vertical="center"/>
    </xf>
    <xf numFmtId="3" fontId="7" fillId="8" borderId="0" xfId="0" applyNumberFormat="1" applyFont="1" applyFill="1" applyAlignment="1">
      <alignment horizontal="right" vertical="center"/>
    </xf>
    <xf numFmtId="0" fontId="9" fillId="0" borderId="0" xfId="4910" applyFont="1"/>
    <xf numFmtId="188" fontId="9" fillId="0" borderId="0" xfId="4911" applyNumberFormat="1" applyFont="1"/>
    <xf numFmtId="3" fontId="9" fillId="0" borderId="0" xfId="4910" applyNumberFormat="1" applyFont="1" applyAlignment="1">
      <alignment horizontal="center"/>
    </xf>
    <xf numFmtId="3" fontId="7" fillId="0" borderId="0" xfId="4910" applyNumberFormat="1" applyFont="1" applyFill="1" applyAlignment="1">
      <alignment horizontal="left"/>
    </xf>
    <xf numFmtId="3" fontId="7" fillId="0" borderId="0" xfId="4910" applyNumberFormat="1" applyFont="1" applyAlignment="1">
      <alignment horizontal="left"/>
    </xf>
    <xf numFmtId="3" fontId="7" fillId="0" borderId="0" xfId="4910" quotePrefix="1" applyNumberFormat="1" applyFont="1" applyAlignment="1">
      <alignment horizontal="left"/>
    </xf>
    <xf numFmtId="188" fontId="9" fillId="0" borderId="0" xfId="4911" applyNumberFormat="1" applyFont="1" applyBorder="1"/>
    <xf numFmtId="201" fontId="9" fillId="0" borderId="0" xfId="4910" applyNumberFormat="1" applyFont="1" applyBorder="1" applyAlignment="1" applyProtection="1">
      <alignment horizontal="center"/>
    </xf>
    <xf numFmtId="188" fontId="9" fillId="0" borderId="1" xfId="4911" applyNumberFormat="1" applyFont="1" applyBorder="1"/>
    <xf numFmtId="188" fontId="9" fillId="0" borderId="5" xfId="4911" applyNumberFormat="1" applyFont="1" applyBorder="1"/>
    <xf numFmtId="188" fontId="9" fillId="0" borderId="4" xfId="4911" applyNumberFormat="1" applyFont="1" applyBorder="1"/>
    <xf numFmtId="201" fontId="9" fillId="0" borderId="1" xfId="4910" applyNumberFormat="1" applyFont="1" applyBorder="1" applyAlignment="1" applyProtection="1">
      <alignment horizontal="center"/>
    </xf>
    <xf numFmtId="188" fontId="9" fillId="0" borderId="2" xfId="4911" applyNumberFormat="1" applyFont="1" applyBorder="1"/>
    <xf numFmtId="188" fontId="9" fillId="0" borderId="3" xfId="4911" applyNumberFormat="1" applyFont="1" applyBorder="1"/>
    <xf numFmtId="201" fontId="9" fillId="0" borderId="0" xfId="4910" applyNumberFormat="1" applyFont="1" applyAlignment="1" applyProtection="1">
      <alignment horizontal="center"/>
    </xf>
    <xf numFmtId="202" fontId="9" fillId="0" borderId="0" xfId="4910" quotePrefix="1" applyNumberFormat="1" applyFont="1" applyAlignment="1" applyProtection="1">
      <alignment horizontal="center"/>
    </xf>
    <xf numFmtId="202" fontId="9" fillId="0" borderId="0" xfId="4910" applyNumberFormat="1" applyFont="1" applyAlignment="1" applyProtection="1">
      <alignment horizontal="center"/>
    </xf>
    <xf numFmtId="0" fontId="7" fillId="0" borderId="0" xfId="4910" applyFont="1"/>
    <xf numFmtId="188" fontId="7" fillId="0" borderId="6" xfId="4911" applyNumberFormat="1" applyFont="1" applyBorder="1"/>
    <xf numFmtId="188" fontId="7" fillId="0" borderId="3" xfId="4911" applyNumberFormat="1" applyFont="1" applyBorder="1"/>
    <xf numFmtId="0" fontId="7" fillId="0" borderId="0" xfId="4910" applyFont="1" applyAlignment="1">
      <alignment horizontal="center"/>
    </xf>
    <xf numFmtId="188" fontId="7" fillId="0" borderId="10" xfId="4911" applyNumberFormat="1" applyFont="1" applyBorder="1" applyAlignment="1">
      <alignment horizontal="center"/>
    </xf>
    <xf numFmtId="188" fontId="7" fillId="0" borderId="11" xfId="4911" applyNumberFormat="1" applyFont="1" applyBorder="1" applyAlignment="1">
      <alignment horizontal="center"/>
    </xf>
    <xf numFmtId="188" fontId="7" fillId="0" borderId="17" xfId="4911" applyNumberFormat="1" applyFont="1" applyBorder="1" applyAlignment="1">
      <alignment horizontal="center"/>
    </xf>
    <xf numFmtId="0" fontId="7" fillId="0" borderId="1" xfId="4910" applyFont="1" applyBorder="1" applyAlignment="1">
      <alignment horizontal="center"/>
    </xf>
    <xf numFmtId="188" fontId="7" fillId="0" borderId="7" xfId="4911" applyNumberFormat="1" applyFont="1" applyBorder="1" applyAlignment="1">
      <alignment horizontal="centerContinuous"/>
    </xf>
    <xf numFmtId="188" fontId="9" fillId="0" borderId="7" xfId="4911" applyNumberFormat="1" applyFont="1" applyBorder="1" applyAlignment="1">
      <alignment horizontal="centerContinuous"/>
    </xf>
    <xf numFmtId="188" fontId="7" fillId="0" borderId="9" xfId="4911" applyNumberFormat="1" applyFont="1" applyBorder="1" applyAlignment="1">
      <alignment horizontal="centerContinuous"/>
    </xf>
    <xf numFmtId="188" fontId="7" fillId="0" borderId="8" xfId="4911" applyNumberFormat="1" applyFont="1" applyBorder="1" applyAlignment="1">
      <alignment horizontal="centerContinuous"/>
    </xf>
    <xf numFmtId="0" fontId="7" fillId="0" borderId="7" xfId="4910" applyFont="1" applyBorder="1" applyAlignment="1">
      <alignment horizontal="center"/>
    </xf>
    <xf numFmtId="3" fontId="7" fillId="0" borderId="0" xfId="4910" quotePrefix="1" applyNumberFormat="1" applyFont="1" applyFill="1" applyAlignment="1">
      <alignment horizontal="left"/>
    </xf>
    <xf numFmtId="0" fontId="32" fillId="0" borderId="0" xfId="4910" applyFont="1"/>
    <xf numFmtId="188" fontId="32" fillId="0" borderId="0" xfId="4911" applyNumberFormat="1" applyFont="1"/>
    <xf numFmtId="3" fontId="32" fillId="0" borderId="0" xfId="4910" applyNumberFormat="1" applyFont="1" applyAlignment="1">
      <alignment horizontal="center"/>
    </xf>
    <xf numFmtId="3" fontId="33" fillId="0" borderId="0" xfId="4910" applyNumberFormat="1" applyFont="1" applyFill="1" applyAlignment="1">
      <alignment horizontal="left"/>
    </xf>
    <xf numFmtId="3" fontId="33" fillId="0" borderId="0" xfId="4910" applyNumberFormat="1" applyFont="1" applyAlignment="1">
      <alignment horizontal="left"/>
    </xf>
    <xf numFmtId="3" fontId="33" fillId="0" borderId="0" xfId="4910" quotePrefix="1" applyNumberFormat="1" applyFont="1" applyAlignment="1">
      <alignment horizontal="left"/>
    </xf>
    <xf numFmtId="188" fontId="32" fillId="0" borderId="0" xfId="4911" applyNumberFormat="1" applyFont="1" applyBorder="1"/>
    <xf numFmtId="201" fontId="32" fillId="0" borderId="0" xfId="4910" applyNumberFormat="1" applyFont="1" applyBorder="1" applyAlignment="1" applyProtection="1">
      <alignment horizontal="center"/>
    </xf>
    <xf numFmtId="188" fontId="32" fillId="0" borderId="1" xfId="4911" applyNumberFormat="1" applyFont="1" applyBorder="1"/>
    <xf numFmtId="188" fontId="32" fillId="0" borderId="5" xfId="4911" applyNumberFormat="1" applyFont="1" applyBorder="1"/>
    <xf numFmtId="188" fontId="32" fillId="0" borderId="4" xfId="4911" applyNumberFormat="1" applyFont="1" applyBorder="1"/>
    <xf numFmtId="201" fontId="32" fillId="0" borderId="1" xfId="4910" applyNumberFormat="1" applyFont="1" applyBorder="1" applyAlignment="1" applyProtection="1">
      <alignment horizontal="center"/>
    </xf>
    <xf numFmtId="188" fontId="32" fillId="0" borderId="2" xfId="4911" applyNumberFormat="1" applyFont="1" applyBorder="1"/>
    <xf numFmtId="188" fontId="32" fillId="0" borderId="3" xfId="4911" applyNumberFormat="1" applyFont="1" applyBorder="1"/>
    <xf numFmtId="201" fontId="32" fillId="0" borderId="0" xfId="4910" applyNumberFormat="1" applyFont="1" applyAlignment="1" applyProtection="1">
      <alignment horizontal="center"/>
    </xf>
    <xf numFmtId="202" fontId="32" fillId="0" borderId="0" xfId="4910" quotePrefix="1" applyNumberFormat="1" applyFont="1" applyAlignment="1" applyProtection="1">
      <alignment horizontal="center"/>
    </xf>
    <xf numFmtId="202" fontId="32" fillId="0" borderId="0" xfId="4910" applyNumberFormat="1" applyFont="1" applyAlignment="1" applyProtection="1">
      <alignment horizontal="center"/>
    </xf>
    <xf numFmtId="0" fontId="33" fillId="0" borderId="0" xfId="4910" applyFont="1"/>
    <xf numFmtId="188" fontId="33" fillId="0" borderId="6" xfId="4911" applyNumberFormat="1" applyFont="1" applyBorder="1"/>
    <xf numFmtId="188" fontId="33" fillId="0" borderId="3" xfId="4911" applyNumberFormat="1" applyFont="1" applyBorder="1"/>
    <xf numFmtId="0" fontId="33" fillId="0" borderId="0" xfId="4910" applyFont="1" applyAlignment="1">
      <alignment horizontal="center"/>
    </xf>
    <xf numFmtId="188" fontId="33" fillId="0" borderId="10" xfId="4911" applyNumberFormat="1" applyFont="1" applyBorder="1" applyAlignment="1">
      <alignment horizontal="center"/>
    </xf>
    <xf numFmtId="188" fontId="33" fillId="0" borderId="11" xfId="4911" applyNumberFormat="1" applyFont="1" applyBorder="1" applyAlignment="1">
      <alignment horizontal="center"/>
    </xf>
    <xf numFmtId="188" fontId="33" fillId="0" borderId="17" xfId="4911" applyNumberFormat="1" applyFont="1" applyBorder="1" applyAlignment="1">
      <alignment horizontal="center"/>
    </xf>
    <xf numFmtId="0" fontId="33" fillId="0" borderId="1" xfId="4910" applyFont="1" applyBorder="1" applyAlignment="1">
      <alignment horizontal="center"/>
    </xf>
    <xf numFmtId="188" fontId="33" fillId="0" borderId="7" xfId="4911" applyNumberFormat="1" applyFont="1" applyBorder="1" applyAlignment="1">
      <alignment horizontal="centerContinuous"/>
    </xf>
    <xf numFmtId="188" fontId="32" fillId="0" borderId="7" xfId="4911" applyNumberFormat="1" applyFont="1" applyBorder="1" applyAlignment="1">
      <alignment horizontal="centerContinuous"/>
    </xf>
    <xf numFmtId="188" fontId="33" fillId="0" borderId="9" xfId="4911" applyNumberFormat="1" applyFont="1" applyBorder="1" applyAlignment="1">
      <alignment horizontal="centerContinuous"/>
    </xf>
    <xf numFmtId="188" fontId="33" fillId="0" borderId="8" xfId="4911" applyNumberFormat="1" applyFont="1" applyBorder="1" applyAlignment="1">
      <alignment horizontal="centerContinuous"/>
    </xf>
    <xf numFmtId="0" fontId="33" fillId="0" borderId="7" xfId="4910" applyFont="1" applyBorder="1" applyAlignment="1">
      <alignment horizontal="center"/>
    </xf>
    <xf numFmtId="3" fontId="33" fillId="0" borderId="0" xfId="4910" quotePrefix="1" applyNumberFormat="1" applyFont="1" applyFill="1" applyAlignment="1">
      <alignment horizontal="left"/>
    </xf>
    <xf numFmtId="0" fontId="60" fillId="0" borderId="0" xfId="4910" applyFont="1"/>
    <xf numFmtId="188" fontId="60" fillId="0" borderId="0" xfId="4911" applyNumberFormat="1" applyFont="1"/>
    <xf numFmtId="3" fontId="62" fillId="0" borderId="0" xfId="4910" applyNumberFormat="1" applyFont="1" applyAlignment="1">
      <alignment horizontal="center"/>
    </xf>
    <xf numFmtId="188" fontId="62" fillId="0" borderId="0" xfId="4911" applyNumberFormat="1" applyFont="1"/>
    <xf numFmtId="3" fontId="63" fillId="0" borderId="0" xfId="4910" applyNumberFormat="1" applyFont="1" applyFill="1" applyAlignment="1">
      <alignment horizontal="left"/>
    </xf>
    <xf numFmtId="3" fontId="63" fillId="0" borderId="0" xfId="4910" applyNumberFormat="1" applyFont="1" applyAlignment="1">
      <alignment horizontal="left"/>
    </xf>
    <xf numFmtId="3" fontId="63" fillId="0" borderId="0" xfId="4910" quotePrefix="1" applyNumberFormat="1" applyFont="1" applyAlignment="1">
      <alignment horizontal="left"/>
    </xf>
    <xf numFmtId="188" fontId="60" fillId="0" borderId="0" xfId="4911" applyNumberFormat="1" applyFont="1" applyBorder="1"/>
    <xf numFmtId="201" fontId="62" fillId="0" borderId="0" xfId="4910" applyNumberFormat="1" applyFont="1" applyBorder="1" applyAlignment="1" applyProtection="1">
      <alignment horizontal="center"/>
    </xf>
    <xf numFmtId="188" fontId="60" fillId="0" borderId="1" xfId="4911" applyNumberFormat="1" applyFont="1" applyBorder="1"/>
    <xf numFmtId="188" fontId="60" fillId="0" borderId="5" xfId="4911" applyNumberFormat="1" applyFont="1" applyBorder="1"/>
    <xf numFmtId="188" fontId="60" fillId="0" borderId="4" xfId="4911" applyNumberFormat="1" applyFont="1" applyBorder="1"/>
    <xf numFmtId="201" fontId="62" fillId="0" borderId="1" xfId="4910" applyNumberFormat="1" applyFont="1" applyBorder="1" applyAlignment="1" applyProtection="1">
      <alignment horizontal="center"/>
    </xf>
    <xf numFmtId="188" fontId="60" fillId="0" borderId="2" xfId="4911" applyNumberFormat="1" applyFont="1" applyBorder="1"/>
    <xf numFmtId="188" fontId="60" fillId="0" borderId="3" xfId="4911" applyNumberFormat="1" applyFont="1" applyBorder="1"/>
    <xf numFmtId="201" fontId="62" fillId="0" borderId="0" xfId="4910" applyNumberFormat="1" applyFont="1" applyAlignment="1" applyProtection="1">
      <alignment horizontal="center"/>
    </xf>
    <xf numFmtId="202" fontId="62" fillId="0" borderId="0" xfId="4910" quotePrefix="1" applyNumberFormat="1" applyFont="1" applyAlignment="1" applyProtection="1">
      <alignment horizontal="center"/>
    </xf>
    <xf numFmtId="202" fontId="62" fillId="0" borderId="0" xfId="4910" applyNumberFormat="1" applyFont="1" applyAlignment="1" applyProtection="1">
      <alignment horizontal="center"/>
    </xf>
    <xf numFmtId="0" fontId="64" fillId="0" borderId="0" xfId="4910" applyFont="1"/>
    <xf numFmtId="188" fontId="64" fillId="0" borderId="6" xfId="4911" applyNumberFormat="1" applyFont="1" applyBorder="1"/>
    <xf numFmtId="188" fontId="64" fillId="0" borderId="3" xfId="4911" applyNumberFormat="1" applyFont="1" applyBorder="1"/>
    <xf numFmtId="0" fontId="64" fillId="0" borderId="0" xfId="4910" applyFont="1" applyAlignment="1">
      <alignment horizontal="center"/>
    </xf>
    <xf numFmtId="188" fontId="64" fillId="0" borderId="10" xfId="4911" applyNumberFormat="1" applyFont="1" applyBorder="1" applyAlignment="1">
      <alignment horizontal="center"/>
    </xf>
    <xf numFmtId="188" fontId="64" fillId="0" borderId="11" xfId="4911" applyNumberFormat="1" applyFont="1" applyBorder="1" applyAlignment="1">
      <alignment horizontal="center"/>
    </xf>
    <xf numFmtId="188" fontId="64" fillId="0" borderId="17" xfId="4911" applyNumberFormat="1" applyFont="1" applyBorder="1" applyAlignment="1">
      <alignment horizontal="center"/>
    </xf>
    <xf numFmtId="0" fontId="65" fillId="0" borderId="1" xfId="4910" applyFont="1" applyBorder="1" applyAlignment="1">
      <alignment horizontal="center"/>
    </xf>
    <xf numFmtId="188" fontId="64" fillId="0" borderId="7" xfId="4911" applyNumberFormat="1" applyFont="1" applyBorder="1" applyAlignment="1">
      <alignment horizontal="centerContinuous"/>
    </xf>
    <xf numFmtId="188" fontId="61" fillId="0" borderId="7" xfId="4911" applyNumberFormat="1" applyFont="1" applyBorder="1" applyAlignment="1">
      <alignment horizontal="centerContinuous"/>
    </xf>
    <xf numFmtId="188" fontId="64" fillId="0" borderId="9" xfId="4911" applyNumberFormat="1" applyFont="1" applyBorder="1" applyAlignment="1">
      <alignment horizontal="centerContinuous"/>
    </xf>
    <xf numFmtId="188" fontId="64" fillId="0" borderId="8" xfId="4911" applyNumberFormat="1" applyFont="1" applyBorder="1" applyAlignment="1">
      <alignment horizontal="centerContinuous"/>
    </xf>
    <xf numFmtId="0" fontId="65" fillId="0" borderId="7" xfId="4910" applyFont="1" applyBorder="1" applyAlignment="1">
      <alignment horizontal="center"/>
    </xf>
    <xf numFmtId="0" fontId="66" fillId="0" borderId="0" xfId="4910" applyFont="1"/>
    <xf numFmtId="188" fontId="66" fillId="0" borderId="0" xfId="4911" applyNumberFormat="1" applyFont="1"/>
    <xf numFmtId="3" fontId="66" fillId="0" borderId="0" xfId="4910" applyNumberFormat="1" applyFont="1" applyAlignment="1">
      <alignment horizontal="center"/>
    </xf>
    <xf numFmtId="3" fontId="65" fillId="0" borderId="0" xfId="4910" quotePrefix="1" applyNumberFormat="1" applyFont="1" applyFill="1" applyAlignment="1">
      <alignment horizontal="left"/>
    </xf>
    <xf numFmtId="0" fontId="11" fillId="0" borderId="0" xfId="3953" applyNumberFormat="1" applyFont="1" applyFill="1" applyBorder="1" applyAlignment="1" applyProtection="1">
      <alignment horizontal="right"/>
    </xf>
  </cellXfs>
  <cellStyles count="4912">
    <cellStyle name="20% - Accent3 2" xfId="83"/>
    <cellStyle name="20% - Accent3 2 2" xfId="3997"/>
    <cellStyle name="Comma 2" xfId="3"/>
    <cellStyle name="Comma 2 2" xfId="38"/>
    <cellStyle name="Comma 2 2 2" xfId="84"/>
    <cellStyle name="Comma 2 2 2 2" xfId="3998"/>
    <cellStyle name="Comma 2 2 3" xfId="3971"/>
    <cellStyle name="Comma 2 3" xfId="85"/>
    <cellStyle name="Comma 2 3 2" xfId="3999"/>
    <cellStyle name="Comma 2 4" xfId="86"/>
    <cellStyle name="Comma 2 4 2" xfId="4000"/>
    <cellStyle name="Comma 2 5" xfId="87"/>
    <cellStyle name="Comma 2 5 2" xfId="4001"/>
    <cellStyle name="Comma 2 6" xfId="3928"/>
    <cellStyle name="Comma 2 7" xfId="3961"/>
    <cellStyle name="Comma 3" xfId="39"/>
    <cellStyle name="Comma 3 2" xfId="88"/>
    <cellStyle name="Comma 3 2 2" xfId="4002"/>
    <cellStyle name="Comma 3 3" xfId="89"/>
    <cellStyle name="Comma 3 3 2" xfId="4003"/>
    <cellStyle name="Comma 3 4" xfId="3972"/>
    <cellStyle name="Comma 4" xfId="40"/>
    <cellStyle name="Comma 4 2" xfId="3973"/>
    <cellStyle name="Comma 5" xfId="41"/>
    <cellStyle name="Comma 5 3" xfId="90"/>
    <cellStyle name="Comma 5 3 2" xfId="4004"/>
    <cellStyle name="Comma 7" xfId="4"/>
    <cellStyle name="Comma 7 2" xfId="3962"/>
    <cellStyle name="Hyperlink 2" xfId="42"/>
    <cellStyle name="ǰ݆ŴҸŴႂŴֲŴ" xfId="91"/>
    <cellStyle name="Normal 12 2" xfId="43"/>
    <cellStyle name="Normal 12 2 2" xfId="203"/>
    <cellStyle name="Normal 12 2 2 2" xfId="4054"/>
    <cellStyle name="Normal 12 2 3" xfId="260"/>
    <cellStyle name="Normal 12 2 3 2" xfId="4099"/>
    <cellStyle name="Normal 12 2 4" xfId="305"/>
    <cellStyle name="Normal 12 2 4 2" xfId="4115"/>
    <cellStyle name="Normal 12 2 5" xfId="500"/>
    <cellStyle name="Normal 12 2 5 2" xfId="4186"/>
    <cellStyle name="Normal 12 2 6" xfId="581"/>
    <cellStyle name="Normal 12 2 6 2" xfId="4215"/>
    <cellStyle name="Normal 12 2 7" xfId="876"/>
    <cellStyle name="Normal 12 2 7 2" xfId="4282"/>
    <cellStyle name="Normal 12 2 8" xfId="3974"/>
    <cellStyle name="Normal 2" xfId="5"/>
    <cellStyle name="Normal 2 14" xfId="35"/>
    <cellStyle name="Normal 2 15" xfId="44"/>
    <cellStyle name="Normal 2 2" xfId="6"/>
    <cellStyle name="Normal 2 2 2" xfId="92"/>
    <cellStyle name="Normal 2 2 2 2" xfId="4005"/>
    <cellStyle name="Normal 2 2 3" xfId="93"/>
    <cellStyle name="Normal 2 2 3 2" xfId="4006"/>
    <cellStyle name="Normal 2 3" xfId="45"/>
    <cellStyle name="Normal 2 3 2" xfId="94"/>
    <cellStyle name="Normal 2 4" xfId="46"/>
    <cellStyle name="Normal 2 5" xfId="47"/>
    <cellStyle name="Normal 2 6" xfId="48"/>
    <cellStyle name="Normal 2 6 2" xfId="205"/>
    <cellStyle name="Normal 2 6 2 2" xfId="4056"/>
    <cellStyle name="Normal 2 6 3" xfId="257"/>
    <cellStyle name="Normal 2 6 3 2" xfId="4096"/>
    <cellStyle name="Normal 2 6 4" xfId="303"/>
    <cellStyle name="Normal 2 6 4 2" xfId="4114"/>
    <cellStyle name="Normal 2 6 5" xfId="499"/>
    <cellStyle name="Normal 2 6 5 2" xfId="4185"/>
    <cellStyle name="Normal 2 6 6" xfId="474"/>
    <cellStyle name="Normal 2 6 6 2" xfId="4176"/>
    <cellStyle name="Normal 2 6 7" xfId="586"/>
    <cellStyle name="Normal 2 6 7 2" xfId="4218"/>
    <cellStyle name="Normal 2 6 8" xfId="3975"/>
    <cellStyle name="Normal 2 7" xfId="3929"/>
    <cellStyle name="Normal 26 2" xfId="49"/>
    <cellStyle name="Normal 26 2 2" xfId="206"/>
    <cellStyle name="Normal 26 2 2 2" xfId="4057"/>
    <cellStyle name="Normal 26 2 3" xfId="181"/>
    <cellStyle name="Normal 26 2 3 2" xfId="4042"/>
    <cellStyle name="Normal 26 2 4" xfId="302"/>
    <cellStyle name="Normal 26 2 4 2" xfId="4113"/>
    <cellStyle name="Normal 26 2 5" xfId="369"/>
    <cellStyle name="Normal 26 2 5 2" xfId="4138"/>
    <cellStyle name="Normal 26 2 6" xfId="612"/>
    <cellStyle name="Normal 26 2 6 2" xfId="4225"/>
    <cellStyle name="Normal 26 2 7" xfId="635"/>
    <cellStyle name="Normal 26 2 7 2" xfId="4229"/>
    <cellStyle name="Normal 26 2 8" xfId="3976"/>
    <cellStyle name="Normal 27 2" xfId="50"/>
    <cellStyle name="Normal 27 2 2" xfId="207"/>
    <cellStyle name="Normal 27 2 2 2" xfId="4058"/>
    <cellStyle name="Normal 27 2 3" xfId="180"/>
    <cellStyle name="Normal 27 2 3 2" xfId="4041"/>
    <cellStyle name="Normal 27 2 4" xfId="284"/>
    <cellStyle name="Normal 27 2 4 2" xfId="4107"/>
    <cellStyle name="Normal 27 2 5" xfId="505"/>
    <cellStyle name="Normal 27 2 5 2" xfId="4189"/>
    <cellStyle name="Normal 27 2 6" xfId="583"/>
    <cellStyle name="Normal 27 2 6 2" xfId="4216"/>
    <cellStyle name="Normal 27 2 7" xfId="460"/>
    <cellStyle name="Normal 27 2 7 2" xfId="4167"/>
    <cellStyle name="Normal 27 2 8" xfId="3977"/>
    <cellStyle name="Normal 28 2" xfId="51"/>
    <cellStyle name="Normal 28 2 2" xfId="208"/>
    <cellStyle name="Normal 28 2 2 2" xfId="4059"/>
    <cellStyle name="Normal 28 2 3" xfId="173"/>
    <cellStyle name="Normal 28 2 3 2" xfId="4036"/>
    <cellStyle name="Normal 28 2 4" xfId="247"/>
    <cellStyle name="Normal 28 2 4 2" xfId="4086"/>
    <cellStyle name="Normal 28 2 5" xfId="466"/>
    <cellStyle name="Normal 28 2 5 2" xfId="4170"/>
    <cellStyle name="Normal 28 2 6" xfId="456"/>
    <cellStyle name="Normal 28 2 6 2" xfId="4163"/>
    <cellStyle name="Normal 28 2 7" xfId="540"/>
    <cellStyle name="Normal 28 2 7 2" xfId="4203"/>
    <cellStyle name="Normal 28 2 8" xfId="3978"/>
    <cellStyle name="Normal 29 2" xfId="52"/>
    <cellStyle name="Normal 29 2 2" xfId="209"/>
    <cellStyle name="Normal 29 2 2 2" xfId="4060"/>
    <cellStyle name="Normal 29 2 3" xfId="256"/>
    <cellStyle name="Normal 29 2 3 2" xfId="4095"/>
    <cellStyle name="Normal 29 2 4" xfId="285"/>
    <cellStyle name="Normal 29 2 4 2" xfId="4108"/>
    <cellStyle name="Normal 29 2 5" xfId="504"/>
    <cellStyle name="Normal 29 2 5 2" xfId="4188"/>
    <cellStyle name="Normal 29 2 6" xfId="473"/>
    <cellStyle name="Normal 29 2 6 2" xfId="4175"/>
    <cellStyle name="Normal 29 2 7" xfId="849"/>
    <cellStyle name="Normal 29 2 7 2" xfId="4274"/>
    <cellStyle name="Normal 29 2 8" xfId="3979"/>
    <cellStyle name="Normal 3" xfId="7"/>
    <cellStyle name="Normal 3 2" xfId="53"/>
    <cellStyle name="Normal 3 2 2" xfId="54"/>
    <cellStyle name="Normal 3 2 2 2" xfId="211"/>
    <cellStyle name="Normal 3 2 2 2 2" xfId="4062"/>
    <cellStyle name="Normal 3 2 2 3" xfId="179"/>
    <cellStyle name="Normal 3 2 2 3 2" xfId="4040"/>
    <cellStyle name="Normal 3 2 2 4" xfId="153"/>
    <cellStyle name="Normal 3 2 2 4 2" xfId="4031"/>
    <cellStyle name="Normal 3 2 2 5" xfId="467"/>
    <cellStyle name="Normal 3 2 2 5 2" xfId="4171"/>
    <cellStyle name="Normal 3 2 2 6" xfId="457"/>
    <cellStyle name="Normal 3 2 2 6 2" xfId="4164"/>
    <cellStyle name="Normal 3 2 2 7" xfId="556"/>
    <cellStyle name="Normal 3 2 2 7 2" xfId="4208"/>
    <cellStyle name="Normal 3 2 2 8" xfId="3981"/>
    <cellStyle name="Normal 3 2 3" xfId="210"/>
    <cellStyle name="Normal 3 2 3 2" xfId="4061"/>
    <cellStyle name="Normal 3 2 4" xfId="255"/>
    <cellStyle name="Normal 3 2 4 2" xfId="4094"/>
    <cellStyle name="Normal 3 2 5" xfId="240"/>
    <cellStyle name="Normal 3 2 5 2" xfId="4083"/>
    <cellStyle name="Normal 3 2 6" xfId="366"/>
    <cellStyle name="Normal 3 2 6 2" xfId="4137"/>
    <cellStyle name="Normal 3 2 7" xfId="194"/>
    <cellStyle name="Normal 3 2 7 2" xfId="4048"/>
    <cellStyle name="Normal 3 2 8" xfId="574"/>
    <cellStyle name="Normal 3 2 8 2" xfId="4211"/>
    <cellStyle name="Normal 3 2 9" xfId="3980"/>
    <cellStyle name="Normal 3 3" xfId="95"/>
    <cellStyle name="Normal 30 2" xfId="55"/>
    <cellStyle name="Normal 30 2 2" xfId="212"/>
    <cellStyle name="Normal 30 2 2 2" xfId="4063"/>
    <cellStyle name="Normal 30 2 3" xfId="155"/>
    <cellStyle name="Normal 30 2 3 2" xfId="4033"/>
    <cellStyle name="Normal 30 2 4" xfId="286"/>
    <cellStyle name="Normal 30 2 4 2" xfId="4109"/>
    <cellStyle name="Normal 30 2 5" xfId="432"/>
    <cellStyle name="Normal 30 2 5 2" xfId="4155"/>
    <cellStyle name="Normal 30 2 6" xfId="472"/>
    <cellStyle name="Normal 30 2 6 2" xfId="4174"/>
    <cellStyle name="Normal 30 2 7" xfId="645"/>
    <cellStyle name="Normal 30 2 7 2" xfId="4230"/>
    <cellStyle name="Normal 30 2 8" xfId="3982"/>
    <cellStyle name="Normal 31 2" xfId="56"/>
    <cellStyle name="Normal 31 2 2" xfId="213"/>
    <cellStyle name="Normal 31 2 2 2" xfId="4064"/>
    <cellStyle name="Normal 31 2 3" xfId="254"/>
    <cellStyle name="Normal 31 2 3 2" xfId="4093"/>
    <cellStyle name="Normal 31 2 4" xfId="223"/>
    <cellStyle name="Normal 31 2 4 2" xfId="4074"/>
    <cellStyle name="Normal 31 2 5" xfId="365"/>
    <cellStyle name="Normal 31 2 5 2" xfId="4136"/>
    <cellStyle name="Normal 31 2 6" xfId="204"/>
    <cellStyle name="Normal 31 2 6 2" xfId="4055"/>
    <cellStyle name="Normal 31 2 7" xfId="646"/>
    <cellStyle name="Normal 31 2 7 2" xfId="4231"/>
    <cellStyle name="Normal 31 2 8" xfId="3983"/>
    <cellStyle name="Normal 35 2" xfId="37"/>
    <cellStyle name="Normal 35 2 2" xfId="57"/>
    <cellStyle name="Normal 35 2 2 2" xfId="214"/>
    <cellStyle name="Normal 35 2 2 2 2" xfId="4065"/>
    <cellStyle name="Normal 35 2 2 3" xfId="253"/>
    <cellStyle name="Normal 35 2 2 3 2" xfId="4092"/>
    <cellStyle name="Normal 35 2 2 4" xfId="224"/>
    <cellStyle name="Normal 35 2 2 4 2" xfId="4075"/>
    <cellStyle name="Normal 35 2 2 5" xfId="503"/>
    <cellStyle name="Normal 35 2 2 5 2" xfId="4187"/>
    <cellStyle name="Normal 35 2 2 6" xfId="331"/>
    <cellStyle name="Normal 35 2 2 6 2" xfId="4126"/>
    <cellStyle name="Normal 35 2 2 7" xfId="437"/>
    <cellStyle name="Normal 35 2 2 7 2" xfId="4158"/>
    <cellStyle name="Normal 35 2 2 8" xfId="3984"/>
    <cellStyle name="Normal 35 2 3" xfId="197"/>
    <cellStyle name="Normal 35 2 3 2" xfId="4050"/>
    <cellStyle name="Normal 35 2 4" xfId="266"/>
    <cellStyle name="Normal 35 2 4 2" xfId="4100"/>
    <cellStyle name="Normal 35 2 5" xfId="307"/>
    <cellStyle name="Normal 35 2 5 2" xfId="4116"/>
    <cellStyle name="Normal 35 2 6" xfId="508"/>
    <cellStyle name="Normal 35 2 6 2" xfId="4191"/>
    <cellStyle name="Normal 35 2 7" xfId="615"/>
    <cellStyle name="Normal 35 2 7 2" xfId="4226"/>
    <cellStyle name="Normal 35 2 8" xfId="848"/>
    <cellStyle name="Normal 35 2 8 2" xfId="4273"/>
    <cellStyle name="Normal 35 2 9" xfId="3970"/>
    <cellStyle name="Normal 36 2" xfId="58"/>
    <cellStyle name="Normal 36 2 2" xfId="215"/>
    <cellStyle name="Normal 36 2 2 2" xfId="4066"/>
    <cellStyle name="Normal 36 2 3" xfId="252"/>
    <cellStyle name="Normal 36 2 3 2" xfId="4091"/>
    <cellStyle name="Normal 36 2 4" xfId="225"/>
    <cellStyle name="Normal 36 2 4 2" xfId="4076"/>
    <cellStyle name="Normal 36 2 5" xfId="468"/>
    <cellStyle name="Normal 36 2 5 2" xfId="4172"/>
    <cellStyle name="Normal 36 2 6" xfId="584"/>
    <cellStyle name="Normal 36 2 6 2" xfId="4217"/>
    <cellStyle name="Normal 36 2 7" xfId="496"/>
    <cellStyle name="Normal 36 2 7 2" xfId="4184"/>
    <cellStyle name="Normal 36 2 8" xfId="3985"/>
    <cellStyle name="Normal 37 2" xfId="59"/>
    <cellStyle name="Normal 37 2 2" xfId="216"/>
    <cellStyle name="Normal 37 2 2 2" xfId="4067"/>
    <cellStyle name="Normal 37 2 3" xfId="251"/>
    <cellStyle name="Normal 37 2 3 2" xfId="4090"/>
    <cellStyle name="Normal 37 2 4" xfId="176"/>
    <cellStyle name="Normal 37 2 4 2" xfId="4037"/>
    <cellStyle name="Normal 37 2 5" xfId="362"/>
    <cellStyle name="Normal 37 2 5 2" xfId="4135"/>
    <cellStyle name="Normal 37 2 6" xfId="458"/>
    <cellStyle name="Normal 37 2 6 2" xfId="4165"/>
    <cellStyle name="Normal 37 2 7" xfId="575"/>
    <cellStyle name="Normal 37 2 7 2" xfId="4212"/>
    <cellStyle name="Normal 37 2 8" xfId="3986"/>
    <cellStyle name="Normal 38 2" xfId="60"/>
    <cellStyle name="Normal 38 2 2" xfId="217"/>
    <cellStyle name="Normal 38 2 2 2" xfId="4068"/>
    <cellStyle name="Normal 38 2 3" xfId="178"/>
    <cellStyle name="Normal 38 2 3 2" xfId="4039"/>
    <cellStyle name="Normal 38 2 4" xfId="198"/>
    <cellStyle name="Normal 38 2 4 2" xfId="4051"/>
    <cellStyle name="Normal 38 2 5" xfId="361"/>
    <cellStyle name="Normal 38 2 5 2" xfId="4134"/>
    <cellStyle name="Normal 38 2 6" xfId="435"/>
    <cellStyle name="Normal 38 2 6 2" xfId="4157"/>
    <cellStyle name="Normal 38 2 7" xfId="579"/>
    <cellStyle name="Normal 38 2 7 2" xfId="4214"/>
    <cellStyle name="Normal 38 2 8" xfId="3987"/>
    <cellStyle name="Normal 39 2" xfId="61"/>
    <cellStyle name="Normal 39 2 2" xfId="218"/>
    <cellStyle name="Normal 39 2 2 2" xfId="4069"/>
    <cellStyle name="Normal 39 2 3" xfId="228"/>
    <cellStyle name="Normal 39 2 3 2" xfId="4079"/>
    <cellStyle name="Normal 39 2 4" xfId="241"/>
    <cellStyle name="Normal 39 2 4 2" xfId="4084"/>
    <cellStyle name="Normal 39 2 5" xfId="396"/>
    <cellStyle name="Normal 39 2 5 2" xfId="4148"/>
    <cellStyle name="Normal 39 2 6" xfId="459"/>
    <cellStyle name="Normal 39 2 6 2" xfId="4166"/>
    <cellStyle name="Normal 39 2 7" xfId="1151"/>
    <cellStyle name="Normal 39 2 7 2" xfId="4335"/>
    <cellStyle name="Normal 39 2 8" xfId="3988"/>
    <cellStyle name="Normal 4" xfId="96"/>
    <cellStyle name="Normal 4 2" xfId="62"/>
    <cellStyle name="Normal 4 2 2" xfId="219"/>
    <cellStyle name="Normal 4 2 2 2" xfId="4070"/>
    <cellStyle name="Normal 4 2 3" xfId="177"/>
    <cellStyle name="Normal 4 2 3 2" xfId="4038"/>
    <cellStyle name="Normal 4 2 4" xfId="171"/>
    <cellStyle name="Normal 4 2 4 2" xfId="4034"/>
    <cellStyle name="Normal 4 2 5" xfId="360"/>
    <cellStyle name="Normal 4 2 5 2" xfId="4133"/>
    <cellStyle name="Normal 4 2 6" xfId="199"/>
    <cellStyle name="Normal 4 2 6 2" xfId="4052"/>
    <cellStyle name="Normal 4 2 7" xfId="974"/>
    <cellStyle name="Normal 4 2 7 2" xfId="4300"/>
    <cellStyle name="Normal 4 2 8" xfId="3989"/>
    <cellStyle name="Normal 4 3" xfId="4007"/>
    <cellStyle name="Normal 40 2" xfId="63"/>
    <cellStyle name="Normal 40 2 2" xfId="220"/>
    <cellStyle name="Normal 40 2 2 2" xfId="4071"/>
    <cellStyle name="Normal 40 2 3" xfId="250"/>
    <cellStyle name="Normal 40 2 3 2" xfId="4089"/>
    <cellStyle name="Normal 40 2 4" xfId="258"/>
    <cellStyle name="Normal 40 2 4 2" xfId="4097"/>
    <cellStyle name="Normal 40 2 5" xfId="359"/>
    <cellStyle name="Normal 40 2 5 2" xfId="4132"/>
    <cellStyle name="Normal 40 2 6" xfId="311"/>
    <cellStyle name="Normal 40 2 6 2" xfId="4119"/>
    <cellStyle name="Normal 40 2 7" xfId="860"/>
    <cellStyle name="Normal 40 2 7 2" xfId="4277"/>
    <cellStyle name="Normal 40 2 8" xfId="3990"/>
    <cellStyle name="Normal 43 2" xfId="64"/>
    <cellStyle name="Normal 43 2 2" xfId="221"/>
    <cellStyle name="Normal 43 2 2 2" xfId="4072"/>
    <cellStyle name="Normal 43 2 3" xfId="249"/>
    <cellStyle name="Normal 43 2 3 2" xfId="4088"/>
    <cellStyle name="Normal 43 2 4" xfId="259"/>
    <cellStyle name="Normal 43 2 4 2" xfId="4098"/>
    <cellStyle name="Normal 43 2 5" xfId="237"/>
    <cellStyle name="Normal 43 2 5 2" xfId="4081"/>
    <cellStyle name="Normal 43 2 6" xfId="310"/>
    <cellStyle name="Normal 43 2 6 2" xfId="4118"/>
    <cellStyle name="Normal 43 2 7" xfId="840"/>
    <cellStyle name="Normal 43 2 7 2" xfId="4271"/>
    <cellStyle name="Normal 43 2 8" xfId="3991"/>
    <cellStyle name="Normal 5" xfId="65"/>
    <cellStyle name="Normal 5 2" xfId="66"/>
    <cellStyle name="Normal 6" xfId="67"/>
    <cellStyle name="Normal 6 2" xfId="68"/>
    <cellStyle name="Normal 7" xfId="8"/>
    <cellStyle name="Normal 7 2" xfId="69"/>
    <cellStyle name="Normal 7 2 2" xfId="97"/>
    <cellStyle name="Normal 7 2 2 2" xfId="4008"/>
    <cellStyle name="Normal 7 2 3" xfId="226"/>
    <cellStyle name="Normal 7 2 3 2" xfId="4077"/>
    <cellStyle name="Normal 7 2 4" xfId="222"/>
    <cellStyle name="Normal 7 2 4 2" xfId="4073"/>
    <cellStyle name="Normal 7 2 5" xfId="192"/>
    <cellStyle name="Normal 7 2 5 2" xfId="4046"/>
    <cellStyle name="Normal 7 2 6" xfId="357"/>
    <cellStyle name="Normal 7 2 6 2" xfId="4131"/>
    <cellStyle name="Normal 7 2 7" xfId="566"/>
    <cellStyle name="Normal 7 2 7 2" xfId="4209"/>
    <cellStyle name="Normal 7 2 8" xfId="576"/>
    <cellStyle name="Normal 7 2 8 2" xfId="4213"/>
    <cellStyle name="Normal 7 2 9" xfId="3992"/>
    <cellStyle name="Normal 8" xfId="98"/>
    <cellStyle name="Normal 8 2" xfId="70"/>
    <cellStyle name="Normal 8 2 2" xfId="227"/>
    <cellStyle name="Normal 8 2 2 2" xfId="4078"/>
    <cellStyle name="Normal 8 2 3" xfId="248"/>
    <cellStyle name="Normal 8 2 3 2" xfId="4087"/>
    <cellStyle name="Normal 8 2 4" xfId="229"/>
    <cellStyle name="Normal 8 2 4 2" xfId="4080"/>
    <cellStyle name="Normal 8 2 5" xfId="292"/>
    <cellStyle name="Normal 8 2 5 2" xfId="4111"/>
    <cellStyle name="Normal 8 2 6" xfId="383"/>
    <cellStyle name="Normal 8 2 6 2" xfId="4146"/>
    <cellStyle name="Normal 8 2 7" xfId="555"/>
    <cellStyle name="Normal 8 2 7 2" xfId="4207"/>
    <cellStyle name="Normal 8 2 8" xfId="3993"/>
    <cellStyle name="Normal 9" xfId="9"/>
    <cellStyle name="Normal 9 2" xfId="71"/>
    <cellStyle name="Percent 2" xfId="99"/>
    <cellStyle name="Style 1" xfId="100"/>
    <cellStyle name="Style 1 2" xfId="4009"/>
    <cellStyle name="Total 2" xfId="101"/>
    <cellStyle name="Ŵ" xfId="102"/>
    <cellStyle name="Ŵ 2" xfId="4010"/>
    <cellStyle name="เครื่องหมายจุลภาค" xfId="1" builtinId="3"/>
    <cellStyle name="เครื่องหมายจุลภาค 10" xfId="10"/>
    <cellStyle name="เครื่องหมายจุลภาค 10 2" xfId="3963"/>
    <cellStyle name="เครื่องหมายจุลภาค 11" xfId="36"/>
    <cellStyle name="เครื่องหมายจุลภาค 11 2" xfId="196"/>
    <cellStyle name="เครื่องหมายจุลภาค 11 2 2" xfId="4049"/>
    <cellStyle name="เครื่องหมายจุลภาค 11 3" xfId="269"/>
    <cellStyle name="เครื่องหมายจุลภาค 11 3 2" xfId="4101"/>
    <cellStyle name="เครื่องหมายจุลภาค 11 4" xfId="308"/>
    <cellStyle name="เครื่องหมายจุลภาค 11 4 2" xfId="4117"/>
    <cellStyle name="เครื่องหมายจุลภาค 11 5" xfId="375"/>
    <cellStyle name="เครื่องหมายจุลภาค 11 5 2" xfId="4142"/>
    <cellStyle name="เครื่องหมายจุลภาค 11 6" xfId="476"/>
    <cellStyle name="เครื่องหมายจุลภาค 11 6 2" xfId="4177"/>
    <cellStyle name="เครื่องหมายจุลภาค 11 7" xfId="877"/>
    <cellStyle name="เครื่องหมายจุลภาค 11 7 2" xfId="4283"/>
    <cellStyle name="เครื่องหมายจุลภาค 11 8" xfId="3969"/>
    <cellStyle name="เครื่องหมายจุลภาค 11 9" xfId="4911"/>
    <cellStyle name="เครื่องหมายจุลภาค 12" xfId="103"/>
    <cellStyle name="เครื่องหมายจุลภาค 12 2" xfId="3933"/>
    <cellStyle name="เครื่องหมายจุลภาค 12 3" xfId="3934"/>
    <cellStyle name="เครื่องหมายจุลภาค 12 4" xfId="4011"/>
    <cellStyle name="เครื่องหมายจุลภาค 13" xfId="3926"/>
    <cellStyle name="เครื่องหมายจุลภาค 14" xfId="3935"/>
    <cellStyle name="เครื่องหมายจุลภาค 18 2 11" xfId="104"/>
    <cellStyle name="เครื่องหมายจุลภาค 18 2 11 2" xfId="4012"/>
    <cellStyle name="เครื่องหมายจุลภาค 2" xfId="2"/>
    <cellStyle name="เครื่องหมายจุลภาค 2 10" xfId="342"/>
    <cellStyle name="เครื่องหมายจุลภาค 2 10 2" xfId="518"/>
    <cellStyle name="เครื่องหมายจุลภาค 2 10 2 2" xfId="690"/>
    <cellStyle name="เครื่องหมายจุลภาค 2 10 2 2 2" xfId="1247"/>
    <cellStyle name="เครื่องหมายจุลภาค 2 10 2 2 2 2" xfId="1363"/>
    <cellStyle name="เครื่องหมายจุลภาค 2 10 2 2 2 2 2" xfId="3624"/>
    <cellStyle name="เครื่องหมายจุลภาค 2 10 2 2 2 2 2 2" xfId="3740"/>
    <cellStyle name="เครื่องหมายจุลภาค 2 10 2 2 2 2 2 3" xfId="4841"/>
    <cellStyle name="เครื่องหมายจุลภาค 2 10 2 2 2 3" xfId="2642"/>
    <cellStyle name="เครื่องหมายจุลภาค 2 10 2 2 2 4" xfId="4358"/>
    <cellStyle name="เครื่องหมายจุลภาค 2 10 2 2 3" xfId="1709"/>
    <cellStyle name="เครื่องหมายจุลภาค 2 10 2 2 4" xfId="2036"/>
    <cellStyle name="เครื่องหมายจุลภาค 2 10 2 2 5" xfId="2526"/>
    <cellStyle name="เครื่องหมายจุลภาค 2 10 2 2 5 2" xfId="3154"/>
    <cellStyle name="เครื่องหมายจุลภาค 2 10 2 2 5 3" xfId="4616"/>
    <cellStyle name="เครื่องหมายจุลภาค 2 10 2 3" xfId="993"/>
    <cellStyle name="เครื่องหมายจุลภาค 2 10 2 3 2" xfId="1593"/>
    <cellStyle name="เครื่องหมายจุลภาค 2 10 2 3 2 2" xfId="3400"/>
    <cellStyle name="เครื่องหมายจุลภาค 2 10 2 3 2 2 2" xfId="3854"/>
    <cellStyle name="เครื่องหมายจุลภาค 2 10 2 3 2 2 2 2" xfId="4889"/>
    <cellStyle name="เครื่องหมายจุลภาค 2 10 2 3 2 3" xfId="4429"/>
    <cellStyle name="เครื่องหมายจุลภาค 2 10 2 3 3" xfId="2771"/>
    <cellStyle name="เครื่องหมายจุลภาค 2 10 2 3 3 2" xfId="4667"/>
    <cellStyle name="เครื่องหมายจุลภาค 2 10 2 4" xfId="1920"/>
    <cellStyle name="เครื่องหมายจุลภาค 2 10 2 4 2" xfId="4496"/>
    <cellStyle name="เครื่องหมายจุลภาค 2 10 2 5" xfId="2295"/>
    <cellStyle name="เครื่องหมายจุลภาค 2 10 2 5 2" xfId="3019"/>
    <cellStyle name="เครื่องหมายจุลภาค 2 10 2 5 2 2" xfId="4719"/>
    <cellStyle name="เครื่องหมายจุลภาค 2 10 2 6" xfId="4195"/>
    <cellStyle name="เครื่องหมายจุลภาค 2 10 3" xfId="771"/>
    <cellStyle name="เครื่องหมายจุลภาค 2 10 3 2" xfId="1136"/>
    <cellStyle name="เครื่องหมายจุลภาค 2 10 3 2 2" xfId="3230"/>
    <cellStyle name="เครื่องหมายจุลภาค 2 10 3 2 2 2" xfId="3522"/>
    <cellStyle name="เครื่องหมายจุลภาค 2 10 3 2 2 3" xfId="4762"/>
    <cellStyle name="เครื่องหมายจุลภาค 2 10 3 3" xfId="2424"/>
    <cellStyle name="เครื่องหมายจุลภาค 2 10 3 4" xfId="4258"/>
    <cellStyle name="เครื่องหมายจุลภาค 2 10 4" xfId="1486"/>
    <cellStyle name="เครื่องหมายจุลภาค 2 10 5" xfId="1819"/>
    <cellStyle name="เครื่องหมายจุลภาค 2 10 6" xfId="2109"/>
    <cellStyle name="เครื่องหมายจุลภาค 2 10 6 2" xfId="2897"/>
    <cellStyle name="เครื่องหมายจุลภาค 2 10 6 3" xfId="4534"/>
    <cellStyle name="เครื่องหมายจุลภาค 2 11" xfId="243"/>
    <cellStyle name="เครื่องหมายจุลภาค 2 11 2" xfId="766"/>
    <cellStyle name="เครื่องหมายจุลภาค 2 11 2 2" xfId="1076"/>
    <cellStyle name="เครื่องหมายจุลภาค 2 11 2 2 2" xfId="3226"/>
    <cellStyle name="เครื่องหมายจุลภาค 2 11 2 2 2 2" xfId="3472"/>
    <cellStyle name="เครื่องหมายจุลภาค 2 11 2 2 2 3" xfId="4761"/>
    <cellStyle name="เครื่องหมายจุลภาค 2 11 2 3" xfId="2370"/>
    <cellStyle name="เครื่องหมายจุลภาค 2 11 2 4" xfId="4257"/>
    <cellStyle name="เครื่องหมายจุลภาค 2 11 3" xfId="1432"/>
    <cellStyle name="เครื่องหมายจุลภาค 2 11 4" xfId="1117"/>
    <cellStyle name="เครื่องหมายจุลภาค 2 11 5" xfId="2104"/>
    <cellStyle name="เครื่องหมายจุลภาค 2 11 5 2" xfId="2279"/>
    <cellStyle name="เครื่องหมายจุลภาค 2 11 5 3" xfId="4533"/>
    <cellStyle name="เครื่องหมายจุลภาค 2 12" xfId="606"/>
    <cellStyle name="เครื่องหมายจุลภาค 2 12 2" xfId="935"/>
    <cellStyle name="เครื่องหมายจุลภาค 2 12 2 2" xfId="3085"/>
    <cellStyle name="เครื่องหมายจุลภาค 2 12 2 2 2" xfId="3355"/>
    <cellStyle name="เครื่องหมายจุลภาค 2 12 2 2 2 2" xfId="4785"/>
    <cellStyle name="เครื่องหมายจุลภาค 2 12 2 3" xfId="4293"/>
    <cellStyle name="เครื่องหมายจุลภาค 2 12 3" xfId="2248"/>
    <cellStyle name="เครื่องหมายจุลภาค 2 12 3 2" xfId="4559"/>
    <cellStyle name="เครื่องหมายจุลภาค 2 13" xfId="373"/>
    <cellStyle name="เครื่องหมายจุลภาค 2 13 2" xfId="4140"/>
    <cellStyle name="เครื่องหมายจุลภาค 2 14" xfId="669"/>
    <cellStyle name="เครื่องหมายจุลภาค 2 14 2" xfId="610"/>
    <cellStyle name="เครื่องหมายจุลภาค 2 14 2 2" xfId="4224"/>
    <cellStyle name="เครื่องหมายจุลภาค 2 15" xfId="3960"/>
    <cellStyle name="เครื่องหมายจุลภาค 2 16" xfId="4906"/>
    <cellStyle name="เครื่องหมายจุลภาค 2 2" xfId="11"/>
    <cellStyle name="เครื่องหมายจุลภาค 2 2 2" xfId="3936"/>
    <cellStyle name="เครื่องหมายจุลภาค 2 2 2 2" xfId="3937"/>
    <cellStyle name="เครื่องหมายจุลภาค 2 2 2 3" xfId="3938"/>
    <cellStyle name="เครื่องหมายจุลภาค 2 2 2 3 2" xfId="3939"/>
    <cellStyle name="เครื่องหมายจุลภาค 2 2 3" xfId="3940"/>
    <cellStyle name="เครื่องหมายจุลภาค 2 2 4" xfId="3964"/>
    <cellStyle name="เครื่องหมายจุลภาค 2 3" xfId="12"/>
    <cellStyle name="เครื่องหมายจุลภาค 2 3 2" xfId="3952"/>
    <cellStyle name="เครื่องหมายจุลภาค 2 3 3" xfId="3965"/>
    <cellStyle name="เครื่องหมายจุลภาค 2 4" xfId="13"/>
    <cellStyle name="เครื่องหมายจุลภาค 2 4 2" xfId="3951"/>
    <cellStyle name="เครื่องหมายจุลภาค 2 4 3" xfId="3966"/>
    <cellStyle name="เครื่องหมายจุลภาค 2 5" xfId="105"/>
    <cellStyle name="เครื่องหมายจุลภาค 2 5 2" xfId="3954"/>
    <cellStyle name="เครื่องหมายจุลภาค 2 6" xfId="106"/>
    <cellStyle name="เครื่องหมายจุลภาค 2 6 2" xfId="4013"/>
    <cellStyle name="เครื่องหมายจุลภาค 2 7" xfId="107"/>
    <cellStyle name="เครื่องหมายจุลภาค 2 7 2" xfId="4014"/>
    <cellStyle name="เครื่องหมายจุลภาค 2 8" xfId="156"/>
    <cellStyle name="เครื่องหมายจุลภาค 2 8 2" xfId="315"/>
    <cellStyle name="เครื่องหมายจุลภาค 2 8 2 2" xfId="421"/>
    <cellStyle name="เครื่องหมายจุลภาค 2 8 2 2 2" xfId="677"/>
    <cellStyle name="เครื่องหมายจุลภาค 2 8 2 2 2 2" xfId="721"/>
    <cellStyle name="เครื่องหมายจุลภาค 2 8 2 2 2 2 2" xfId="1350"/>
    <cellStyle name="เครื่องหมายจุลภาค 2 8 2 2 2 2 2 2" xfId="1394"/>
    <cellStyle name="เครื่องหมายจุลภาค 2 8 2 2 2 2 2 2 2" xfId="3727"/>
    <cellStyle name="เครื่องหมายจุลภาค 2 8 2 2 2 2 2 2 2 2" xfId="3771"/>
    <cellStyle name="เครื่องหมายจุลภาค 2 8 2 2 2 2 2 2 2 3" xfId="4861"/>
    <cellStyle name="เครื่องหมายจุลภาค 2 8 2 2 2 2 2 3" xfId="2673"/>
    <cellStyle name="เครื่องหมายจุลภาค 2 8 2 2 2 2 2 4" xfId="4378"/>
    <cellStyle name="เครื่องหมายจุลภาค 2 8 2 2 2 2 3" xfId="1740"/>
    <cellStyle name="เครื่องหมายจุลภาค 2 8 2 2 2 2 4" xfId="2067"/>
    <cellStyle name="เครื่องหมายจุลภาค 2 8 2 2 2 2 5" xfId="2629"/>
    <cellStyle name="เครื่องหมายจุลภาค 2 8 2 2 2 2 5 2" xfId="3185"/>
    <cellStyle name="เครื่องหมายจุลภาค 2 8 2 2 2 2 5 3" xfId="4636"/>
    <cellStyle name="เครื่องหมายจุลภาค 2 8 2 2 2 3" xfId="1025"/>
    <cellStyle name="เครื่องหมายจุลภาค 2 8 2 2 2 3 2" xfId="1696"/>
    <cellStyle name="เครื่องหมายจุลภาค 2 8 2 2 2 3 2 2" xfId="3431"/>
    <cellStyle name="เครื่องหมายจุลภาค 2 8 2 2 2 3 2 2 2" xfId="3893"/>
    <cellStyle name="เครื่องหมายจุลภาค 2 8 2 2 2 3 2 2 2 2" xfId="4899"/>
    <cellStyle name="เครื่องหมายจุลภาค 2 8 2 2 2 3 2 3" xfId="4449"/>
    <cellStyle name="เครื่องหมายจุลภาค 2 8 2 2 2 3 3" xfId="2810"/>
    <cellStyle name="เครื่องหมายจุลภาค 2 8 2 2 2 3 3 2" xfId="4677"/>
    <cellStyle name="เครื่องหมายจุลภาค 2 8 2 2 2 4" xfId="2023"/>
    <cellStyle name="เครื่องหมายจุลภาค 2 8 2 2 2 4 2" xfId="4516"/>
    <cellStyle name="เครื่องหมายจุลภาค 2 8 2 2 2 5" xfId="2326"/>
    <cellStyle name="เครื่องหมายจุลภาค 2 8 2 2 2 5 2" xfId="3141"/>
    <cellStyle name="เครื่องหมายจุลภาค 2 8 2 2 2 5 2 2" xfId="4743"/>
    <cellStyle name="เครื่องหมายจุลภาค 2 8 2 2 2 6" xfId="4238"/>
    <cellStyle name="เครื่องหมายจุลภาค 2 8 2 2 3" xfId="977"/>
    <cellStyle name="เครื่องหมายจุลภาค 2 8 2 2 3 2" xfId="1187"/>
    <cellStyle name="เครื่องหมายจุลภาค 2 8 2 2 3 2 2" xfId="3385"/>
    <cellStyle name="เครื่องหมายจุลภาค 2 8 2 2 3 2 2 2" xfId="3569"/>
    <cellStyle name="เครื่องหมายจุลภาค 2 8 2 2 3 2 2 3" xfId="4791"/>
    <cellStyle name="เครื่องหมายจุลภาค 2 8 2 2 3 3" xfId="2471"/>
    <cellStyle name="เครื่องหมายจุลภาค 2 8 2 2 3 4" xfId="4301"/>
    <cellStyle name="เครื่องหมายจุลภาค 2 8 2 2 4" xfId="1534"/>
    <cellStyle name="เครื่องหมายจุลภาค 2 8 2 2 5" xfId="1865"/>
    <cellStyle name="เครื่องหมายจุลภาค 2 8 2 2 6" xfId="2280"/>
    <cellStyle name="เครื่องหมายจุลภาค 2 8 2 2 6 2" xfId="2953"/>
    <cellStyle name="เครื่องหมายจุลภาค 2 8 2 2 6 3" xfId="4565"/>
    <cellStyle name="เครื่องหมายจุลภาค 2 8 2 3" xfId="542"/>
    <cellStyle name="เครื่องหมายจุลภาค 2 8 2 3 2" xfId="1120"/>
    <cellStyle name="เครื่องหมายจุลภาค 2 8 2 3 2 2" xfId="1269"/>
    <cellStyle name="เครื่องหมายจุลภาค 2 8 2 3 2 2 2" xfId="3508"/>
    <cellStyle name="เครื่องหมายจุลภาค 2 8 2 3 2 2 2 2" xfId="3646"/>
    <cellStyle name="เครื่องหมายจุลภาค 2 8 2 3 2 2 2 3" xfId="4816"/>
    <cellStyle name="เครื่องหมายจุลภาค 2 8 2 3 2 3" xfId="2548"/>
    <cellStyle name="เครื่องหมายจุลภาค 2 8 2 3 2 4" xfId="4329"/>
    <cellStyle name="เครื่องหมายจุลภาค 2 8 2 3 3" xfId="1615"/>
    <cellStyle name="เครื่องหมายจุลภาค 2 8 2 3 4" xfId="1942"/>
    <cellStyle name="เครื่องหมายจุลภาค 2 8 2 3 5" xfId="2410"/>
    <cellStyle name="เครื่องหมายจุลภาค 2 8 2 3 5 2" xfId="3042"/>
    <cellStyle name="เครื่องหมายจุลภาค 2 8 2 3 5 3" xfId="4591"/>
    <cellStyle name="เครื่องหมายจุลภาค 2 8 2 4" xfId="819"/>
    <cellStyle name="เครื่องหมายจุลภาค 2 8 2 4 2" xfId="1471"/>
    <cellStyle name="เครื่องหมายจุลภาค 2 8 2 4 2 2" xfId="3272"/>
    <cellStyle name="เครื่องหมายจุลภาค 2 8 2 4 2 2 2" xfId="3815"/>
    <cellStyle name="เครื่องหมายจุลภาค 2 8 2 4 2 2 2 2" xfId="4879"/>
    <cellStyle name="เครื่องหมายจุลภาค 2 8 2 4 2 3" xfId="4402"/>
    <cellStyle name="เครื่องหมายจุลภาค 2 8 2 4 3" xfId="2727"/>
    <cellStyle name="เครื่องหมายจุลภาค 2 8 2 4 3 2" xfId="4657"/>
    <cellStyle name="เครื่องหมายจุลภาค 2 8 2 5" xfId="1805"/>
    <cellStyle name="เครื่องหมายจุลภาค 2 8 2 5 2" xfId="4471"/>
    <cellStyle name="เครื่องหมายจุลภาค 2 8 2 6" xfId="2156"/>
    <cellStyle name="เครื่องหมายจุลภาค 2 8 2 6 2" xfId="2879"/>
    <cellStyle name="เครื่องหมายจุลภาค 2 8 2 6 2 2" xfId="4691"/>
    <cellStyle name="เครื่องหมายจุลภาค 2 8 2 7" xfId="4120"/>
    <cellStyle name="เครื่องหมายจุลภาค 2 8 3" xfId="346"/>
    <cellStyle name="เครื่องหมายจุลภาค 2 8 3 2" xfId="622"/>
    <cellStyle name="เครื่องหมายจุลภาค 2 8 3 2 2" xfId="1138"/>
    <cellStyle name="เครื่องหมายจุลภาค 2 8 3 2 2 2" xfId="1307"/>
    <cellStyle name="เครื่องหมายจุลภาค 2 8 3 2 2 2 2" xfId="3524"/>
    <cellStyle name="เครื่องหมายจุลภาค 2 8 3 2 2 2 2 2" xfId="3684"/>
    <cellStyle name="เครื่องหมายจุลภาค 2 8 3 2 2 2 2 3" xfId="4818"/>
    <cellStyle name="เครื่องหมายจุลภาค 2 8 3 2 2 3" xfId="2586"/>
    <cellStyle name="เครื่องหมายจุลภาค 2 8 3 2 2 4" xfId="4331"/>
    <cellStyle name="เครื่องหมายจุลภาค 2 8 3 2 3" xfId="1653"/>
    <cellStyle name="เครื่องหมายจุลภาค 2 8 3 2 4" xfId="1980"/>
    <cellStyle name="เครื่องหมายจุลภาค 2 8 3 2 5" xfId="2426"/>
    <cellStyle name="เครื่องหมายจุลภาค 2 8 3 2 5 2" xfId="3094"/>
    <cellStyle name="เครื่องหมายจุลภาค 2 8 3 2 5 3" xfId="4593"/>
    <cellStyle name="เครื่องหมายจุลภาค 2 8 3 3" xfId="895"/>
    <cellStyle name="เครื่องหมายจุลภาค 2 8 3 3 2" xfId="1488"/>
    <cellStyle name="เครื่องหมายจุลภาค 2 8 3 3 2 2" xfId="3318"/>
    <cellStyle name="เครื่องหมายจุลภาค 2 8 3 3 2 2 2" xfId="3817"/>
    <cellStyle name="เครื่องหมายจุลภาค 2 8 3 3 2 2 2 2" xfId="4880"/>
    <cellStyle name="เครื่องหมายจุลภาค 2 8 3 3 2 3" xfId="4405"/>
    <cellStyle name="เครื่องหมายจุลภาค 2 8 3 3 3" xfId="2730"/>
    <cellStyle name="เครื่องหมายจุลภาค 2 8 3 3 3 2" xfId="4658"/>
    <cellStyle name="เครื่องหมายจุลภาค 2 8 3 4" xfId="1821"/>
    <cellStyle name="เครื่องหมายจุลภาค 2 8 3 4 2" xfId="4473"/>
    <cellStyle name="เครื่องหมายจุลภาค 2 8 3 5" xfId="2205"/>
    <cellStyle name="เครื่องหมายจุลภาค 2 8 3 5 2" xfId="2901"/>
    <cellStyle name="เครื่องหมายจุลภาค 2 8 3 5 2 2" xfId="4694"/>
    <cellStyle name="เครื่องหมายจุลภาค 2 8 3 6" xfId="4127"/>
    <cellStyle name="เครื่องหมายจุลภาค 2 8 4" xfId="609"/>
    <cellStyle name="เครื่องหมายจุลภาค 2 8 4 2" xfId="924"/>
    <cellStyle name="เครื่องหมายจุลภาค 2 8 4 2 2" xfId="3088"/>
    <cellStyle name="เครื่องหมายจุลภาค 2 8 4 2 2 2" xfId="3347"/>
    <cellStyle name="เครื่องหมายจุลภาค 2 8 4 2 2 3" xfId="4734"/>
    <cellStyle name="เครื่องหมายจุลภาค 2 8 4 3" xfId="2235"/>
    <cellStyle name="เครื่องหมายจุลภาค 2 8 4 4" xfId="4223"/>
    <cellStyle name="เครื่องหมายจุลภาค 2 8 5" xfId="1069"/>
    <cellStyle name="เครื่องหมายจุลภาค 2 8 6" xfId="1560"/>
    <cellStyle name="เครื่องหมายจุลภาค 2 8 7" xfId="878"/>
    <cellStyle name="เครื่องหมายจุลภาค 2 8 7 2" xfId="2845"/>
    <cellStyle name="เครื่องหมายจุลภาค 2 8 7 3" xfId="4284"/>
    <cellStyle name="เครื่องหมายจุลภาค 2 9" xfId="235"/>
    <cellStyle name="เครื่องหมายจุลภาค 3" xfId="14"/>
    <cellStyle name="เครื่องหมายจุลภาค 3 10" xfId="343"/>
    <cellStyle name="เครื่องหมายจุลภาค 3 10 2" xfId="780"/>
    <cellStyle name="เครื่องหมายจุลภาค 3 10 2 2" xfId="2898"/>
    <cellStyle name="เครื่องหมายจุลภาค 3 10 2 2 2" xfId="3238"/>
    <cellStyle name="เครื่องหมายจุลภาค 3 10 2 2 2 2" xfId="4765"/>
    <cellStyle name="เครื่องหมายจุลภาค 3 10 2 3" xfId="4261"/>
    <cellStyle name="เครื่องหมายจุลภาค 3 10 3" xfId="2121"/>
    <cellStyle name="เครื่องหมายจุลภาค 3 10 3 2" xfId="4538"/>
    <cellStyle name="เครื่องหมายจุลภาค 3 11" xfId="1485"/>
    <cellStyle name="เครื่องหมายจุลภาค 3 11 2" xfId="4404"/>
    <cellStyle name="เครื่องหมายจุลภาค 3 12" xfId="616"/>
    <cellStyle name="เครื่องหมายจุลภาค 3 12 2" xfId="2842"/>
    <cellStyle name="เครื่องหมายจุลภาค 3 12 2 2" xfId="4684"/>
    <cellStyle name="เครื่องหมายจุลภาค 3 13" xfId="3967"/>
    <cellStyle name="เครื่องหมายจุลภาค 3 14" xfId="4907"/>
    <cellStyle name="เครื่องหมายจุลภาค 3 2" xfId="15"/>
    <cellStyle name="เครื่องหมายจุลภาค 3 2 2" xfId="3968"/>
    <cellStyle name="เครื่องหมายจุลภาค 3 3" xfId="72"/>
    <cellStyle name="เครื่องหมายจุลภาค 3 3 2" xfId="108"/>
    <cellStyle name="เครื่องหมายจุลภาค 3 3 2 2" xfId="4015"/>
    <cellStyle name="เครื่องหมายจุลภาค 3 3 3" xfId="109"/>
    <cellStyle name="เครื่องหมายจุลภาค 3 3 3 2" xfId="4016"/>
    <cellStyle name="เครื่องหมายจุลภาค 3 3 4" xfId="150"/>
    <cellStyle name="เครื่องหมายจุลภาค 3 3 5" xfId="3994"/>
    <cellStyle name="เครื่องหมายจุลภาค 3 4" xfId="110"/>
    <cellStyle name="เครื่องหมายจุลภาค 3 5" xfId="111"/>
    <cellStyle name="เครื่องหมายจุลภาค 3 6" xfId="157"/>
    <cellStyle name="เครื่องหมายจุลภาค 3 6 2" xfId="399"/>
    <cellStyle name="เครื่องหมายจุลภาค 3 6 2 2" xfId="422"/>
    <cellStyle name="เครื่องหมายจุลภาค 3 6 2 2 2" xfId="701"/>
    <cellStyle name="เครื่องหมายจุลภาค 3 6 2 2 2 2" xfId="722"/>
    <cellStyle name="เครื่องหมายจุลภาค 3 6 2 2 2 2 2" xfId="1374"/>
    <cellStyle name="เครื่องหมายจุลภาค 3 6 2 2 2 2 2 2" xfId="1395"/>
    <cellStyle name="เครื่องหมายจุลภาค 3 6 2 2 2 2 2 2 2" xfId="3751"/>
    <cellStyle name="เครื่องหมายจุลภาค 3 6 2 2 2 2 2 2 2 2" xfId="3772"/>
    <cellStyle name="เครื่องหมายจุลภาค 3 6 2 2 2 2 2 2 2 3" xfId="4867"/>
    <cellStyle name="เครื่องหมายจุลภาค 3 6 2 2 2 2 2 3" xfId="2674"/>
    <cellStyle name="เครื่องหมายจุลภาค 3 6 2 2 2 2 2 4" xfId="4384"/>
    <cellStyle name="เครื่องหมายจุลภาค 3 6 2 2 2 2 3" xfId="1741"/>
    <cellStyle name="เครื่องหมายจุลภาค 3 6 2 2 2 2 4" xfId="2068"/>
    <cellStyle name="เครื่องหมายจุลภาค 3 6 2 2 2 2 5" xfId="2653"/>
    <cellStyle name="เครื่องหมายจุลภาค 3 6 2 2 2 2 5 2" xfId="3186"/>
    <cellStyle name="เครื่องหมายจุลภาค 3 6 2 2 2 2 5 3" xfId="4642"/>
    <cellStyle name="เครื่องหมายจุลภาค 3 6 2 2 2 3" xfId="1026"/>
    <cellStyle name="เครื่องหมายจุลภาค 3 6 2 2 2 3 2" xfId="1720"/>
    <cellStyle name="เครื่องหมายจุลภาค 3 6 2 2 2 3 2 2" xfId="3432"/>
    <cellStyle name="เครื่องหมายจุลภาค 3 6 2 2 2 3 2 2 2" xfId="3894"/>
    <cellStyle name="เครื่องหมายจุลภาค 3 6 2 2 2 3 2 2 2 2" xfId="4900"/>
    <cellStyle name="เครื่องหมายจุลภาค 3 6 2 2 2 3 2 3" xfId="4455"/>
    <cellStyle name="เครื่องหมายจุลภาค 3 6 2 2 2 3 3" xfId="2811"/>
    <cellStyle name="เครื่องหมายจุลภาค 3 6 2 2 2 3 3 2" xfId="4678"/>
    <cellStyle name="เครื่องหมายจุลภาค 3 6 2 2 2 4" xfId="2047"/>
    <cellStyle name="เครื่องหมายจุลภาค 3 6 2 2 2 4 2" xfId="4522"/>
    <cellStyle name="เครื่องหมายจุลภาค 3 6 2 2 2 5" xfId="2327"/>
    <cellStyle name="เครื่องหมายจุลภาค 3 6 2 2 2 5 2" xfId="3165"/>
    <cellStyle name="เครื่องหมายจุลภาค 3 6 2 2 2 5 2 2" xfId="4749"/>
    <cellStyle name="เครื่องหมายจุลภาค 3 6 2 2 2 6" xfId="4244"/>
    <cellStyle name="เครื่องหมายจุลภาค 3 6 2 2 3" xfId="1005"/>
    <cellStyle name="เครื่องหมายจุลภาค 3 6 2 2 3 2" xfId="1188"/>
    <cellStyle name="เครื่องหมายจุลภาค 3 6 2 2 3 2 2" xfId="3411"/>
    <cellStyle name="เครื่องหมายจุลภาค 3 6 2 2 3 2 2 2" xfId="3570"/>
    <cellStyle name="เครื่องหมายจุลภาค 3 6 2 2 3 2 2 3" xfId="4798"/>
    <cellStyle name="เครื่องหมายจุลภาค 3 6 2 2 3 3" xfId="2472"/>
    <cellStyle name="เครื่องหมายจุลภาค 3 6 2 2 3 4" xfId="4309"/>
    <cellStyle name="เครื่องหมายจุลภาค 3 6 2 2 4" xfId="1535"/>
    <cellStyle name="เครื่องหมายจุลภาค 3 6 2 2 5" xfId="1866"/>
    <cellStyle name="เครื่องหมายจุลภาค 3 6 2 2 6" xfId="2306"/>
    <cellStyle name="เครื่องหมายจุลภาค 3 6 2 2 6 2" xfId="2954"/>
    <cellStyle name="เครื่องหมายจุลภาค 3 6 2 2 6 3" xfId="4572"/>
    <cellStyle name="เครื่องหมายจุลภาค 3 6 2 3" xfId="543"/>
    <cellStyle name="เครื่องหมายจุลภาค 3 6 2 3 2" xfId="1166"/>
    <cellStyle name="เครื่องหมายจุลภาค 3 6 2 3 2 2" xfId="1270"/>
    <cellStyle name="เครื่องหมายจุลภาค 3 6 2 3 2 2 2" xfId="3548"/>
    <cellStyle name="เครื่องหมายจุลภาค 3 6 2 3 2 2 2 2" xfId="3647"/>
    <cellStyle name="เครื่องหมายจุลภาค 3 6 2 3 2 2 2 3" xfId="4824"/>
    <cellStyle name="เครื่องหมายจุลภาค 3 6 2 3 2 3" xfId="2549"/>
    <cellStyle name="เครื่องหมายจุลภาค 3 6 2 3 2 4" xfId="4339"/>
    <cellStyle name="เครื่องหมายจุลภาค 3 6 2 3 3" xfId="1616"/>
    <cellStyle name="เครื่องหมายจุลภาค 3 6 2 3 4" xfId="1943"/>
    <cellStyle name="เครื่องหมายจุลภาค 3 6 2 3 5" xfId="2450"/>
    <cellStyle name="เครื่องหมายจุลภาค 3 6 2 3 5 2" xfId="3043"/>
    <cellStyle name="เครื่องหมายจุลภาค 3 6 2 3 5 3" xfId="4599"/>
    <cellStyle name="เครื่องหมายจุลภาค 3 6 2 4" xfId="820"/>
    <cellStyle name="เครื่องหมายจุลภาค 3 6 2 4 2" xfId="1513"/>
    <cellStyle name="เครื่องหมายจุลภาค 3 6 2 4 2 2" xfId="3273"/>
    <cellStyle name="เครื่องหมายจุลภาค 3 6 2 4 2 2 2" xfId="3820"/>
    <cellStyle name="เครื่องหมายจุลภาค 3 6 2 4 2 2 2 2" xfId="4881"/>
    <cellStyle name="เครื่องหมายจุลภาค 3 6 2 4 2 3" xfId="4412"/>
    <cellStyle name="เครื่องหมายจุลภาค 3 6 2 4 3" xfId="2735"/>
    <cellStyle name="เครื่องหมายจุลภาค 3 6 2 4 3 2" xfId="4659"/>
    <cellStyle name="เครื่องหมายจุลภาค 3 6 2 5" xfId="1844"/>
    <cellStyle name="เครื่องหมายจุลภาค 3 6 2 5 2" xfId="4479"/>
    <cellStyle name="เครื่องหมายจุลภาค 3 6 2 6" xfId="2157"/>
    <cellStyle name="เครื่องหมายจุลภาค 3 6 2 6 2" xfId="2932"/>
    <cellStyle name="เครื่องหมายจุลภาค 3 6 2 6 2 2" xfId="4701"/>
    <cellStyle name="เครื่องหมายจุลภาค 3 6 2 7" xfId="4150"/>
    <cellStyle name="เครื่องหมายจุลภาค 3 6 3" xfId="191"/>
    <cellStyle name="เครื่องหมายจุลภาค 3 6 3 2" xfId="623"/>
    <cellStyle name="เครื่องหมายจุลภาค 3 6 3 2 2" xfId="354"/>
    <cellStyle name="เครื่องหมายจุลภาค 3 6 3 2 2 2" xfId="1308"/>
    <cellStyle name="เครื่องหมายจุลภาค 3 6 3 2 2 2 2" xfId="2907"/>
    <cellStyle name="เครื่องหมายจุลภาค 3 6 3 2 2 2 2 2" xfId="3685"/>
    <cellStyle name="เครื่องหมายจุลภาค 3 6 3 2 2 2 2 3" xfId="4695"/>
    <cellStyle name="เครื่องหมายจุลภาค 3 6 3 2 2 3" xfId="2587"/>
    <cellStyle name="เครื่องหมายจุลภาค 3 6 3 2 2 4" xfId="4129"/>
    <cellStyle name="เครื่องหมายจุลภาค 3 6 3 2 3" xfId="1654"/>
    <cellStyle name="เครื่องหมายจุลภาค 3 6 3 2 4" xfId="1981"/>
    <cellStyle name="เครื่องหมายจุลภาค 3 6 3 2 5" xfId="552"/>
    <cellStyle name="เครื่องหมายจุลภาค 3 6 3 2 5 2" xfId="3095"/>
    <cellStyle name="เครื่องหมายจุลภาค 3 6 3 2 5 3" xfId="4205"/>
    <cellStyle name="เครื่องหมายจุลภาค 3 6 3 3" xfId="896"/>
    <cellStyle name="เครื่องหมายจุลภาค 3 6 3 3 2" xfId="1062"/>
    <cellStyle name="เครื่องหมายจุลภาค 3 6 3 3 2 2" xfId="3319"/>
    <cellStyle name="เครื่องหมายจุลภาค 3 6 3 3 2 2 2" xfId="3468"/>
    <cellStyle name="เครื่องหมายจุลภาค 3 6 3 3 2 2 2 2" xfId="4809"/>
    <cellStyle name="เครื่องหมายจุลภาค 3 6 3 3 2 3" xfId="4320"/>
    <cellStyle name="เครื่องหมายจุลภาค 3 6 3 3 3" xfId="2363"/>
    <cellStyle name="เครื่องหมายจุลภาค 3 6 3 3 3 2" xfId="4583"/>
    <cellStyle name="เครื่องหมายจุลภาค 3 6 3 4" xfId="1079"/>
    <cellStyle name="เครื่องหมายจุลภาค 3 6 3 4 2" xfId="4322"/>
    <cellStyle name="เครื่องหมายจุลภาค 3 6 3 5" xfId="2206"/>
    <cellStyle name="เครื่องหมายจุลภาค 3 6 3 5 2" xfId="2230"/>
    <cellStyle name="เครื่องหมายจุลภาค 3 6 3 5 2 2" xfId="4555"/>
    <cellStyle name="เครื่องหมายจุลภาค 3 6 3 6" xfId="4045"/>
    <cellStyle name="เครื่องหมายจุลภาค 3 6 4" xfId="242"/>
    <cellStyle name="เครื่องหมายจุลภาค 3 6 4 2" xfId="781"/>
    <cellStyle name="เครื่องหมายจุลภาค 3 6 4 2 2" xfId="2368"/>
    <cellStyle name="เครื่องหมายจุลภาค 3 6 4 2 2 2" xfId="3239"/>
    <cellStyle name="เครื่องหมายจุลภาค 3 6 4 2 2 3" xfId="4584"/>
    <cellStyle name="เครื่องหมายจุลภาค 3 6 4 3" xfId="2122"/>
    <cellStyle name="เครื่องหมายจุลภาค 3 6 4 4" xfId="4085"/>
    <cellStyle name="เครื่องหมายจุลภาค 3 6 5" xfId="1083"/>
    <cellStyle name="เครื่องหมายจุลภาค 3 6 6" xfId="758"/>
    <cellStyle name="เครื่องหมายจุลภาค 3 6 7" xfId="830"/>
    <cellStyle name="เครื่องหมายจุลภาค 3 6 7 2" xfId="2124"/>
    <cellStyle name="เครื่องหมายจุลภาค 3 6 7 3" xfId="4270"/>
    <cellStyle name="เครื่องหมายจุลภาค 3 7" xfId="234"/>
    <cellStyle name="เครื่องหมายจุลภาค 3 8" xfId="340"/>
    <cellStyle name="เครื่องหมายจุลภาค 3 8 2" xfId="538"/>
    <cellStyle name="เครื่องหมายจุลภาค 3 8 2 2" xfId="689"/>
    <cellStyle name="เครื่องหมายจุลภาค 3 8 2 2 2" xfId="1267"/>
    <cellStyle name="เครื่องหมายจุลภาค 3 8 2 2 2 2" xfId="1362"/>
    <cellStyle name="เครื่องหมายจุลภาค 3 8 2 2 2 2 2" xfId="3644"/>
    <cellStyle name="เครื่องหมายจุลภาค 3 8 2 2 2 2 2 2" xfId="3739"/>
    <cellStyle name="เครื่องหมายจุลภาค 3 8 2 2 2 2 2 3" xfId="4848"/>
    <cellStyle name="เครื่องหมายจุลภาค 3 8 2 2 2 3" xfId="2641"/>
    <cellStyle name="เครื่องหมายจุลภาค 3 8 2 2 2 4" xfId="4365"/>
    <cellStyle name="เครื่องหมายจุลภาค 3 8 2 2 3" xfId="1708"/>
    <cellStyle name="เครื่องหมายจุลภาค 3 8 2 2 4" xfId="2035"/>
    <cellStyle name="เครื่องหมายจุลภาค 3 8 2 2 5" xfId="2546"/>
    <cellStyle name="เครื่องหมายจุลภาค 3 8 2 2 5 2" xfId="3153"/>
    <cellStyle name="เครื่องหมายจุลภาค 3 8 2 2 5 3" xfId="4623"/>
    <cellStyle name="เครื่องหมายจุลภาค 3 8 2 3" xfId="992"/>
    <cellStyle name="เครื่องหมายจุลภาค 3 8 2 3 2" xfId="1613"/>
    <cellStyle name="เครื่องหมายจุลภาค 3 8 2 3 2 2" xfId="3399"/>
    <cellStyle name="เครื่องหมายจุลภาค 3 8 2 3 2 2 2" xfId="3874"/>
    <cellStyle name="เครื่องหมายจุลภาค 3 8 2 3 2 2 2 2" xfId="4896"/>
    <cellStyle name="เครื่องหมายจุลภาค 3 8 2 3 2 3" xfId="4436"/>
    <cellStyle name="เครื่องหมายจุลภาค 3 8 2 3 3" xfId="2791"/>
    <cellStyle name="เครื่องหมายจุลภาค 3 8 2 3 3 2" xfId="4674"/>
    <cellStyle name="เครื่องหมายจุลภาค 3 8 2 4" xfId="1940"/>
    <cellStyle name="เครื่องหมายจุลภาค 3 8 2 4 2" xfId="4503"/>
    <cellStyle name="เครื่องหมายจุลภาค 3 8 2 5" xfId="2294"/>
    <cellStyle name="เครื่องหมายจุลภาค 3 8 2 5 2" xfId="3039"/>
    <cellStyle name="เครื่องหมายจุลภาค 3 8 2 5 2 2" xfId="4726"/>
    <cellStyle name="เครื่องหมายจุลภาค 3 8 2 6" xfId="4202"/>
    <cellStyle name="เครื่องหมายจุลภาค 3 8 3" xfId="811"/>
    <cellStyle name="เครื่องหมายจุลภาค 3 8 3 2" xfId="1135"/>
    <cellStyle name="เครื่องหมายจุลภาค 3 8 3 2 2" xfId="3266"/>
    <cellStyle name="เครื่องหมายจุลภาค 3 8 3 2 2 2" xfId="3521"/>
    <cellStyle name="เครื่องหมายจุลภาค 3 8 3 2 2 3" xfId="4772"/>
    <cellStyle name="เครื่องหมายจุลภาค 3 8 3 3" xfId="2423"/>
    <cellStyle name="เครื่องหมายจุลภาค 3 8 3 4" xfId="4268"/>
    <cellStyle name="เครื่องหมายจุลภาค 3 8 4" xfId="1484"/>
    <cellStyle name="เครื่องหมายจุลภาค 3 8 5" xfId="1818"/>
    <cellStyle name="เครื่องหมายจุลภาค 3 8 6" xfId="2150"/>
    <cellStyle name="เครื่องหมายจุลภาค 3 8 6 2" xfId="2896"/>
    <cellStyle name="เครื่องหมายจุลภาค 3 8 6 3" xfId="4545"/>
    <cellStyle name="เครื่องหมายจุลภาค 3 9" xfId="395"/>
    <cellStyle name="เครื่องหมายจุลภาค 3 9 2" xfId="889"/>
    <cellStyle name="เครื่องหมายจุลภาค 3 9 2 2" xfId="1163"/>
    <cellStyle name="เครื่องหมายจุลภาค 3 9 2 2 2" xfId="3313"/>
    <cellStyle name="เครื่องหมายจุลภาค 3 9 2 2 2 2" xfId="3546"/>
    <cellStyle name="เครื่องหมายจุลภาค 3 9 2 2 2 3" xfId="4779"/>
    <cellStyle name="เครื่องหมายจุลภาค 3 9 2 3" xfId="2448"/>
    <cellStyle name="เครื่องหมายจุลภาค 3 9 2 4" xfId="4286"/>
    <cellStyle name="เครื่องหมายจุลภาค 3 9 3" xfId="1511"/>
    <cellStyle name="เครื่องหมายจุลภาค 3 9 4" xfId="1842"/>
    <cellStyle name="เครื่องหมายจุลภาค 3 9 5" xfId="2200"/>
    <cellStyle name="เครื่องหมายจุลภาค 3 9 5 2" xfId="2930"/>
    <cellStyle name="เครื่องหมายจุลภาค 3 9 5 3" xfId="4552"/>
    <cellStyle name="เครื่องหมายจุลภาค 4" xfId="16"/>
    <cellStyle name="เครื่องหมายจุลภาค 4 2" xfId="112"/>
    <cellStyle name="เครื่องหมายจุลภาค 4 2 10" xfId="588"/>
    <cellStyle name="เครื่องหมายจุลภาค 4 2 10 2" xfId="2710"/>
    <cellStyle name="เครื่องหมายจุลภาค 4 2 2" xfId="113"/>
    <cellStyle name="เครื่องหมายจุลภาค 4 2 2 2" xfId="263"/>
    <cellStyle name="เครื่องหมายจุลภาค 4 2 2 2 2" xfId="264"/>
    <cellStyle name="เครื่องหมายจุลภาค 4 2 2 2 2 2" xfId="479"/>
    <cellStyle name="เครื่องหมายจุลภาค 4 2 2 2 2 2 2" xfId="480"/>
    <cellStyle name="เครื่องหมายจุลภาค 4 2 2 2 2 2 2 2" xfId="740"/>
    <cellStyle name="เครื่องหมายจุลภาค 4 2 2 2 2 2 2 2 2" xfId="741"/>
    <cellStyle name="เครื่องหมายจุลภาค 4 2 2 2 2 2 2 2 2 2" xfId="1413"/>
    <cellStyle name="เครื่องหมายจุลภาค 4 2 2 2 2 2 2 2 2 2 2" xfId="1414"/>
    <cellStyle name="เครื่องหมายจุลภาค 4 2 2 2 2 2 2 2 2 2 2 2" xfId="3790"/>
    <cellStyle name="เครื่องหมายจุลภาค 4 2 2 2 2 2 2 2 2 2 2 2 2" xfId="3791"/>
    <cellStyle name="เครื่องหมายจุลภาค 4 2 2 2 2 2 2 2 2 2 3" xfId="2693"/>
    <cellStyle name="เครื่องหมายจุลภาค 4 2 2 2 2 2 2 2 2 3" xfId="1760"/>
    <cellStyle name="เครื่องหมายจุลภาค 4 2 2 2 2 2 2 2 2 4" xfId="2087"/>
    <cellStyle name="เครื่องหมายจุลภาค 4 2 2 2 2 2 2 2 2 5" xfId="2692"/>
    <cellStyle name="เครื่องหมายจุลภาค 4 2 2 2 2 2 2 2 2 5 2" xfId="3205"/>
    <cellStyle name="เครื่องหมายจุลภาค 4 2 2 2 2 2 2 2 3" xfId="1045"/>
    <cellStyle name="เครื่องหมายจุลภาค 4 2 2 2 2 2 2 2 3 2" xfId="1759"/>
    <cellStyle name="เครื่องหมายจุลภาค 4 2 2 2 2 2 2 2 3 2 2" xfId="3451"/>
    <cellStyle name="เครื่องหมายจุลภาค 4 2 2 2 2 2 2 2 3 2 2 2" xfId="3920"/>
    <cellStyle name="เครื่องหมายจุลภาค 4 2 2 2 2 2 2 2 3 3" xfId="2837"/>
    <cellStyle name="เครื่องหมายจุลภาค 4 2 2 2 2 2 2 2 4" xfId="2086"/>
    <cellStyle name="เครื่องหมายจุลภาค 4 2 2 2 2 2 2 2 5" xfId="2346"/>
    <cellStyle name="เครื่องหมายจุลภาค 4 2 2 2 2 2 2 2 5 2" xfId="3204"/>
    <cellStyle name="เครื่องหมายจุลภาค 4 2 2 2 2 2 2 3" xfId="1044"/>
    <cellStyle name="เครื่องหมายจุลภาค 4 2 2 2 2 2 2 3 2" xfId="1216"/>
    <cellStyle name="เครื่องหมายจุลภาค 4 2 2 2 2 2 2 3 2 2" xfId="3450"/>
    <cellStyle name="เครื่องหมายจุลภาค 4 2 2 2 2 2 2 3 2 2 2" xfId="3598"/>
    <cellStyle name="เครื่องหมายจุลภาค 4 2 2 2 2 2 2 3 3" xfId="2500"/>
    <cellStyle name="เครื่องหมายจุลภาค 4 2 2 2 2 2 2 4" xfId="1565"/>
    <cellStyle name="เครื่องหมายจุลภาค 4 2 2 2 2 2 2 5" xfId="1894"/>
    <cellStyle name="เครื่องหมายจุลภาค 4 2 2 2 2 2 2 6" xfId="2345"/>
    <cellStyle name="เครื่องหมายจุลภาค 4 2 2 2 2 2 2 6 2" xfId="2991"/>
    <cellStyle name="เครื่องหมายจุลภาค 4 2 2 2 2 2 3" xfId="592"/>
    <cellStyle name="เครื่องหมายจุลภาค 4 2 2 2 2 2 3 2" xfId="1215"/>
    <cellStyle name="เครื่องหมายจุลภาค 4 2 2 2 2 2 3 2 2" xfId="1289"/>
    <cellStyle name="เครื่องหมายจุลภาค 4 2 2 2 2 2 3 2 2 2" xfId="3597"/>
    <cellStyle name="เครื่องหมายจุลภาค 4 2 2 2 2 2 3 2 2 2 2" xfId="3666"/>
    <cellStyle name="เครื่องหมายจุลภาค 4 2 2 2 2 2 3 2 3" xfId="2568"/>
    <cellStyle name="เครื่องหมายจุลภาค 4 2 2 2 2 2 3 3" xfId="1635"/>
    <cellStyle name="เครื่องหมายจุลภาค 4 2 2 2 2 2 3 4" xfId="1962"/>
    <cellStyle name="เครื่องหมายจุลภาค 4 2 2 2 2 2 3 5" xfId="2499"/>
    <cellStyle name="เครื่องหมายจุลภาค 4 2 2 2 2 2 3 5 2" xfId="3071"/>
    <cellStyle name="เครื่องหมายจุลภาค 4 2 2 2 2 2 4" xfId="856"/>
    <cellStyle name="เครื่องหมายจุลภาค 4 2 2 2 2 2 4 2" xfId="1564"/>
    <cellStyle name="เครื่องหมายจุลภาค 4 2 2 2 2 2 4 2 2" xfId="3292"/>
    <cellStyle name="เครื่องหมายจุลภาค 4 2 2 2 2 2 4 2 2 2" xfId="3847"/>
    <cellStyle name="เครื่องหมายจุลภาค 4 2 2 2 2 2 4 3" xfId="2762"/>
    <cellStyle name="เครื่องหมายจุลภาค 4 2 2 2 2 2 5" xfId="1893"/>
    <cellStyle name="เครื่องหมายจุลภาค 4 2 2 2 2 2 6" xfId="2176"/>
    <cellStyle name="เครื่องหมายจุลภาค 4 2 2 2 2 2 6 2" xfId="2990"/>
    <cellStyle name="เครื่องหมายจุลภาค 4 2 2 2 2 3" xfId="591"/>
    <cellStyle name="เครื่องหมายจุลภาค 4 2 2 2 2 3 2" xfId="653"/>
    <cellStyle name="เครื่องหมายจุลภาค 4 2 2 2 2 3 2 2" xfId="1288"/>
    <cellStyle name="เครื่องหมายจุลภาค 4 2 2 2 2 3 2 2 2" xfId="1329"/>
    <cellStyle name="เครื่องหมายจุลภาค 4 2 2 2 2 3 2 2 2 2" xfId="3665"/>
    <cellStyle name="เครื่องหมายจุลภาค 4 2 2 2 2 3 2 2 2 2 2" xfId="3706"/>
    <cellStyle name="เครื่องหมายจุลภาค 4 2 2 2 2 3 2 2 3" xfId="2608"/>
    <cellStyle name="เครื่องหมายจุลภาค 4 2 2 2 2 3 2 3" xfId="1675"/>
    <cellStyle name="เครื่องหมายจุลภาค 4 2 2 2 2 3 2 4" xfId="2002"/>
    <cellStyle name="เครื่องหมายจุลภาค 4 2 2 2 2 3 2 5" xfId="2567"/>
    <cellStyle name="เครื่องหมายจุลภาค 4 2 2 2 2 3 2 5 2" xfId="3119"/>
    <cellStyle name="เครื่องหมายจุลภาค 4 2 2 2 2 3 3" xfId="944"/>
    <cellStyle name="เครื่องหมายจุลภาค 4 2 2 2 2 3 3 2" xfId="1634"/>
    <cellStyle name="เครื่องหมายจุลภาค 4 2 2 2 2 3 3 2 2" xfId="3362"/>
    <cellStyle name="เครื่องหมายจุลภาค 4 2 2 2 2 3 3 2 2 2" xfId="3882"/>
    <cellStyle name="เครื่องหมายจุลภาค 4 2 2 2 2 3 3 3" xfId="2799"/>
    <cellStyle name="เครื่องหมายจุลภาค 4 2 2 2 2 3 4" xfId="1961"/>
    <cellStyle name="เครื่องหมายจุลภาค 4 2 2 2 2 3 5" xfId="2256"/>
    <cellStyle name="เครื่องหมายจุลภาค 4 2 2 2 2 3 5 2" xfId="3070"/>
    <cellStyle name="เครื่องหมายจุลภาค 4 2 2 2 2 4" xfId="855"/>
    <cellStyle name="เครื่องหมายจุลภาค 4 2 2 2 2 4 2" xfId="1087"/>
    <cellStyle name="เครื่องหมายจุลภาค 4 2 2 2 2 4 2 2" xfId="3291"/>
    <cellStyle name="เครื่องหมายจุลภาค 4 2 2 2 2 4 2 2 2" xfId="3480"/>
    <cellStyle name="เครื่องหมายจุลภาค 4 2 2 2 2 4 3" xfId="2380"/>
    <cellStyle name="เครื่องหมายจุลภาค 4 2 2 2 2 5" xfId="1443"/>
    <cellStyle name="เครื่องหมายจุลภาค 4 2 2 2 2 6" xfId="1779"/>
    <cellStyle name="เครื่องหมายจุลภาค 4 2 2 2 2 7" xfId="2175"/>
    <cellStyle name="เครื่องหมายจุลภาค 4 2 2 2 2 7 2" xfId="2851"/>
    <cellStyle name="เครื่องหมายจุลภาค 4 2 2 2 3" xfId="314"/>
    <cellStyle name="เครื่องหมายจุลภาค 4 2 2 2 4" xfId="364"/>
    <cellStyle name="เครื่องหมายจุลภาค 4 2 2 2 4 2" xfId="652"/>
    <cellStyle name="เครื่องหมายจุลภาค 4 2 2 2 4 2 2" xfId="692"/>
    <cellStyle name="เครื่องหมายจุลภาค 4 2 2 2 4 2 2 2" xfId="1328"/>
    <cellStyle name="เครื่องหมายจุลภาค 4 2 2 2 4 2 2 2 2" xfId="1365"/>
    <cellStyle name="เครื่องหมายจุลภาค 4 2 2 2 4 2 2 2 2 2" xfId="3705"/>
    <cellStyle name="เครื่องหมายจุลภาค 4 2 2 2 4 2 2 2 2 2 2" xfId="3742"/>
    <cellStyle name="เครื่องหมายจุลภาค 4 2 2 2 4 2 2 2 3" xfId="2644"/>
    <cellStyle name="เครื่องหมายจุลภาค 4 2 2 2 4 2 2 3" xfId="1711"/>
    <cellStyle name="เครื่องหมายจุลภาค 4 2 2 2 4 2 2 4" xfId="2038"/>
    <cellStyle name="เครื่องหมายจุลภาค 4 2 2 2 4 2 2 5" xfId="2607"/>
    <cellStyle name="เครื่องหมายจุลภาค 4 2 2 2 4 2 2 5 2" xfId="3156"/>
    <cellStyle name="เครื่องหมายจุลภาค 4 2 2 2 4 2 3" xfId="995"/>
    <cellStyle name="เครื่องหมายจุลภาค 4 2 2 2 4 2 3 2" xfId="1674"/>
    <cellStyle name="เครื่องหมายจุลภาค 4 2 2 2 4 2 3 2 2" xfId="3402"/>
    <cellStyle name="เครื่องหมายจุลภาค 4 2 2 2 4 2 3 2 2 2" xfId="3891"/>
    <cellStyle name="เครื่องหมายจุลภาค 4 2 2 2 4 2 3 3" xfId="2808"/>
    <cellStyle name="เครื่องหมายจุลภาค 4 2 2 2 4 2 4" xfId="2001"/>
    <cellStyle name="เครื่องหมายจุลภาค 4 2 2 2 4 2 5" xfId="2297"/>
    <cellStyle name="เครื่องหมายจุลภาค 4 2 2 2 4 2 5 2" xfId="3118"/>
    <cellStyle name="เครื่องหมายจุลภาค 4 2 2 2 4 3" xfId="943"/>
    <cellStyle name="เครื่องหมายจุลภาค 4 2 2 2 4 3 2" xfId="1143"/>
    <cellStyle name="เครื่องหมายจุลภาค 4 2 2 2 4 3 2 2" xfId="3361"/>
    <cellStyle name="เครื่องหมายจุลภาค 4 2 2 2 4 3 2 2 2" xfId="3529"/>
    <cellStyle name="เครื่องหมายจุลภาค 4 2 2 2 4 3 3" xfId="2431"/>
    <cellStyle name="เครื่องหมายจุลภาค 4 2 2 2 4 4" xfId="1492"/>
    <cellStyle name="เครื่องหมายจุลภาค 4 2 2 2 4 5" xfId="1825"/>
    <cellStyle name="เครื่องหมายจุลภาค 4 2 2 2 4 6" xfId="2255"/>
    <cellStyle name="เครื่องหมายจุลภาค 4 2 2 2 4 6 2" xfId="2910"/>
    <cellStyle name="เครื่องหมายจุลภาค 4 2 2 2 5" xfId="446"/>
    <cellStyle name="เครื่องหมายจุลภาค 4 2 2 2 5 2" xfId="1086"/>
    <cellStyle name="เครื่องหมายจุลภาค 4 2 2 2 5 2 2" xfId="1206"/>
    <cellStyle name="เครื่องหมายจุลภาค 4 2 2 2 5 2 2 2" xfId="3479"/>
    <cellStyle name="เครื่องหมายจุลภาค 4 2 2 2 5 2 2 2 2" xfId="3588"/>
    <cellStyle name="เครื่องหมายจุลภาค 4 2 2 2 5 2 3" xfId="2490"/>
    <cellStyle name="เครื่องหมายจุลภาค 4 2 2 2 5 3" xfId="1553"/>
    <cellStyle name="เครื่องหมายจุลภาค 4 2 2 2 5 4" xfId="1884"/>
    <cellStyle name="เครื่องหมายจุลภาค 4 2 2 2 5 5" xfId="2379"/>
    <cellStyle name="เครื่องหมายจุลภาค 4 2 2 2 5 5 2" xfId="2974"/>
    <cellStyle name="เครื่องหมายจุลภาค 4 2 2 2 6" xfId="573"/>
    <cellStyle name="เครื่องหมายจุลภาค 4 2 2 2 6 2" xfId="1442"/>
    <cellStyle name="เครื่องหมายจุลภาค 4 2 2 2 6 2 2" xfId="3066"/>
    <cellStyle name="เครื่องหมายจุลภาค 4 2 2 2 6 2 2 2" xfId="3810"/>
    <cellStyle name="เครื่องหมายจุลภาค 4 2 2 2 6 3" xfId="2717"/>
    <cellStyle name="เครื่องหมายจุลภาค 4 2 2 2 7" xfId="1778"/>
    <cellStyle name="เครื่องหมายจุลภาค 4 2 2 2 8" xfId="845"/>
    <cellStyle name="เครื่องหมายจุลภาค 4 2 2 2 8 2" xfId="2850"/>
    <cellStyle name="เครื่องหมายจุลภาค 4 2 2 3" xfId="313"/>
    <cellStyle name="เครื่องหมายจุลภาค 4 2 2 3 2" xfId="410"/>
    <cellStyle name="เครื่องหมายจุลภาค 4 2 2 3 2 2" xfId="502"/>
    <cellStyle name="เครื่องหมายจุลภาค 4 2 2 3 2 2 2" xfId="712"/>
    <cellStyle name="เครื่องหมายจุลภาค 4 2 2 3 2 2 2 2" xfId="756"/>
    <cellStyle name="เครื่องหมายจุลภาค 4 2 2 3 2 2 2 2 2" xfId="1385"/>
    <cellStyle name="เครื่องหมายจุลภาค 4 2 2 3 2 2 2 2 2 2" xfId="1429"/>
    <cellStyle name="เครื่องหมายจุลภาค 4 2 2 3 2 2 2 2 2 2 2" xfId="3762"/>
    <cellStyle name="เครื่องหมายจุลภาค 4 2 2 3 2 2 2 2 2 2 2 2" xfId="3806"/>
    <cellStyle name="เครื่องหมายจุลภาค 4 2 2 3 2 2 2 2 2 3" xfId="2708"/>
    <cellStyle name="เครื่องหมายจุลภาค 4 2 2 3 2 2 2 2 3" xfId="1775"/>
    <cellStyle name="เครื่องหมายจุลภาค 4 2 2 3 2 2 2 2 4" xfId="2102"/>
    <cellStyle name="เครื่องหมายจุลภาค 4 2 2 3 2 2 2 2 5" xfId="2664"/>
    <cellStyle name="เครื่องหมายจุลภาค 4 2 2 3 2 2 2 2 5 2" xfId="3220"/>
    <cellStyle name="เครื่องหมายจุลภาค 4 2 2 3 2 2 2 3" xfId="1060"/>
    <cellStyle name="เครื่องหมายจุลภาค 4 2 2 3 2 2 2 3 2" xfId="1731"/>
    <cellStyle name="เครื่องหมายจุลภาค 4 2 2 3 2 2 2 3 2 2" xfId="3466"/>
    <cellStyle name="เครื่องหมายจุลภาค 4 2 2 3 2 2 2 3 2 2 2" xfId="3905"/>
    <cellStyle name="เครื่องหมายจุลภาค 4 2 2 3 2 2 2 3 3" xfId="2822"/>
    <cellStyle name="เครื่องหมายจุลภาค 4 2 2 3 2 2 2 4" xfId="2058"/>
    <cellStyle name="เครื่องหมายจุลภาค 4 2 2 3 2 2 2 5" xfId="2361"/>
    <cellStyle name="เครื่องหมายจุลภาค 4 2 2 3 2 2 2 5 2" xfId="3176"/>
    <cellStyle name="เครื่องหมายจุลภาค 4 2 2 3 2 2 3" xfId="1016"/>
    <cellStyle name="เครื่องหมายจุลภาค 4 2 2 3 2 2 3 2" xfId="1235"/>
    <cellStyle name="เครื่องหมายจุลภาค 4 2 2 3 2 2 3 2 2" xfId="3422"/>
    <cellStyle name="เครื่องหมายจุลภาค 4 2 2 3 2 2 3 2 2 2" xfId="3615"/>
    <cellStyle name="เครื่องหมายจุลภาค 4 2 2 3 2 2 3 3" xfId="2517"/>
    <cellStyle name="เครื่องหมายจุลภาค 4 2 2 3 2 2 4" xfId="1582"/>
    <cellStyle name="เครื่องหมายจุลภาค 4 2 2 3 2 2 5" xfId="1911"/>
    <cellStyle name="เครื่องหมายจุลภาค 4 2 2 3 2 2 6" xfId="2317"/>
    <cellStyle name="เครื่องหมายจุลภาค 4 2 2 3 2 2 6 2" xfId="3010"/>
    <cellStyle name="เครื่องหมายจุลภาค 4 2 2 3 2 3" xfId="611"/>
    <cellStyle name="เครื่องหมายจุลภาค 4 2 2 3 2 3 2" xfId="1177"/>
    <cellStyle name="เครื่องหมายจุลภาค 4 2 2 3 2 3 2 2" xfId="1304"/>
    <cellStyle name="เครื่องหมายจุลภาค 4 2 2 3 2 3 2 2 2" xfId="3559"/>
    <cellStyle name="เครื่องหมายจุลภาค 4 2 2 3 2 3 2 2 2 2" xfId="3681"/>
    <cellStyle name="เครื่องหมายจุลภาค 4 2 2 3 2 3 2 3" xfId="2583"/>
    <cellStyle name="เครื่องหมายจุลภาค 4 2 2 3 2 3 3" xfId="1650"/>
    <cellStyle name="เครื่องหมายจุลภาค 4 2 2 3 2 3 4" xfId="1977"/>
    <cellStyle name="เครื่องหมายจุลภาค 4 2 2 3 2 3 5" xfId="2461"/>
    <cellStyle name="เครื่องหมายจุลภาค 4 2 2 3 2 3 5 2" xfId="3089"/>
    <cellStyle name="เครื่องหมายจุลภาค 4 2 2 3 2 4" xfId="875"/>
    <cellStyle name="เครื่องหมายจุลภาค 4 2 2 3 2 4 2" xfId="1524"/>
    <cellStyle name="เครื่องหมายจุลภาค 4 2 2 3 2 4 2 2" xfId="3307"/>
    <cellStyle name="เครื่องหมายจุลภาค 4 2 2 3 2 4 2 2 2" xfId="3831"/>
    <cellStyle name="เครื่องหมายจุลภาค 4 2 2 3 2 4 3" xfId="2746"/>
    <cellStyle name="เครื่องหมายจุลภาค 4 2 2 3 2 5" xfId="1855"/>
    <cellStyle name="เครื่องหมายจุลภาค 4 2 2 3 2 6" xfId="2191"/>
    <cellStyle name="เครื่องหมายจุลภาค 4 2 2 3 2 6 2" xfId="2943"/>
    <cellStyle name="เครื่องหมายจุลภาค 4 2 2 3 3" xfId="525"/>
    <cellStyle name="เครื่องหมายจุลภาค 4 2 2 3 3 2" xfId="676"/>
    <cellStyle name="เครื่องหมายจุลภาค 4 2 2 3 3 2 2" xfId="1254"/>
    <cellStyle name="เครื่องหมายจุลภาค 4 2 2 3 3 2 2 2" xfId="1349"/>
    <cellStyle name="เครื่องหมายจุลภาค 4 2 2 3 3 2 2 2 2" xfId="3631"/>
    <cellStyle name="เครื่องหมายจุลภาค 4 2 2 3 3 2 2 2 2 2" xfId="3726"/>
    <cellStyle name="เครื่องหมายจุลภาค 4 2 2 3 3 2 2 3" xfId="2628"/>
    <cellStyle name="เครื่องหมายจุลภาค 4 2 2 3 3 2 3" xfId="1695"/>
    <cellStyle name="เครื่องหมายจุลภาค 4 2 2 3 3 2 4" xfId="2022"/>
    <cellStyle name="เครื่องหมายจุลภาค 4 2 2 3 3 2 5" xfId="2533"/>
    <cellStyle name="เครื่องหมายจุลภาค 4 2 2 3 3 2 5 2" xfId="3140"/>
    <cellStyle name="เครื่องหมายจุลภาค 4 2 2 3 3 3" xfId="976"/>
    <cellStyle name="เครื่องหมายจุลภาค 4 2 2 3 3 3 2" xfId="1600"/>
    <cellStyle name="เครื่องหมายจุลภาค 4 2 2 3 3 3 2 2" xfId="3384"/>
    <cellStyle name="เครื่องหมายจุลภาค 4 2 2 3 3 3 2 2 2" xfId="3861"/>
    <cellStyle name="เครื่องหมายจุลภาค 4 2 2 3 3 3 3" xfId="2778"/>
    <cellStyle name="เครื่องหมายจุลภาค 4 2 2 3 3 4" xfId="1927"/>
    <cellStyle name="เครื่องหมายจุลภาค 4 2 2 3 3 5" xfId="2278"/>
    <cellStyle name="เครื่องหมายจุลภาค 4 2 2 3 3 5 2" xfId="3026"/>
    <cellStyle name="เครื่องหมายจุลภาค 4 2 2 3 4" xfId="785"/>
    <cellStyle name="เครื่องหมายจุลภาค 4 2 2 3 4 2" xfId="1119"/>
    <cellStyle name="เครื่องหมายจุลภาค 4 2 2 3 4 2 2" xfId="3243"/>
    <cellStyle name="เครื่องหมายจุลภาค 4 2 2 3 4 2 2 2" xfId="3507"/>
    <cellStyle name="เครื่องหมายจุลภาค 4 2 2 3 4 3" xfId="2409"/>
    <cellStyle name="เครื่องหมายจุลภาค 4 2 2 3 5" xfId="1470"/>
    <cellStyle name="เครื่องหมายจุลภาค 4 2 2 3 6" xfId="1804"/>
    <cellStyle name="เครื่องหมายจุลภาค 4 2 2 3 7" xfId="2127"/>
    <cellStyle name="เครื่องหมายจุลภาค 4 2 2 3 7 2" xfId="2878"/>
    <cellStyle name="เครื่องหมายจุลภาค 4 2 2 4" xfId="363"/>
    <cellStyle name="เครื่องหมายจุลภาค 4 2 2 4 2" xfId="517"/>
    <cellStyle name="เครื่องหมายจุลภาค 4 2 2 4 2 2" xfId="691"/>
    <cellStyle name="เครื่องหมายจุลภาค 4 2 2 4 2 2 2" xfId="1246"/>
    <cellStyle name="เครื่องหมายจุลภาค 4 2 2 4 2 2 2 2" xfId="1364"/>
    <cellStyle name="เครื่องหมายจุลภาค 4 2 2 4 2 2 2 2 2" xfId="3623"/>
    <cellStyle name="เครื่องหมายจุลภาค 4 2 2 4 2 2 2 2 2 2" xfId="3741"/>
    <cellStyle name="เครื่องหมายจุลภาค 4 2 2 4 2 2 2 3" xfId="2643"/>
    <cellStyle name="เครื่องหมายจุลภาค 4 2 2 4 2 2 3" xfId="1710"/>
    <cellStyle name="เครื่องหมายจุลภาค 4 2 2 4 2 2 4" xfId="2037"/>
    <cellStyle name="เครื่องหมายจุลภาค 4 2 2 4 2 2 5" xfId="2525"/>
    <cellStyle name="เครื่องหมายจุลภาค 4 2 2 4 2 2 5 2" xfId="3155"/>
    <cellStyle name="เครื่องหมายจุลภาค 4 2 2 4 2 3" xfId="994"/>
    <cellStyle name="เครื่องหมายจุลภาค 4 2 2 4 2 3 2" xfId="1592"/>
    <cellStyle name="เครื่องหมายจุลภาค 4 2 2 4 2 3 2 2" xfId="3401"/>
    <cellStyle name="เครื่องหมายจุลภาค 4 2 2 4 2 3 2 2 2" xfId="3853"/>
    <cellStyle name="เครื่องหมายจุลภาค 4 2 2 4 2 3 3" xfId="2770"/>
    <cellStyle name="เครื่องหมายจุลภาค 4 2 2 4 2 4" xfId="1919"/>
    <cellStyle name="เครื่องหมายจุลภาค 4 2 2 4 2 5" xfId="2296"/>
    <cellStyle name="เครื่องหมายจุลภาค 4 2 2 4 2 5 2" xfId="3018"/>
    <cellStyle name="เครื่องหมายจุลภาค 4 2 2 4 3" xfId="238"/>
    <cellStyle name="เครื่องหมายจุลภาค 4 2 2 4 3 2" xfId="1142"/>
    <cellStyle name="เครื่องหมายจุลภาค 4 2 2 4 3 2 2" xfId="358"/>
    <cellStyle name="เครื่องหมายจุลภาค 4 2 2 4 3 2 2 2" xfId="3528"/>
    <cellStyle name="เครื่องหมายจุลภาค 4 2 2 4 3 3" xfId="2430"/>
    <cellStyle name="เครื่องหมายจุลภาค 4 2 2 4 4" xfId="1491"/>
    <cellStyle name="เครื่องหมายจุลภาค 4 2 2 4 5" xfId="1824"/>
    <cellStyle name="เครื่องหมายจุลภาค 4 2 2 4 6" xfId="614"/>
    <cellStyle name="เครื่องหมายจุลภาค 4 2 2 4 6 2" xfId="2909"/>
    <cellStyle name="เครื่องหมายจุลภาค 4 2 2 5" xfId="481"/>
    <cellStyle name="เครื่องหมายจุลภาค 4 2 2 5 2" xfId="936"/>
    <cellStyle name="เครื่องหมายจุลภาค 4 2 2 5 2 2" xfId="1217"/>
    <cellStyle name="เครื่องหมายจุลภาค 4 2 2 5 2 2 2" xfId="3356"/>
    <cellStyle name="เครื่องหมายจุลภาค 4 2 2 5 2 2 2 2" xfId="3599"/>
    <cellStyle name="เครื่องหมายจุลภาค 4 2 2 5 2 3" xfId="2501"/>
    <cellStyle name="เครื่องหมายจุลภาค 4 2 2 5 3" xfId="1566"/>
    <cellStyle name="เครื่องหมายจุลภาค 4 2 2 5 4" xfId="1895"/>
    <cellStyle name="เครื่องหมายจุลภาค 4 2 2 5 5" xfId="2250"/>
    <cellStyle name="เครื่องหมายจุลภาค 4 2 2 5 5 2" xfId="2992"/>
    <cellStyle name="เครื่องหมายจุลภาค 4 2 2 6" xfId="587"/>
    <cellStyle name="เครื่องหมายจุลภาค 4 2 2 6 2" xfId="777"/>
    <cellStyle name="เครื่องหมายจุลภาค 4 2 2 6 2 2" xfId="3068"/>
    <cellStyle name="เครื่องหมายจุลภาค 4 2 2 6 2 2 2" xfId="3236"/>
    <cellStyle name="เครื่องหมายจุลภาค 4 2 2 6 3" xfId="2116"/>
    <cellStyle name="เครื่องหมายจุลภาค 4 2 2 7" xfId="932"/>
    <cellStyle name="เครื่องหมายจุลภาค 4 2 2 8" xfId="850"/>
    <cellStyle name="เครื่องหมายจุลภาค 4 2 2 8 2" xfId="843"/>
    <cellStyle name="เครื่องหมายจุลภาค 4 2 3" xfId="114"/>
    <cellStyle name="เครื่องหมายจุลภาค 4 2 4" xfId="183"/>
    <cellStyle name="เครื่องหมายจุลภาค 4 2 4 2" xfId="409"/>
    <cellStyle name="เครื่องหมายจุลภาค 4 2 4 2 2" xfId="438"/>
    <cellStyle name="เครื่องหมายจุลภาค 4 2 4 2 2 2" xfId="711"/>
    <cellStyle name="เครื่องหมายจุลภาค 4 2 4 2 2 2 2" xfId="732"/>
    <cellStyle name="เครื่องหมายจุลภาค 4 2 4 2 2 2 2 2" xfId="1384"/>
    <cellStyle name="เครื่องหมายจุลภาค 4 2 4 2 2 2 2 2 2" xfId="1405"/>
    <cellStyle name="เครื่องหมายจุลภาค 4 2 4 2 2 2 2 2 2 2" xfId="3761"/>
    <cellStyle name="เครื่องหมายจุลภาค 4 2 4 2 2 2 2 2 2 2 2" xfId="3782"/>
    <cellStyle name="เครื่องหมายจุลภาค 4 2 4 2 2 2 2 2 3" xfId="2684"/>
    <cellStyle name="เครื่องหมายจุลภาค 4 2 4 2 2 2 2 3" xfId="1751"/>
    <cellStyle name="เครื่องหมายจุลภาค 4 2 4 2 2 2 2 4" xfId="2078"/>
    <cellStyle name="เครื่องหมายจุลภาค 4 2 4 2 2 2 2 5" xfId="2663"/>
    <cellStyle name="เครื่องหมายจุลภาค 4 2 4 2 2 2 2 5 2" xfId="3196"/>
    <cellStyle name="เครื่องหมายจุลภาค 4 2 4 2 2 2 3" xfId="1036"/>
    <cellStyle name="เครื่องหมายจุลภาค 4 2 4 2 2 2 3 2" xfId="1730"/>
    <cellStyle name="เครื่องหมายจุลภาค 4 2 4 2 2 2 3 2 2" xfId="3442"/>
    <cellStyle name="เครื่องหมายจุลภาค 4 2 4 2 2 2 3 2 2 2" xfId="3904"/>
    <cellStyle name="เครื่องหมายจุลภาค 4 2 4 2 2 2 3 3" xfId="2821"/>
    <cellStyle name="เครื่องหมายจุลภาค 4 2 4 2 2 2 4" xfId="2057"/>
    <cellStyle name="เครื่องหมายจุลภาค 4 2 4 2 2 2 5" xfId="2337"/>
    <cellStyle name="เครื่องหมายจุลภาค 4 2 4 2 2 2 5 2" xfId="3175"/>
    <cellStyle name="เครื่องหมายจุลภาค 4 2 4 2 2 3" xfId="1015"/>
    <cellStyle name="เครื่องหมายจุลภาค 4 2 4 2 2 3 2" xfId="1198"/>
    <cellStyle name="เครื่องหมายจุลภาค 4 2 4 2 2 3 2 2" xfId="3421"/>
    <cellStyle name="เครื่องหมายจุลภาค 4 2 4 2 2 3 2 2 2" xfId="3580"/>
    <cellStyle name="เครื่องหมายจุลภาค 4 2 4 2 2 3 3" xfId="2482"/>
    <cellStyle name="เครื่องหมายจุลภาค 4 2 4 2 2 4" xfId="1545"/>
    <cellStyle name="เครื่องหมายจุลภาค 4 2 4 2 2 5" xfId="1876"/>
    <cellStyle name="เครื่องหมายจุลภาค 4 2 4 2 2 6" xfId="2316"/>
    <cellStyle name="เครื่องหมายจุลภาค 4 2 4 2 2 6 2" xfId="2966"/>
    <cellStyle name="เครื่องหมายจุลภาค 4 2 4 2 3" xfId="558"/>
    <cellStyle name="เครื่องหมายจุลภาค 4 2 4 2 3 2" xfId="1176"/>
    <cellStyle name="เครื่องหมายจุลภาค 4 2 4 2 3 2 2" xfId="1280"/>
    <cellStyle name="เครื่องหมายจุลภาค 4 2 4 2 3 2 2 2" xfId="3558"/>
    <cellStyle name="เครื่องหมายจุลภาค 4 2 4 2 3 2 2 2 2" xfId="3657"/>
    <cellStyle name="เครื่องหมายจุลภาค 4 2 4 2 3 2 3" xfId="2559"/>
    <cellStyle name="เครื่องหมายจุลภาค 4 2 4 2 3 3" xfId="1626"/>
    <cellStyle name="เครื่องหมายจุลภาค 4 2 4 2 3 4" xfId="1953"/>
    <cellStyle name="เครื่องหมายจุลภาค 4 2 4 2 3 5" xfId="2460"/>
    <cellStyle name="เครื่องหมายจุลภาค 4 2 4 2 3 5 2" xfId="3054"/>
    <cellStyle name="เครื่องหมายจุลภาค 4 2 4 2 4" xfId="832"/>
    <cellStyle name="เครื่องหมายจุลภาค 4 2 4 2 4 2" xfId="1523"/>
    <cellStyle name="เครื่องหมายจุลภาค 4 2 4 2 4 2 2" xfId="3283"/>
    <cellStyle name="เครื่องหมายจุลภาค 4 2 4 2 4 2 2 2" xfId="3830"/>
    <cellStyle name="เครื่องหมายจุลภาค 4 2 4 2 4 3" xfId="2745"/>
    <cellStyle name="เครื่องหมายจุลภาค 4 2 4 2 5" xfId="1854"/>
    <cellStyle name="เครื่องหมายจุลภาค 4 2 4 2 6" xfId="2167"/>
    <cellStyle name="เครื่องหมายจุลภาค 4 2 4 2 6 2" xfId="2942"/>
    <cellStyle name="เครื่องหมายจุลภาค 4 2 4 3" xfId="524"/>
    <cellStyle name="เครื่องหมายจุลภาค 4 2 4 3 2" xfId="636"/>
    <cellStyle name="เครื่องหมายจุลภาค 4 2 4 3 2 2" xfId="1253"/>
    <cellStyle name="เครื่องหมายจุลภาค 4 2 4 3 2 2 2" xfId="1320"/>
    <cellStyle name="เครื่องหมายจุลภาค 4 2 4 3 2 2 2 2" xfId="3630"/>
    <cellStyle name="เครื่องหมายจุลภาค 4 2 4 3 2 2 2 2 2" xfId="3697"/>
    <cellStyle name="เครื่องหมายจุลภาค 4 2 4 3 2 2 3" xfId="2599"/>
    <cellStyle name="เครื่องหมายจุลภาค 4 2 4 3 2 3" xfId="1666"/>
    <cellStyle name="เครื่องหมายจุลภาค 4 2 4 3 2 4" xfId="1993"/>
    <cellStyle name="เครื่องหมายจุลภาค 4 2 4 3 2 5" xfId="2532"/>
    <cellStyle name="เครื่องหมายจุลภาค 4 2 4 3 2 5 2" xfId="3107"/>
    <cellStyle name="เครื่องหมายจุลภาค 4 2 4 3 3" xfId="912"/>
    <cellStyle name="เครื่องหมายจุลภาค 4 2 4 3 3 2" xfId="1599"/>
    <cellStyle name="เครื่องหมายจุลภาค 4 2 4 3 3 2 2" xfId="3335"/>
    <cellStyle name="เครื่องหมายจุลภาค 4 2 4 3 3 2 2 2" xfId="3860"/>
    <cellStyle name="เครื่องหมายจุลภาค 4 2 4 3 3 3" xfId="2777"/>
    <cellStyle name="เครื่องหมายจุลภาค 4 2 4 3 4" xfId="1926"/>
    <cellStyle name="เครื่องหมายจุลภาค 4 2 4 3 5" xfId="2222"/>
    <cellStyle name="เครื่องหมายจุลภาค 4 2 4 3 5 2" xfId="3025"/>
    <cellStyle name="เครื่องหมายจุลภาค 4 2 4 4" xfId="784"/>
    <cellStyle name="เครื่องหมายจุลภาค 4 2 4 4 2" xfId="920"/>
    <cellStyle name="เครื่องหมายจุลภาค 4 2 4 4 2 2" xfId="3242"/>
    <cellStyle name="เครื่องหมายจุลภาค 4 2 4 4 2 2 2" xfId="3343"/>
    <cellStyle name="เครื่องหมายจุลภาค 4 2 4 4 3" xfId="2231"/>
    <cellStyle name="เครื่องหมายจุลภาค 4 2 4 5" xfId="805"/>
    <cellStyle name="เครื่องหมายจุลภาค 4 2 4 6" xfId="963"/>
    <cellStyle name="เครื่องหมายจุลภาค 4 2 4 7" xfId="2126"/>
    <cellStyle name="เครื่องหมายจุลภาค 4 2 4 7 2" xfId="847"/>
    <cellStyle name="เครื่องหมายจุลภาค 4 2 5" xfId="169"/>
    <cellStyle name="เครื่องหมายจุลภาค 4 2 6" xfId="293"/>
    <cellStyle name="เครื่องหมายจุลภาค 4 2 6 2" xfId="453"/>
    <cellStyle name="เครื่องหมายจุลภาค 4 2 6 2 2" xfId="671"/>
    <cellStyle name="เครื่องหมายจุลภาค 4 2 6 2 2 2" xfId="1210"/>
    <cellStyle name="เครื่องหมายจุลภาค 4 2 6 2 2 2 2" xfId="1345"/>
    <cellStyle name="เครื่องหมายจุลภาค 4 2 6 2 2 2 2 2" xfId="3592"/>
    <cellStyle name="เครื่องหมายจุลภาค 4 2 6 2 2 2 2 2 2" xfId="3722"/>
    <cellStyle name="เครื่องหมายจุลภาค 4 2 6 2 2 2 3" xfId="2624"/>
    <cellStyle name="เครื่องหมายจุลภาค 4 2 6 2 2 3" xfId="1691"/>
    <cellStyle name="เครื่องหมายจุลภาค 4 2 6 2 2 4" xfId="2018"/>
    <cellStyle name="เครื่องหมายจุลภาค 4 2 6 2 2 5" xfId="2494"/>
    <cellStyle name="เครื่องหมายจุลภาค 4 2 6 2 2 5 2" xfId="3135"/>
    <cellStyle name="เครื่องหมายจุลภาค 4 2 6 2 3" xfId="964"/>
    <cellStyle name="เครื่องหมายจุลภาค 4 2 6 2 3 2" xfId="1557"/>
    <cellStyle name="เครื่องหมายจุลภาค 4 2 6 2 3 2 2" xfId="3379"/>
    <cellStyle name="เครื่องหมายจุลภาค 4 2 6 2 3 2 2 2" xfId="3846"/>
    <cellStyle name="เครื่องหมายจุลภาค 4 2 6 2 3 3" xfId="2761"/>
    <cellStyle name="เครื่องหมายจุลภาค 4 2 6 2 4" xfId="1888"/>
    <cellStyle name="เครื่องหมายจุลภาค 4 2 6 2 5" xfId="2273"/>
    <cellStyle name="เครื่องหมายจุลภาค 4 2 6 2 5 2" xfId="2980"/>
    <cellStyle name="เครื่องหมายจุลภาค 4 2 6 3" xfId="572"/>
    <cellStyle name="เครื่องหมายจุลภาค 4 2 6 3 2" xfId="1110"/>
    <cellStyle name="เครื่องหมายจุลภาค 4 2 6 3 2 2" xfId="3065"/>
    <cellStyle name="เครื่องหมายจุลภาค 4 2 6 3 2 2 2" xfId="3500"/>
    <cellStyle name="เครื่องหมายจุลภาค 4 2 6 3 3" xfId="2401"/>
    <cellStyle name="เครื่องหมายจุลภาค 4 2 6 4" xfId="1463"/>
    <cellStyle name="เครื่องหมายจุลภาค 4 2 6 5" xfId="1798"/>
    <cellStyle name="เครื่องหมายจุลภาค 4 2 6 6" xfId="973"/>
    <cellStyle name="เครื่องหมายจุลภาค 4 2 6 6 2" xfId="2872"/>
    <cellStyle name="เครื่องหมายจุลภาค 4 2 7" xfId="332"/>
    <cellStyle name="เครื่องหมายจุลภาค 4 2 7 2" xfId="448"/>
    <cellStyle name="เครื่องหมายจุลภาค 4 2 7 2 2" xfId="1128"/>
    <cellStyle name="เครื่องหมายจุลภาค 4 2 7 2 2 2" xfId="2975"/>
    <cellStyle name="เครื่องหมายจุลภาค 4 2 7 2 2 2 2" xfId="3514"/>
    <cellStyle name="เครื่องหมายจุลภาค 4 2 7 2 3" xfId="2416"/>
    <cellStyle name="เครื่องหมายจุลภาค 4 2 7 3" xfId="1477"/>
    <cellStyle name="เครื่องหมายจุลภาค 4 2 7 4" xfId="1811"/>
    <cellStyle name="เครื่องหมายจุลภาค 4 2 7 5" xfId="1004"/>
    <cellStyle name="เครื่องหมายจุลภาค 4 2 7 5 2" xfId="2888"/>
    <cellStyle name="เครื่องหมายจุลภาค 4 2 8" xfId="585"/>
    <cellStyle name="เครื่องหมายจุลภาค 4 2 8 2" xfId="768"/>
    <cellStyle name="เครื่องหมายจุลภาค 4 2 8 2 2" xfId="3067"/>
    <cellStyle name="เครื่องหมายจุลภาค 4 2 8 2 2 2" xfId="3228"/>
    <cellStyle name="เครื่องหมายจุลภาค 4 2 8 3" xfId="2106"/>
    <cellStyle name="เครื่องหมายจุลภาค 4 2 9" xfId="1073"/>
    <cellStyle name="เครื่องหมายจุลภาค 4 3" xfId="158"/>
    <cellStyle name="เครื่องหมายจุลภาค 4 3 2" xfId="400"/>
    <cellStyle name="เครื่องหมายจุลภาค 4 3 2 2" xfId="423"/>
    <cellStyle name="เครื่องหมายจุลภาค 4 3 2 2 2" xfId="702"/>
    <cellStyle name="เครื่องหมายจุลภาค 4 3 2 2 2 2" xfId="723"/>
    <cellStyle name="เครื่องหมายจุลภาค 4 3 2 2 2 2 2" xfId="1375"/>
    <cellStyle name="เครื่องหมายจุลภาค 4 3 2 2 2 2 2 2" xfId="1396"/>
    <cellStyle name="เครื่องหมายจุลภาค 4 3 2 2 2 2 2 2 2" xfId="3752"/>
    <cellStyle name="เครื่องหมายจุลภาค 4 3 2 2 2 2 2 2 2 2" xfId="3773"/>
    <cellStyle name="เครื่องหมายจุลภาค 4 3 2 2 2 2 2 3" xfId="2675"/>
    <cellStyle name="เครื่องหมายจุลภาค 4 3 2 2 2 2 3" xfId="1742"/>
    <cellStyle name="เครื่องหมายจุลภาค 4 3 2 2 2 2 4" xfId="2069"/>
    <cellStyle name="เครื่องหมายจุลภาค 4 3 2 2 2 2 5" xfId="2654"/>
    <cellStyle name="เครื่องหมายจุลภาค 4 3 2 2 2 2 5 2" xfId="3187"/>
    <cellStyle name="เครื่องหมายจุลภาค 4 3 2 2 2 3" xfId="1027"/>
    <cellStyle name="เครื่องหมายจุลภาค 4 3 2 2 2 3 2" xfId="1721"/>
    <cellStyle name="เครื่องหมายจุลภาค 4 3 2 2 2 3 2 2" xfId="3433"/>
    <cellStyle name="เครื่องหมายจุลภาค 4 3 2 2 2 3 2 2 2" xfId="3895"/>
    <cellStyle name="เครื่องหมายจุลภาค 4 3 2 2 2 3 3" xfId="2812"/>
    <cellStyle name="เครื่องหมายจุลภาค 4 3 2 2 2 4" xfId="2048"/>
    <cellStyle name="เครื่องหมายจุลภาค 4 3 2 2 2 5" xfId="2328"/>
    <cellStyle name="เครื่องหมายจุลภาค 4 3 2 2 2 5 2" xfId="3166"/>
    <cellStyle name="เครื่องหมายจุลภาค 4 3 2 2 3" xfId="1006"/>
    <cellStyle name="เครื่องหมายจุลภาค 4 3 2 2 3 2" xfId="1189"/>
    <cellStyle name="เครื่องหมายจุลภาค 4 3 2 2 3 2 2" xfId="3412"/>
    <cellStyle name="เครื่องหมายจุลภาค 4 3 2 2 3 2 2 2" xfId="3571"/>
    <cellStyle name="เครื่องหมายจุลภาค 4 3 2 2 3 3" xfId="2473"/>
    <cellStyle name="เครื่องหมายจุลภาค 4 3 2 2 4" xfId="1536"/>
    <cellStyle name="เครื่องหมายจุลภาค 4 3 2 2 5" xfId="1867"/>
    <cellStyle name="เครื่องหมายจุลภาค 4 3 2 2 6" xfId="2307"/>
    <cellStyle name="เครื่องหมายจุลภาค 4 3 2 2 6 2" xfId="2955"/>
    <cellStyle name="เครื่องหมายจุลภาค 4 3 2 3" xfId="544"/>
    <cellStyle name="เครื่องหมายจุลภาค 4 3 2 3 2" xfId="1167"/>
    <cellStyle name="เครื่องหมายจุลภาค 4 3 2 3 2 2" xfId="1271"/>
    <cellStyle name="เครื่องหมายจุลภาค 4 3 2 3 2 2 2" xfId="3549"/>
    <cellStyle name="เครื่องหมายจุลภาค 4 3 2 3 2 2 2 2" xfId="3648"/>
    <cellStyle name="เครื่องหมายจุลภาค 4 3 2 3 2 3" xfId="2550"/>
    <cellStyle name="เครื่องหมายจุลภาค 4 3 2 3 3" xfId="1617"/>
    <cellStyle name="เครื่องหมายจุลภาค 4 3 2 3 4" xfId="1944"/>
    <cellStyle name="เครื่องหมายจุลภาค 4 3 2 3 5" xfId="2451"/>
    <cellStyle name="เครื่องหมายจุลภาค 4 3 2 3 5 2" xfId="3044"/>
    <cellStyle name="เครื่องหมายจุลภาค 4 3 2 4" xfId="821"/>
    <cellStyle name="เครื่องหมายจุลภาค 4 3 2 4 2" xfId="1514"/>
    <cellStyle name="เครื่องหมายจุลภาค 4 3 2 4 2 2" xfId="3274"/>
    <cellStyle name="เครื่องหมายจุลภาค 4 3 2 4 2 2 2" xfId="3821"/>
    <cellStyle name="เครื่องหมายจุลภาค 4 3 2 4 3" xfId="2736"/>
    <cellStyle name="เครื่องหมายจุลภาค 4 3 2 5" xfId="1845"/>
    <cellStyle name="เครื่องหมายจุลภาค 4 3 2 6" xfId="2158"/>
    <cellStyle name="เครื่องหมายจุลภาค 4 3 2 6 2" xfId="2933"/>
    <cellStyle name="เครื่องหมายจุลภาค 4 3 3" xfId="348"/>
    <cellStyle name="เครื่องหมายจุลภาค 4 3 3 2" xfId="624"/>
    <cellStyle name="เครื่องหมายจุลภาค 4 3 3 2 2" xfId="1140"/>
    <cellStyle name="เครื่องหมายจุลภาค 4 3 3 2 2 2" xfId="1309"/>
    <cellStyle name="เครื่องหมายจุลภาค 4 3 3 2 2 2 2" xfId="3526"/>
    <cellStyle name="เครื่องหมายจุลภาค 4 3 3 2 2 2 2 2" xfId="3686"/>
    <cellStyle name="เครื่องหมายจุลภาค 4 3 3 2 2 3" xfId="2588"/>
    <cellStyle name="เครื่องหมายจุลภาค 4 3 3 2 3" xfId="1655"/>
    <cellStyle name="เครื่องหมายจุลภาค 4 3 3 2 4" xfId="1982"/>
    <cellStyle name="เครื่องหมายจุลภาค 4 3 3 2 5" xfId="2428"/>
    <cellStyle name="เครื่องหมายจุลภาค 4 3 3 2 5 2" xfId="3096"/>
    <cellStyle name="เครื่องหมายจุลภาค 4 3 3 3" xfId="897"/>
    <cellStyle name="เครื่องหมายจุลภาค 4 3 3 3 2" xfId="1489"/>
    <cellStyle name="เครื่องหมายจุลภาค 4 3 3 3 2 2" xfId="3320"/>
    <cellStyle name="เครื่องหมายจุลภาค 4 3 3 3 2 2 2" xfId="3818"/>
    <cellStyle name="เครื่องหมายจุลภาค 4 3 3 3 3" xfId="2731"/>
    <cellStyle name="เครื่องหมายจุลภาค 4 3 3 4" xfId="1822"/>
    <cellStyle name="เครื่องหมายจุลภาค 4 3 3 5" xfId="2207"/>
    <cellStyle name="เครื่องหมายจุลภาค 4 3 3 5 2" xfId="2902"/>
    <cellStyle name="เครื่องหมายจุลภาค 4 3 4" xfId="329"/>
    <cellStyle name="เครื่องหมายจุลภาค 4 3 4 2" xfId="907"/>
    <cellStyle name="เครื่องหมายจุลภาค 4 3 4 2 2" xfId="2886"/>
    <cellStyle name="เครื่องหมายจุลภาค 4 3 4 2 2 2" xfId="3330"/>
    <cellStyle name="เครื่องหมายจุลภาค 4 3 4 3" xfId="2217"/>
    <cellStyle name="เครื่องหมายจุลภาค 4 3 5" xfId="1066"/>
    <cellStyle name="เครื่องหมายจุลภาค 4 3 6" xfId="1436"/>
    <cellStyle name="เครื่องหมายจุลภาค 4 3 7" xfId="1147"/>
    <cellStyle name="เครื่องหมายจุลภาค 4 3 7 2" xfId="2240"/>
    <cellStyle name="เครื่องหมายจุลภาค 4 4" xfId="233"/>
    <cellStyle name="เครื่องหมายจุลภาค 4 5" xfId="339"/>
    <cellStyle name="เครื่องหมายจุลภาค 4 5 2" xfId="537"/>
    <cellStyle name="เครื่องหมายจุลภาค 4 5 2 2" xfId="688"/>
    <cellStyle name="เครื่องหมายจุลภาค 4 5 2 2 2" xfId="1266"/>
    <cellStyle name="เครื่องหมายจุลภาค 4 5 2 2 2 2" xfId="1361"/>
    <cellStyle name="เครื่องหมายจุลภาค 4 5 2 2 2 2 2" xfId="3643"/>
    <cellStyle name="เครื่องหมายจุลภาค 4 5 2 2 2 2 2 2" xfId="3738"/>
    <cellStyle name="เครื่องหมายจุลภาค 4 5 2 2 2 3" xfId="2640"/>
    <cellStyle name="เครื่องหมายจุลภาค 4 5 2 2 3" xfId="1707"/>
    <cellStyle name="เครื่องหมายจุลภาค 4 5 2 2 4" xfId="2034"/>
    <cellStyle name="เครื่องหมายจุลภาค 4 5 2 2 5" xfId="2545"/>
    <cellStyle name="เครื่องหมายจุลภาค 4 5 2 2 5 2" xfId="3152"/>
    <cellStyle name="เครื่องหมายจุลภาค 4 5 2 3" xfId="991"/>
    <cellStyle name="เครื่องหมายจุลภาค 4 5 2 3 2" xfId="1612"/>
    <cellStyle name="เครื่องหมายจุลภาค 4 5 2 3 2 2" xfId="3398"/>
    <cellStyle name="เครื่องหมายจุลภาค 4 5 2 3 2 2 2" xfId="3873"/>
    <cellStyle name="เครื่องหมายจุลภาค 4 5 2 3 3" xfId="2790"/>
    <cellStyle name="เครื่องหมายจุลภาค 4 5 2 4" xfId="1939"/>
    <cellStyle name="เครื่องหมายจุลภาค 4 5 2 5" xfId="2293"/>
    <cellStyle name="เครื่องหมายจุลภาค 4 5 2 5 2" xfId="3038"/>
    <cellStyle name="เครื่องหมายจุลภาค 4 5 3" xfId="810"/>
    <cellStyle name="เครื่องหมายจุลภาค 4 5 3 2" xfId="1134"/>
    <cellStyle name="เครื่องหมายจุลภาค 4 5 3 2 2" xfId="3265"/>
    <cellStyle name="เครื่องหมายจุลภาค 4 5 3 2 2 2" xfId="3520"/>
    <cellStyle name="เครื่องหมายจุลภาค 4 5 3 3" xfId="2422"/>
    <cellStyle name="เครื่องหมายจุลภาค 4 5 4" xfId="1483"/>
    <cellStyle name="เครื่องหมายจุลภาค 4 5 5" xfId="1817"/>
    <cellStyle name="เครื่องหมายจุลภาค 4 5 6" xfId="2149"/>
    <cellStyle name="เครื่องหมายจุลภาค 4 5 6 2" xfId="2895"/>
    <cellStyle name="เครื่องหมายจุลภาค 4 6" xfId="287"/>
    <cellStyle name="เครื่องหมายจุลภาค 4 6 2" xfId="888"/>
    <cellStyle name="เครื่องหมายจุลภาค 4 6 2 2" xfId="1108"/>
    <cellStyle name="เครื่องหมายจุลภาค 4 6 2 2 2" xfId="3312"/>
    <cellStyle name="เครื่องหมายจุลภาค 4 6 2 2 2 2" xfId="3498"/>
    <cellStyle name="เครื่องหมายจุลภาค 4 6 2 3" xfId="2398"/>
    <cellStyle name="เครื่องหมายจุลภาค 4 6 3" xfId="1461"/>
    <cellStyle name="เครื่องหมายจุลภาค 4 6 4" xfId="1796"/>
    <cellStyle name="เครื่องหมายจุลภาค 4 6 5" xfId="2199"/>
    <cellStyle name="เครื่องหมายจุลภาค 4 6 5 2" xfId="2869"/>
    <cellStyle name="เครื่องหมายจุลภาค 4 7" xfId="620"/>
    <cellStyle name="เครื่องหมายจุลภาค 4 7 2" xfId="939"/>
    <cellStyle name="เครื่องหมายจุลภาค 4 7 2 2" xfId="3092"/>
    <cellStyle name="เครื่องหมายจุลภาค 4 7 2 2 2" xfId="3359"/>
    <cellStyle name="เครื่องหมายจุลภาค 4 7 3" xfId="2253"/>
    <cellStyle name="เครื่องหมายจุลภาค 4 8" xfId="1068"/>
    <cellStyle name="เครื่องหมายจุลภาค 4 9" xfId="569"/>
    <cellStyle name="เครื่องหมายจุลภาค 4 9 2" xfId="2712"/>
    <cellStyle name="เครื่องหมายจุลภาค 5" xfId="17"/>
    <cellStyle name="เครื่องหมายจุลภาค 5 10" xfId="1082"/>
    <cellStyle name="เครื่องหมายจุลภาค 5 11" xfId="554"/>
    <cellStyle name="เครื่องหมายจุลภาค 5 11 2" xfId="2734"/>
    <cellStyle name="เครื่องหมายจุลภาค 5 12" xfId="4908"/>
    <cellStyle name="เครื่องหมายจุลภาค 5 2" xfId="18"/>
    <cellStyle name="เครื่องหมายจุลภาค 5 2 11" xfId="115"/>
    <cellStyle name="เครื่องหมายจุลภาค 5 2 11 2" xfId="4017"/>
    <cellStyle name="เครื่องหมายจุลภาค 5 2 2" xfId="116"/>
    <cellStyle name="เครื่องหมายจุลภาค 5 2 2 2" xfId="185"/>
    <cellStyle name="เครื่องหมายจุลภาค 5 2 2 2 2" xfId="267"/>
    <cellStyle name="เครื่องหมายจุลภาค 5 2 2 2 2 2" xfId="440"/>
    <cellStyle name="เครื่องหมายจุลภาค 5 2 2 2 2 2 2" xfId="482"/>
    <cellStyle name="เครื่องหมายจุลภาค 5 2 2 2 2 2 2 2" xfId="734"/>
    <cellStyle name="เครื่องหมายจุลภาค 5 2 2 2 2 2 2 2 2" xfId="742"/>
    <cellStyle name="เครื่องหมายจุลภาค 5 2 2 2 2 2 2 2 2 2" xfId="1407"/>
    <cellStyle name="เครื่องหมายจุลภาค 5 2 2 2 2 2 2 2 2 2 2" xfId="1415"/>
    <cellStyle name="เครื่องหมายจุลภาค 5 2 2 2 2 2 2 2 2 2 2 2" xfId="3784"/>
    <cellStyle name="เครื่องหมายจุลภาค 5 2 2 2 2 2 2 2 2 2 2 2 2" xfId="3792"/>
    <cellStyle name="เครื่องหมายจุลภาค 5 2 2 2 2 2 2 2 2 2 3" xfId="2694"/>
    <cellStyle name="เครื่องหมายจุลภาค 5 2 2 2 2 2 2 2 2 3" xfId="1761"/>
    <cellStyle name="เครื่องหมายจุลภาค 5 2 2 2 2 2 2 2 2 4" xfId="2088"/>
    <cellStyle name="เครื่องหมายจุลภาค 5 2 2 2 2 2 2 2 2 5" xfId="2686"/>
    <cellStyle name="เครื่องหมายจุลภาค 5 2 2 2 2 2 2 2 2 5 2" xfId="3206"/>
    <cellStyle name="เครื่องหมายจุลภาค 5 2 2 2 2 2 2 2 3" xfId="1046"/>
    <cellStyle name="เครื่องหมายจุลภาค 5 2 2 2 2 2 2 2 3 2" xfId="1753"/>
    <cellStyle name="เครื่องหมายจุลภาค 5 2 2 2 2 2 2 2 3 2 2" xfId="3452"/>
    <cellStyle name="เครื่องหมายจุลภาค 5 2 2 2 2 2 2 2 3 2 2 2" xfId="3915"/>
    <cellStyle name="เครื่องหมายจุลภาค 5 2 2 2 2 2 2 2 3 3" xfId="2832"/>
    <cellStyle name="เครื่องหมายจุลภาค 5 2 2 2 2 2 2 2 4" xfId="2080"/>
    <cellStyle name="เครื่องหมายจุลภาค 5 2 2 2 2 2 2 2 5" xfId="2347"/>
    <cellStyle name="เครื่องหมายจุลภาค 5 2 2 2 2 2 2 2 5 2" xfId="3198"/>
    <cellStyle name="เครื่องหมายจุลภาค 5 2 2 2 2 2 2 3" xfId="1038"/>
    <cellStyle name="เครื่องหมายจุลภาค 5 2 2 2 2 2 2 3 2" xfId="1218"/>
    <cellStyle name="เครื่องหมายจุลภาค 5 2 2 2 2 2 2 3 2 2" xfId="3444"/>
    <cellStyle name="เครื่องหมายจุลภาค 5 2 2 2 2 2 2 3 2 2 2" xfId="3600"/>
    <cellStyle name="เครื่องหมายจุลภาค 5 2 2 2 2 2 2 3 3" xfId="2502"/>
    <cellStyle name="เครื่องหมายจุลภาค 5 2 2 2 2 2 2 4" xfId="1567"/>
    <cellStyle name="เครื่องหมายจุลภาค 5 2 2 2 2 2 2 5" xfId="1896"/>
    <cellStyle name="เครื่องหมายจุลภาค 5 2 2 2 2 2 2 6" xfId="2339"/>
    <cellStyle name="เครื่องหมายจุลภาค 5 2 2 2 2 2 2 6 2" xfId="2993"/>
    <cellStyle name="เครื่องหมายจุลภาค 5 2 2 2 2 2 3" xfId="593"/>
    <cellStyle name="เครื่องหมายจุลภาค 5 2 2 2 2 2 3 2" xfId="1200"/>
    <cellStyle name="เครื่องหมายจุลภาค 5 2 2 2 2 2 3 2 2" xfId="1290"/>
    <cellStyle name="เครื่องหมายจุลภาค 5 2 2 2 2 2 3 2 2 2" xfId="3582"/>
    <cellStyle name="เครื่องหมายจุลภาค 5 2 2 2 2 2 3 2 2 2 2" xfId="3667"/>
    <cellStyle name="เครื่องหมายจุลภาค 5 2 2 2 2 2 3 2 3" xfId="2569"/>
    <cellStyle name="เครื่องหมายจุลภาค 5 2 2 2 2 2 3 3" xfId="1636"/>
    <cellStyle name="เครื่องหมายจุลภาค 5 2 2 2 2 2 3 4" xfId="1963"/>
    <cellStyle name="เครื่องหมายจุลภาค 5 2 2 2 2 2 3 5" xfId="2484"/>
    <cellStyle name="เครื่องหมายจุลภาค 5 2 2 2 2 2 3 5 2" xfId="3072"/>
    <cellStyle name="เครื่องหมายจุลภาค 5 2 2 2 2 2 4" xfId="858"/>
    <cellStyle name="เครื่องหมายจุลภาค 5 2 2 2 2 2 4 2" xfId="1547"/>
    <cellStyle name="เครื่องหมายจุลภาค 5 2 2 2 2 2 4 2 2" xfId="3293"/>
    <cellStyle name="เครื่องหมายจุลภาค 5 2 2 2 2 2 4 2 2 2" xfId="3841"/>
    <cellStyle name="เครื่องหมายจุลภาค 5 2 2 2 2 2 4 3" xfId="2756"/>
    <cellStyle name="เครื่องหมายจุลภาค 5 2 2 2 2 2 5" xfId="1878"/>
    <cellStyle name="เครื่องหมายจุลภาค 5 2 2 2 2 2 6" xfId="2177"/>
    <cellStyle name="เครื่องหมายจุลภาค 5 2 2 2 2 2 6 2" xfId="2968"/>
    <cellStyle name="เครื่องหมายจุลภาค 5 2 2 2 2 3" xfId="560"/>
    <cellStyle name="เครื่องหมายจุลภาค 5 2 2 2 2 3 2" xfId="654"/>
    <cellStyle name="เครื่องหมายจุลภาค 5 2 2 2 2 3 2 2" xfId="1282"/>
    <cellStyle name="เครื่องหมายจุลภาค 5 2 2 2 2 3 2 2 2" xfId="1330"/>
    <cellStyle name="เครื่องหมายจุลภาค 5 2 2 2 2 3 2 2 2 2" xfId="3659"/>
    <cellStyle name="เครื่องหมายจุลภาค 5 2 2 2 2 3 2 2 2 2 2" xfId="3707"/>
    <cellStyle name="เครื่องหมายจุลภาค 5 2 2 2 2 3 2 2 3" xfId="2609"/>
    <cellStyle name="เครื่องหมายจุลภาค 5 2 2 2 2 3 2 3" xfId="1676"/>
    <cellStyle name="เครื่องหมายจุลภาค 5 2 2 2 2 3 2 4" xfId="2003"/>
    <cellStyle name="เครื่องหมายจุลภาค 5 2 2 2 2 3 2 5" xfId="2561"/>
    <cellStyle name="เครื่องหมายจุลภาค 5 2 2 2 2 3 2 5 2" xfId="3120"/>
    <cellStyle name="เครื่องหมายจุลภาค 5 2 2 2 2 3 3" xfId="946"/>
    <cellStyle name="เครื่องหมายจุลภาค 5 2 2 2 2 3 3 2" xfId="1628"/>
    <cellStyle name="เครื่องหมายจุลภาค 5 2 2 2 2 3 3 2 2" xfId="3364"/>
    <cellStyle name="เครื่องหมายจุลภาค 5 2 2 2 2 3 3 2 2 2" xfId="3877"/>
    <cellStyle name="เครื่องหมายจุลภาค 5 2 2 2 2 3 3 3" xfId="2794"/>
    <cellStyle name="เครื่องหมายจุลภาค 5 2 2 2 2 3 4" xfId="1955"/>
    <cellStyle name="เครื่องหมายจุลภาค 5 2 2 2 2 3 5" xfId="2258"/>
    <cellStyle name="เครื่องหมายจุลภาค 5 2 2 2 2 3 5 2" xfId="3056"/>
    <cellStyle name="เครื่องหมายจุลภาค 5 2 2 2 2 4" xfId="834"/>
    <cellStyle name="เครื่องหมายจุลภาค 5 2 2 2 2 4 2" xfId="1089"/>
    <cellStyle name="เครื่องหมายจุลภาค 5 2 2 2 2 4 2 2" xfId="3285"/>
    <cellStyle name="เครื่องหมายจุลภาค 5 2 2 2 2 4 2 2 2" xfId="3482"/>
    <cellStyle name="เครื่องหมายจุลภาค 5 2 2 2 2 4 3" xfId="2382"/>
    <cellStyle name="เครื่องหมายจุลภาค 5 2 2 2 2 5" xfId="1446"/>
    <cellStyle name="เครื่องหมายจุลภาค 5 2 2 2 2 6" xfId="1781"/>
    <cellStyle name="เครื่องหมายจุลภาค 5 2 2 2 2 7" xfId="2169"/>
    <cellStyle name="เครื่องหมายจุลภาค 5 2 2 2 2 7 2" xfId="2853"/>
    <cellStyle name="เครื่องหมายจุลภาค 5 2 2 2 3" xfId="317"/>
    <cellStyle name="เครื่องหมายจุลภาค 5 2 2 2 4" xfId="367"/>
    <cellStyle name="เครื่องหมายจุลภาค 5 2 2 2 4 2" xfId="638"/>
    <cellStyle name="เครื่องหมายจุลภาค 5 2 2 2 4 2 2" xfId="693"/>
    <cellStyle name="เครื่องหมายจุลภาค 5 2 2 2 4 2 2 2" xfId="1322"/>
    <cellStyle name="เครื่องหมายจุลภาค 5 2 2 2 4 2 2 2 2" xfId="1366"/>
    <cellStyle name="เครื่องหมายจุลภาค 5 2 2 2 4 2 2 2 2 2" xfId="3699"/>
    <cellStyle name="เครื่องหมายจุลภาค 5 2 2 2 4 2 2 2 2 2 2" xfId="3743"/>
    <cellStyle name="เครื่องหมายจุลภาค 5 2 2 2 4 2 2 2 3" xfId="2645"/>
    <cellStyle name="เครื่องหมายจุลภาค 5 2 2 2 4 2 2 3" xfId="1712"/>
    <cellStyle name="เครื่องหมายจุลภาค 5 2 2 2 4 2 2 4" xfId="2039"/>
    <cellStyle name="เครื่องหมายจุลภาค 5 2 2 2 4 2 2 5" xfId="2601"/>
    <cellStyle name="เครื่องหมายจุลภาค 5 2 2 2 4 2 2 5 2" xfId="3157"/>
    <cellStyle name="เครื่องหมายจุลภาค 5 2 2 2 4 2 3" xfId="996"/>
    <cellStyle name="เครื่องหมายจุลภาค 5 2 2 2 4 2 3 2" xfId="1668"/>
    <cellStyle name="เครื่องหมายจุลภาค 5 2 2 2 4 2 3 2 2" xfId="3403"/>
    <cellStyle name="เครื่องหมายจุลภาค 5 2 2 2 4 2 3 2 2 2" xfId="3886"/>
    <cellStyle name="เครื่องหมายจุลภาค 5 2 2 2 4 2 3 3" xfId="2803"/>
    <cellStyle name="เครื่องหมายจุลภาค 5 2 2 2 4 2 4" xfId="1995"/>
    <cellStyle name="เครื่องหมายจุลภาค 5 2 2 2 4 2 5" xfId="2298"/>
    <cellStyle name="เครื่องหมายจุลภาค 5 2 2 2 4 2 5 2" xfId="3109"/>
    <cellStyle name="เครื่องหมายจุลภาค 5 2 2 2 4 3" xfId="914"/>
    <cellStyle name="เครื่องหมายจุลภาค 5 2 2 2 4 3 2" xfId="1145"/>
    <cellStyle name="เครื่องหมายจุลภาค 5 2 2 2 4 3 2 2" xfId="3337"/>
    <cellStyle name="เครื่องหมายจุลภาค 5 2 2 2 4 3 2 2 2" xfId="3530"/>
    <cellStyle name="เครื่องหมายจุลภาค 5 2 2 2 4 3 3" xfId="2432"/>
    <cellStyle name="เครื่องหมายจุลภาค 5 2 2 2 4 4" xfId="1495"/>
    <cellStyle name="เครื่องหมายจุลภาค 5 2 2 2 4 5" xfId="1826"/>
    <cellStyle name="เครื่องหมายจุลภาค 5 2 2 2 4 6" xfId="2224"/>
    <cellStyle name="เครื่องหมายจุลภาค 5 2 2 2 4 6 2" xfId="2911"/>
    <cellStyle name="เครื่องหมายจุลภาค 5 2 2 2 5" xfId="475"/>
    <cellStyle name="เครื่องหมายจุลภาค 5 2 2 2 5 2" xfId="471"/>
    <cellStyle name="เครื่องหมายจุลภาค 5 2 2 2 5 2 2" xfId="1213"/>
    <cellStyle name="เครื่องหมายจุลภาค 5 2 2 2 5 2 2 2" xfId="2986"/>
    <cellStyle name="เครื่องหมายจุลภาค 5 2 2 2 5 2 2 2 2" xfId="3595"/>
    <cellStyle name="เครื่องหมายจุลภาค 5 2 2 2 5 2 3" xfId="2497"/>
    <cellStyle name="เครื่องหมายจุลภาค 5 2 2 2 5 3" xfId="1562"/>
    <cellStyle name="เครื่องหมายจุลภาค 5 2 2 2 5 4" xfId="1891"/>
    <cellStyle name="เครื่องหมายจุลภาค 5 2 2 2 5 5" xfId="1233"/>
    <cellStyle name="เครื่องหมายจุลภาค 5 2 2 2 5 5 2" xfId="2987"/>
    <cellStyle name="เครื่องหมายจุลภาค 5 2 2 2 6" xfId="567"/>
    <cellStyle name="เครื่องหมายจุลภาค 5 2 2 2 6 2" xfId="816"/>
    <cellStyle name="เครื่องหมายจุลภาค 5 2 2 2 6 2 2" xfId="3062"/>
    <cellStyle name="เครื่องหมายจุลภาค 5 2 2 2 6 2 2 2" xfId="3269"/>
    <cellStyle name="เครื่องหมายจุลภาค 5 2 2 2 6 3" xfId="2153"/>
    <cellStyle name="เครื่องหมายจุลภาค 5 2 2 2 7" xfId="1431"/>
    <cellStyle name="เครื่องหมายจุลภาค 5 2 2 2 8" xfId="851"/>
    <cellStyle name="เครื่องหมายจุลภาค 5 2 2 2 8 2" xfId="2765"/>
    <cellStyle name="เครื่องหมายจุลภาค 5 2 2 3" xfId="281"/>
    <cellStyle name="เครื่องหมายจุลภาค 5 2 2 3 2" xfId="411"/>
    <cellStyle name="เครื่องหมายจุลภาค 5 2 2 3 2 2" xfId="493"/>
    <cellStyle name="เครื่องหมายจุลภาค 5 2 2 3 2 2 2" xfId="713"/>
    <cellStyle name="เครื่องหมายจุลภาค 5 2 2 3 2 2 2 2" xfId="753"/>
    <cellStyle name="เครื่องหมายจุลภาค 5 2 2 3 2 2 2 2 2" xfId="1386"/>
    <cellStyle name="เครื่องหมายจุลภาค 5 2 2 3 2 2 2 2 2 2" xfId="1426"/>
    <cellStyle name="เครื่องหมายจุลภาค 5 2 2 3 2 2 2 2 2 2 2" xfId="3763"/>
    <cellStyle name="เครื่องหมายจุลภาค 5 2 2 3 2 2 2 2 2 2 2 2" xfId="3803"/>
    <cellStyle name="เครื่องหมายจุลภาค 5 2 2 3 2 2 2 2 2 3" xfId="2705"/>
    <cellStyle name="เครื่องหมายจุลภาค 5 2 2 3 2 2 2 2 3" xfId="1772"/>
    <cellStyle name="เครื่องหมายจุลภาค 5 2 2 3 2 2 2 2 4" xfId="2099"/>
    <cellStyle name="เครื่องหมายจุลภาค 5 2 2 3 2 2 2 2 5" xfId="2665"/>
    <cellStyle name="เครื่องหมายจุลภาค 5 2 2 3 2 2 2 2 5 2" xfId="3217"/>
    <cellStyle name="เครื่องหมายจุลภาค 5 2 2 3 2 2 2 3" xfId="1057"/>
    <cellStyle name="เครื่องหมายจุลภาค 5 2 2 3 2 2 2 3 2" xfId="1732"/>
    <cellStyle name="เครื่องหมายจุลภาค 5 2 2 3 2 2 2 3 2 2" xfId="3463"/>
    <cellStyle name="เครื่องหมายจุลภาค 5 2 2 3 2 2 2 3 2 2 2" xfId="3906"/>
    <cellStyle name="เครื่องหมายจุลภาค 5 2 2 3 2 2 2 3 3" xfId="2823"/>
    <cellStyle name="เครื่องหมายจุลภาค 5 2 2 3 2 2 2 4" xfId="2059"/>
    <cellStyle name="เครื่องหมายจุลภาค 5 2 2 3 2 2 2 5" xfId="2358"/>
    <cellStyle name="เครื่องหมายจุลภาค 5 2 2 3 2 2 2 5 2" xfId="3177"/>
    <cellStyle name="เครื่องหมายจุลภาค 5 2 2 3 2 2 3" xfId="1017"/>
    <cellStyle name="เครื่องหมายจุลภาค 5 2 2 3 2 2 3 2" xfId="1229"/>
    <cellStyle name="เครื่องหมายจุลภาค 5 2 2 3 2 2 3 2 2" xfId="3423"/>
    <cellStyle name="เครื่องหมายจุลภาค 5 2 2 3 2 2 3 2 2 2" xfId="3611"/>
    <cellStyle name="เครื่องหมายจุลภาค 5 2 2 3 2 2 3 3" xfId="2513"/>
    <cellStyle name="เครื่องหมายจุลภาค 5 2 2 3 2 2 4" xfId="1578"/>
    <cellStyle name="เครื่องหมายจุลภาค 5 2 2 3 2 2 5" xfId="1907"/>
    <cellStyle name="เครื่องหมายจุลภาค 5 2 2 3 2 2 6" xfId="2318"/>
    <cellStyle name="เครื่องหมายจุลภาค 5 2 2 3 2 2 6 2" xfId="3004"/>
    <cellStyle name="เครื่องหมายจุลภาค 5 2 2 3 2 3" xfId="604"/>
    <cellStyle name="เครื่องหมายจุลภาค 5 2 2 3 2 3 2" xfId="1178"/>
    <cellStyle name="เครื่องหมายจุลภาค 5 2 2 3 2 3 2 2" xfId="1301"/>
    <cellStyle name="เครื่องหมายจุลภาค 5 2 2 3 2 3 2 2 2" xfId="3560"/>
    <cellStyle name="เครื่องหมายจุลภาค 5 2 2 3 2 3 2 2 2 2" xfId="3678"/>
    <cellStyle name="เครื่องหมายจุลภาค 5 2 2 3 2 3 2 3" xfId="2580"/>
    <cellStyle name="เครื่องหมายจุลภาค 5 2 2 3 2 3 3" xfId="1647"/>
    <cellStyle name="เครื่องหมายจุลภาค 5 2 2 3 2 3 4" xfId="1974"/>
    <cellStyle name="เครื่องหมายจุลภาค 5 2 2 3 2 3 5" xfId="2462"/>
    <cellStyle name="เครื่องหมายจุลภาค 5 2 2 3 2 3 5 2" xfId="3083"/>
    <cellStyle name="เครื่องหมายจุลภาค 5 2 2 3 2 4" xfId="870"/>
    <cellStyle name="เครื่องหมายจุลภาค 5 2 2 3 2 4 2" xfId="1525"/>
    <cellStyle name="เครื่องหมายจุลภาค 5 2 2 3 2 4 2 2" xfId="3304"/>
    <cellStyle name="เครื่องหมายจุลภาค 5 2 2 3 2 4 2 2 2" xfId="3832"/>
    <cellStyle name="เครื่องหมายจุลภาค 5 2 2 3 2 4 3" xfId="2747"/>
    <cellStyle name="เครื่องหมายจุลภาค 5 2 2 3 2 5" xfId="1856"/>
    <cellStyle name="เครื่องหมายจุลภาค 5 2 2 3 2 6" xfId="2188"/>
    <cellStyle name="เครื่องหมายจุลภาค 5 2 2 3 2 6 2" xfId="2944"/>
    <cellStyle name="เครื่องหมายจุลภาค 5 2 2 3 3" xfId="526"/>
    <cellStyle name="เครื่องหมายจุลภาค 5 2 2 3 3 2" xfId="667"/>
    <cellStyle name="เครื่องหมายจุลภาค 5 2 2 3 3 2 2" xfId="1255"/>
    <cellStyle name="เครื่องหมายจุลภาค 5 2 2 3 3 2 2 2" xfId="1343"/>
    <cellStyle name="เครื่องหมายจุลภาค 5 2 2 3 3 2 2 2 2" xfId="3632"/>
    <cellStyle name="เครื่องหมายจุลภาค 5 2 2 3 3 2 2 2 2 2" xfId="3720"/>
    <cellStyle name="เครื่องหมายจุลภาค 5 2 2 3 3 2 2 3" xfId="2622"/>
    <cellStyle name="เครื่องหมายจุลภาค 5 2 2 3 3 2 3" xfId="1689"/>
    <cellStyle name="เครื่องหมายจุลภาค 5 2 2 3 3 2 4" xfId="2016"/>
    <cellStyle name="เครื่องหมายจุลภาค 5 2 2 3 3 2 5" xfId="2534"/>
    <cellStyle name="เครื่องหมายจุลภาค 5 2 2 3 3 2 5 2" xfId="3133"/>
    <cellStyle name="เครื่องหมายจุลภาค 5 2 2 3 3 3" xfId="960"/>
    <cellStyle name="เครื่องหมายจุลภาค 5 2 2 3 3 3 2" xfId="1601"/>
    <cellStyle name="เครื่องหมายจุลภาค 5 2 2 3 3 3 2 2" xfId="3377"/>
    <cellStyle name="เครื่องหมายจุลภาค 5 2 2 3 3 3 2 2 2" xfId="3862"/>
    <cellStyle name="เครื่องหมายจุลภาค 5 2 2 3 3 3 3" xfId="2779"/>
    <cellStyle name="เครื่องหมายจุลภาค 5 2 2 3 3 4" xfId="1928"/>
    <cellStyle name="เครื่องหมายจุลภาค 5 2 2 3 3 5" xfId="2271"/>
    <cellStyle name="เครื่องหมายจุลภาค 5 2 2 3 3 5 2" xfId="3027"/>
    <cellStyle name="เครื่องหมายจุลภาค 5 2 2 3 4" xfId="788"/>
    <cellStyle name="เครื่องหมายจุลภาค 5 2 2 3 4 2" xfId="1103"/>
    <cellStyle name="เครื่องหมายจุลภาค 5 2 2 3 4 2 2" xfId="3246"/>
    <cellStyle name="เครื่องหมายจุลภาค 5 2 2 3 4 2 2 2" xfId="3495"/>
    <cellStyle name="เครื่องหมายจุลภาค 5 2 2 3 4 3" xfId="2395"/>
    <cellStyle name="เครื่องหมายจุลภาค 5 2 2 3 5" xfId="1459"/>
    <cellStyle name="เครื่องหมายจุลภาค 5 2 2 3 6" xfId="1794"/>
    <cellStyle name="เครื่องหมายจุลภาค 5 2 2 3 7" xfId="2130"/>
    <cellStyle name="เครื่องหมายจุลภาค 5 2 2 3 7 2" xfId="2866"/>
    <cellStyle name="เครื่องหมายจุลภาค 5 2 2 4" xfId="296"/>
    <cellStyle name="เครื่องหมายจุลภาค 5 2 2 4 2" xfId="380"/>
    <cellStyle name="เครื่องหมายจุลภาค 5 2 2 4 2 2" xfId="673"/>
    <cellStyle name="เครื่องหมายจุลภาค 5 2 2 4 2 2 2" xfId="1155"/>
    <cellStyle name="เครื่องหมายจุลภาค 5 2 2 4 2 2 2 2" xfId="1347"/>
    <cellStyle name="เครื่องหมายจุลภาค 5 2 2 4 2 2 2 2 2" xfId="3538"/>
    <cellStyle name="เครื่องหมายจุลภาค 5 2 2 4 2 2 2 2 2 2" xfId="3724"/>
    <cellStyle name="เครื่องหมายจุลภาค 5 2 2 4 2 2 2 3" xfId="2626"/>
    <cellStyle name="เครื่องหมายจุลภาค 5 2 2 4 2 2 3" xfId="1693"/>
    <cellStyle name="เครื่องหมายจุลภาค 5 2 2 4 2 2 4" xfId="2020"/>
    <cellStyle name="เครื่องหมายจุลภาค 5 2 2 4 2 2 5" xfId="2440"/>
    <cellStyle name="เครื่องหมายจุลภาค 5 2 2 4 2 2 5 2" xfId="3137"/>
    <cellStyle name="เครื่องหมายจุลภาค 5 2 2 4 2 3" xfId="967"/>
    <cellStyle name="เครื่องหมายจุลภาค 5 2 2 4 2 3 2" xfId="1503"/>
    <cellStyle name="เครื่องหมายจุลภาค 5 2 2 4 2 3 2 2" xfId="3381"/>
    <cellStyle name="เครื่องหมายจุลภาค 5 2 2 4 2 3 2 2 2" xfId="3819"/>
    <cellStyle name="เครื่องหมายจุลภาค 5 2 2 4 2 3 3" xfId="2733"/>
    <cellStyle name="เครื่องหมายจุลภาค 5 2 2 4 2 4" xfId="1834"/>
    <cellStyle name="เครื่องหมายจุลภาค 5 2 2 4 2 5" xfId="2275"/>
    <cellStyle name="เครื่องหมายจุลภาค 5 2 2 4 2 5 2" xfId="2920"/>
    <cellStyle name="เครื่องหมายจุลภาค 5 2 2 4 3" xfId="434"/>
    <cellStyle name="เครื่องหมายจุลภาค 5 2 2 4 3 2" xfId="1112"/>
    <cellStyle name="เครื่องหมายจุลภาค 5 2 2 4 3 2 2" xfId="2965"/>
    <cellStyle name="เครื่องหมายจุลภาค 5 2 2 4 3 2 2 2" xfId="3502"/>
    <cellStyle name="เครื่องหมายจุลภาค 5 2 2 4 3 3" xfId="2403"/>
    <cellStyle name="เครื่องหมายจุลภาค 5 2 2 4 4" xfId="1465"/>
    <cellStyle name="เครื่องหมายจุลภาค 5 2 2 4 5" xfId="1800"/>
    <cellStyle name="เครื่องหมายจุลภาค 5 2 2 4 6" xfId="879"/>
    <cellStyle name="เครื่องหมายจุลภาค 5 2 2 4 6 2" xfId="2874"/>
    <cellStyle name="เครื่องหมายจุลภาค 5 2 2 5" xfId="501"/>
    <cellStyle name="เครื่องหมายจุลภาค 5 2 2 5 2" xfId="937"/>
    <cellStyle name="เครื่องหมายจุลภาค 5 2 2 5 2 2" xfId="1234"/>
    <cellStyle name="เครื่องหมายจุลภาค 5 2 2 5 2 2 2" xfId="3357"/>
    <cellStyle name="เครื่องหมายจุลภาค 5 2 2 5 2 2 2 2" xfId="3614"/>
    <cellStyle name="เครื่องหมายจุลภาค 5 2 2 5 2 3" xfId="2516"/>
    <cellStyle name="เครื่องหมายจุลภาค 5 2 2 5 3" xfId="1581"/>
    <cellStyle name="เครื่องหมายจุลภาค 5 2 2 5 4" xfId="1910"/>
    <cellStyle name="เครื่องหมายจุลภาค 5 2 2 5 5" xfId="2251"/>
    <cellStyle name="เครื่องหมายจุลภาค 5 2 2 5 5 2" xfId="3009"/>
    <cellStyle name="เครื่องหมายจุลภาค 5 2 2 6" xfId="449"/>
    <cellStyle name="เครื่องหมายจุลภาค 5 2 2 6 2" xfId="934"/>
    <cellStyle name="เครื่องหมายจุลภาค 5 2 2 6 2 2" xfId="2976"/>
    <cellStyle name="เครื่องหมายจุลภาค 5 2 2 6 2 2 2" xfId="3354"/>
    <cellStyle name="เครื่องหมายจุลภาค 5 2 2 6 3" xfId="2247"/>
    <cellStyle name="เครื่องหมายจุลภาค 5 2 2 7" xfId="948"/>
    <cellStyle name="เครื่องหมายจุลภาค 5 2 2 8" xfId="304"/>
    <cellStyle name="เครื่องหมายจุลภาค 5 2 2 8 2" xfId="2716"/>
    <cellStyle name="เครื่องหมายจุลภาค 5 2 3" xfId="160"/>
    <cellStyle name="เครื่องหมายจุลภาค 5 2 3 2" xfId="402"/>
    <cellStyle name="เครื่องหมายจุลภาค 5 2 3 2 2" xfId="425"/>
    <cellStyle name="เครื่องหมายจุลภาค 5 2 3 2 2 2" xfId="704"/>
    <cellStyle name="เครื่องหมายจุลภาค 5 2 3 2 2 2 2" xfId="725"/>
    <cellStyle name="เครื่องหมายจุลภาค 5 2 3 2 2 2 2 2" xfId="1377"/>
    <cellStyle name="เครื่องหมายจุลภาค 5 2 3 2 2 2 2 2 2" xfId="1398"/>
    <cellStyle name="เครื่องหมายจุลภาค 5 2 3 2 2 2 2 2 2 2" xfId="3754"/>
    <cellStyle name="เครื่องหมายจุลภาค 5 2 3 2 2 2 2 2 2 2 2" xfId="3775"/>
    <cellStyle name="เครื่องหมายจุลภาค 5 2 3 2 2 2 2 2 3" xfId="2677"/>
    <cellStyle name="เครื่องหมายจุลภาค 5 2 3 2 2 2 2 3" xfId="1744"/>
    <cellStyle name="เครื่องหมายจุลภาค 5 2 3 2 2 2 2 4" xfId="2071"/>
    <cellStyle name="เครื่องหมายจุลภาค 5 2 3 2 2 2 2 5" xfId="2656"/>
    <cellStyle name="เครื่องหมายจุลภาค 5 2 3 2 2 2 2 5 2" xfId="3189"/>
    <cellStyle name="เครื่องหมายจุลภาค 5 2 3 2 2 2 3" xfId="1029"/>
    <cellStyle name="เครื่องหมายจุลภาค 5 2 3 2 2 2 3 2" xfId="1723"/>
    <cellStyle name="เครื่องหมายจุลภาค 5 2 3 2 2 2 3 2 2" xfId="3435"/>
    <cellStyle name="เครื่องหมายจุลภาค 5 2 3 2 2 2 3 2 2 2" xfId="3897"/>
    <cellStyle name="เครื่องหมายจุลภาค 5 2 3 2 2 2 3 3" xfId="2814"/>
    <cellStyle name="เครื่องหมายจุลภาค 5 2 3 2 2 2 4" xfId="2050"/>
    <cellStyle name="เครื่องหมายจุลภาค 5 2 3 2 2 2 5" xfId="2330"/>
    <cellStyle name="เครื่องหมายจุลภาค 5 2 3 2 2 2 5 2" xfId="3168"/>
    <cellStyle name="เครื่องหมายจุลภาค 5 2 3 2 2 3" xfId="1008"/>
    <cellStyle name="เครื่องหมายจุลภาค 5 2 3 2 2 3 2" xfId="1191"/>
    <cellStyle name="เครื่องหมายจุลภาค 5 2 3 2 2 3 2 2" xfId="3414"/>
    <cellStyle name="เครื่องหมายจุลภาค 5 2 3 2 2 3 2 2 2" xfId="3573"/>
    <cellStyle name="เครื่องหมายจุลภาค 5 2 3 2 2 3 3" xfId="2475"/>
    <cellStyle name="เครื่องหมายจุลภาค 5 2 3 2 2 4" xfId="1538"/>
    <cellStyle name="เครื่องหมายจุลภาค 5 2 3 2 2 5" xfId="1869"/>
    <cellStyle name="เครื่องหมายจุลภาค 5 2 3 2 2 6" xfId="2309"/>
    <cellStyle name="เครื่องหมายจุลภาค 5 2 3 2 2 6 2" xfId="2957"/>
    <cellStyle name="เครื่องหมายจุลภาค 5 2 3 2 3" xfId="546"/>
    <cellStyle name="เครื่องหมายจุลภาค 5 2 3 2 3 2" xfId="1169"/>
    <cellStyle name="เครื่องหมายจุลภาค 5 2 3 2 3 2 2" xfId="1273"/>
    <cellStyle name="เครื่องหมายจุลภาค 5 2 3 2 3 2 2 2" xfId="3551"/>
    <cellStyle name="เครื่องหมายจุลภาค 5 2 3 2 3 2 2 2 2" xfId="3650"/>
    <cellStyle name="เครื่องหมายจุลภาค 5 2 3 2 3 2 3" xfId="2552"/>
    <cellStyle name="เครื่องหมายจุลภาค 5 2 3 2 3 3" xfId="1619"/>
    <cellStyle name="เครื่องหมายจุลภาค 5 2 3 2 3 4" xfId="1946"/>
    <cellStyle name="เครื่องหมายจุลภาค 5 2 3 2 3 5" xfId="2453"/>
    <cellStyle name="เครื่องหมายจุลภาค 5 2 3 2 3 5 2" xfId="3046"/>
    <cellStyle name="เครื่องหมายจุลภาค 5 2 3 2 4" xfId="823"/>
    <cellStyle name="เครื่องหมายจุลภาค 5 2 3 2 4 2" xfId="1516"/>
    <cellStyle name="เครื่องหมายจุลภาค 5 2 3 2 4 2 2" xfId="3276"/>
    <cellStyle name="เครื่องหมายจุลภาค 5 2 3 2 4 2 2 2" xfId="3823"/>
    <cellStyle name="เครื่องหมายจุลภาค 5 2 3 2 4 3" xfId="2738"/>
    <cellStyle name="เครื่องหมายจุลภาค 5 2 3 2 5" xfId="1847"/>
    <cellStyle name="เครื่องหมายจุลภาค 5 2 3 2 6" xfId="2160"/>
    <cellStyle name="เครื่องหมายจุลภาค 5 2 3 2 6 2" xfId="2935"/>
    <cellStyle name="เครื่องหมายจุลภาค 5 2 3 3" xfId="230"/>
    <cellStyle name="เครื่องหมายจุลภาค 5 2 3 3 2" xfId="626"/>
    <cellStyle name="เครื่องหมายจุลภาค 5 2 3 3 2 2" xfId="1071"/>
    <cellStyle name="เครื่องหมายจุลภาค 5 2 3 3 2 2 2" xfId="1311"/>
    <cellStyle name="เครื่องหมายจุลภาค 5 2 3 3 2 2 2 2" xfId="3471"/>
    <cellStyle name="เครื่องหมายจุลภาค 5 2 3 3 2 2 2 2 2" xfId="3688"/>
    <cellStyle name="เครื่องหมายจุลภาค 5 2 3 3 2 2 3" xfId="2590"/>
    <cellStyle name="เครื่องหมายจุลภาค 5 2 3 3 2 3" xfId="1657"/>
    <cellStyle name="เครื่องหมายจุลภาค 5 2 3 3 2 4" xfId="1984"/>
    <cellStyle name="เครื่องหมายจุลภาค 5 2 3 3 2 5" xfId="2369"/>
    <cellStyle name="เครื่องหมายจุลภาค 5 2 3 3 2 5 2" xfId="3098"/>
    <cellStyle name="เครื่องหมายจุลภาค 5 2 3 3 3" xfId="899"/>
    <cellStyle name="เครื่องหมายจุลภาค 5 2 3 3 3 2" xfId="812"/>
    <cellStyle name="เครื่องหมายจุลภาค 5 2 3 3 3 2 2" xfId="3322"/>
    <cellStyle name="เครื่องหมายจุลภาค 5 2 3 3 3 2 2 2" xfId="3267"/>
    <cellStyle name="เครื่องหมายจุลภาค 5 2 3 3 3 3" xfId="2151"/>
    <cellStyle name="เครื่องหมายจุลภาค 5 2 3 3 4" xfId="1091"/>
    <cellStyle name="เครื่องหมายจุลภาค 5 2 3 3 5" xfId="2209"/>
    <cellStyle name="เครื่องหมายจุลภาค 5 2 3 3 5 2" xfId="2839"/>
    <cellStyle name="เครื่องหมายจุลภาค 5 2 3 4" xfId="371"/>
    <cellStyle name="เครื่องหมายจุลภาค 5 2 3 4 2" xfId="782"/>
    <cellStyle name="เครื่องหมายจุลภาค 5 2 3 4 2 2" xfId="2914"/>
    <cellStyle name="เครื่องหมายจุลภาค 5 2 3 4 2 2 2" xfId="3240"/>
    <cellStyle name="เครื่องหมายจุลภาค 5 2 3 4 3" xfId="2123"/>
    <cellStyle name="เครื่องหมายจุลภาค 5 2 3 5" xfId="1107"/>
    <cellStyle name="เครื่องหมายจุลภาค 5 2 3 6" xfId="885"/>
    <cellStyle name="เครื่องหมายจุลภาค 5 2 3 7" xfId="831"/>
    <cellStyle name="เครื่องหมายจุลภาค 5 2 3 7 2" xfId="2377"/>
    <cellStyle name="เครื่องหมายจุลภาค 5 2 4" xfId="232"/>
    <cellStyle name="เครื่องหมายจุลภาค 5 2 5" xfId="337"/>
    <cellStyle name="เครื่องหมายจุลภาค 5 2 5 2" xfId="513"/>
    <cellStyle name="เครื่องหมายจุลภาค 5 2 5 2 2" xfId="686"/>
    <cellStyle name="เครื่องหมายจุลภาค 5 2 5 2 2 2" xfId="1242"/>
    <cellStyle name="เครื่องหมายจุลภาค 5 2 5 2 2 2 2" xfId="1359"/>
    <cellStyle name="เครื่องหมายจุลภาค 5 2 5 2 2 2 2 2" xfId="3619"/>
    <cellStyle name="เครื่องหมายจุลภาค 5 2 5 2 2 2 2 2 2" xfId="3736"/>
    <cellStyle name="เครื่องหมายจุลภาค 5 2 5 2 2 2 3" xfId="2638"/>
    <cellStyle name="เครื่องหมายจุลภาค 5 2 5 2 2 3" xfId="1705"/>
    <cellStyle name="เครื่องหมายจุลภาค 5 2 5 2 2 4" xfId="2032"/>
    <cellStyle name="เครื่องหมายจุลภาค 5 2 5 2 2 5" xfId="2521"/>
    <cellStyle name="เครื่องหมายจุลภาค 5 2 5 2 2 5 2" xfId="3150"/>
    <cellStyle name="เครื่องหมายจุลภาค 5 2 5 2 3" xfId="989"/>
    <cellStyle name="เครื่องหมายจุลภาค 5 2 5 2 3 2" xfId="1588"/>
    <cellStyle name="เครื่องหมายจุลภาค 5 2 5 2 3 2 2" xfId="3396"/>
    <cellStyle name="เครื่องหมายจุลภาค 5 2 5 2 3 2 2 2" xfId="3849"/>
    <cellStyle name="เครื่องหมายจุลภาค 5 2 5 2 3 3" xfId="2766"/>
    <cellStyle name="เครื่องหมายจุลภาค 5 2 5 2 4" xfId="1915"/>
    <cellStyle name="เครื่องหมายจุลภาค 5 2 5 2 5" xfId="2291"/>
    <cellStyle name="เครื่องหมายจุลภาค 5 2 5 2 5 2" xfId="3014"/>
    <cellStyle name="เครื่องหมายจุลภาค 5 2 5 3" xfId="462"/>
    <cellStyle name="เครื่องหมายจุลภาค 5 2 5 3 2" xfId="1132"/>
    <cellStyle name="เครื่องหมายจุลภาค 5 2 5 3 2 2" xfId="2982"/>
    <cellStyle name="เครื่องหมายจุลภาค 5 2 5 3 2 2 2" xfId="3518"/>
    <cellStyle name="เครื่องหมายจุลภาค 5 2 5 3 3" xfId="2420"/>
    <cellStyle name="เครื่องหมายจุลภาค 5 2 5 4" xfId="1481"/>
    <cellStyle name="เครื่องหมายจุลภาค 5 2 5 5" xfId="1815"/>
    <cellStyle name="เครื่องหมายจุลภาค 5 2 5 6" xfId="387"/>
    <cellStyle name="เครื่องหมายจุลภาค 5 2 5 6 2" xfId="2893"/>
    <cellStyle name="เครื่องหมายจุลภาค 5 2 6" xfId="394"/>
    <cellStyle name="เครื่องหมายจุลภาค 5 2 6 2" xfId="887"/>
    <cellStyle name="เครื่องหมายจุลภาค 5 2 6 2 2" xfId="1162"/>
    <cellStyle name="เครื่องหมายจุลภาค 5 2 6 2 2 2" xfId="3311"/>
    <cellStyle name="เครื่องหมายจุลภาค 5 2 6 2 2 2 2" xfId="3545"/>
    <cellStyle name="เครื่องหมายจุลภาค 5 2 6 2 3" xfId="2447"/>
    <cellStyle name="เครื่องหมายจุลภาค 5 2 6 3" xfId="1510"/>
    <cellStyle name="เครื่องหมายจุลภาค 5 2 6 4" xfId="1841"/>
    <cellStyle name="เครื่องหมายจุลภาค 5 2 6 5" xfId="2198"/>
    <cellStyle name="เครื่องหมายจุลภาค 5 2 6 5 2" xfId="2929"/>
    <cellStyle name="เครื่องหมายจุลภาค 5 2 7" xfId="290"/>
    <cellStyle name="เครื่องหมายจุลภาค 5 2 7 2" xfId="969"/>
    <cellStyle name="เครื่องหมายจุลภาค 5 2 7 2 2" xfId="2871"/>
    <cellStyle name="เครื่องหมายจุลภาค 5 2 7 2 2 2" xfId="3382"/>
    <cellStyle name="เครื่องหมายจุลภาค 5 2 7 3" xfId="2276"/>
    <cellStyle name="เครื่องหมายจุลภาค 5 2 8" xfId="763"/>
    <cellStyle name="เครื่องหมายจุลภาค 5 2 9" xfId="580"/>
    <cellStyle name="เครื่องหมายจุลภาค 5 2 9 2" xfId="643"/>
    <cellStyle name="เครื่องหมายจุลภาค 5 3" xfId="117"/>
    <cellStyle name="เครื่องหมายจุลภาค 5 3 2" xfId="184"/>
    <cellStyle name="เครื่องหมายจุลภาค 5 3 2 2" xfId="268"/>
    <cellStyle name="เครื่องหมายจุลภาค 5 3 2 2 2" xfId="439"/>
    <cellStyle name="เครื่องหมายจุลภาค 5 3 2 2 2 2" xfId="483"/>
    <cellStyle name="เครื่องหมายจุลภาค 5 3 2 2 2 2 2" xfId="733"/>
    <cellStyle name="เครื่องหมายจุลภาค 5 3 2 2 2 2 2 2" xfId="743"/>
    <cellStyle name="เครื่องหมายจุลภาค 5 3 2 2 2 2 2 2 2" xfId="1406"/>
    <cellStyle name="เครื่องหมายจุลภาค 5 3 2 2 2 2 2 2 2 2" xfId="1416"/>
    <cellStyle name="เครื่องหมายจุลภาค 5 3 2 2 2 2 2 2 2 2 2" xfId="3783"/>
    <cellStyle name="เครื่องหมายจุลภาค 5 3 2 2 2 2 2 2 2 2 2 2" xfId="3793"/>
    <cellStyle name="เครื่องหมายจุลภาค 5 3 2 2 2 2 2 2 2 3" xfId="2695"/>
    <cellStyle name="เครื่องหมายจุลภาค 5 3 2 2 2 2 2 2 3" xfId="1762"/>
    <cellStyle name="เครื่องหมายจุลภาค 5 3 2 2 2 2 2 2 4" xfId="2089"/>
    <cellStyle name="เครื่องหมายจุลภาค 5 3 2 2 2 2 2 2 5" xfId="2685"/>
    <cellStyle name="เครื่องหมายจุลภาค 5 3 2 2 2 2 2 2 5 2" xfId="3207"/>
    <cellStyle name="เครื่องหมายจุลภาค 5 3 2 2 2 2 2 3" xfId="1047"/>
    <cellStyle name="เครื่องหมายจุลภาค 5 3 2 2 2 2 2 3 2" xfId="1752"/>
    <cellStyle name="เครื่องหมายจุลภาค 5 3 2 2 2 2 2 3 2 2" xfId="3453"/>
    <cellStyle name="เครื่องหมายจุลภาค 5 3 2 2 2 2 2 3 2 2 2" xfId="3914"/>
    <cellStyle name="เครื่องหมายจุลภาค 5 3 2 2 2 2 2 3 3" xfId="2831"/>
    <cellStyle name="เครื่องหมายจุลภาค 5 3 2 2 2 2 2 4" xfId="2079"/>
    <cellStyle name="เครื่องหมายจุลภาค 5 3 2 2 2 2 2 5" xfId="2348"/>
    <cellStyle name="เครื่องหมายจุลภาค 5 3 2 2 2 2 2 5 2" xfId="3197"/>
    <cellStyle name="เครื่องหมายจุลภาค 5 3 2 2 2 2 3" xfId="1037"/>
    <cellStyle name="เครื่องหมายจุลภาค 5 3 2 2 2 2 3 2" xfId="1219"/>
    <cellStyle name="เครื่องหมายจุลภาค 5 3 2 2 2 2 3 2 2" xfId="3443"/>
    <cellStyle name="เครื่องหมายจุลภาค 5 3 2 2 2 2 3 2 2 2" xfId="3601"/>
    <cellStyle name="เครื่องหมายจุลภาค 5 3 2 2 2 2 3 3" xfId="2503"/>
    <cellStyle name="เครื่องหมายจุลภาค 5 3 2 2 2 2 4" xfId="1568"/>
    <cellStyle name="เครื่องหมายจุลภาค 5 3 2 2 2 2 5" xfId="1897"/>
    <cellStyle name="เครื่องหมายจุลภาค 5 3 2 2 2 2 6" xfId="2338"/>
    <cellStyle name="เครื่องหมายจุลภาค 5 3 2 2 2 2 6 2" xfId="2994"/>
    <cellStyle name="เครื่องหมายจุลภาค 5 3 2 2 2 3" xfId="594"/>
    <cellStyle name="เครื่องหมายจุลภาค 5 3 2 2 2 3 2" xfId="1199"/>
    <cellStyle name="เครื่องหมายจุลภาค 5 3 2 2 2 3 2 2" xfId="1291"/>
    <cellStyle name="เครื่องหมายจุลภาค 5 3 2 2 2 3 2 2 2" xfId="3581"/>
    <cellStyle name="เครื่องหมายจุลภาค 5 3 2 2 2 3 2 2 2 2" xfId="3668"/>
    <cellStyle name="เครื่องหมายจุลภาค 5 3 2 2 2 3 2 3" xfId="2570"/>
    <cellStyle name="เครื่องหมายจุลภาค 5 3 2 2 2 3 3" xfId="1637"/>
    <cellStyle name="เครื่องหมายจุลภาค 5 3 2 2 2 3 4" xfId="1964"/>
    <cellStyle name="เครื่องหมายจุลภาค 5 3 2 2 2 3 5" xfId="2483"/>
    <cellStyle name="เครื่องหมายจุลภาค 5 3 2 2 2 3 5 2" xfId="3073"/>
    <cellStyle name="เครื่องหมายจุลภาค 5 3 2 2 2 4" xfId="859"/>
    <cellStyle name="เครื่องหมายจุลภาค 5 3 2 2 2 4 2" xfId="1546"/>
    <cellStyle name="เครื่องหมายจุลภาค 5 3 2 2 2 4 2 2" xfId="3294"/>
    <cellStyle name="เครื่องหมายจุลภาค 5 3 2 2 2 4 2 2 2" xfId="3840"/>
    <cellStyle name="เครื่องหมายจุลภาค 5 3 2 2 2 4 3" xfId="2755"/>
    <cellStyle name="เครื่องหมายจุลภาค 5 3 2 2 2 5" xfId="1877"/>
    <cellStyle name="เครื่องหมายจุลภาค 5 3 2 2 2 6" xfId="2178"/>
    <cellStyle name="เครื่องหมายจุลภาค 5 3 2 2 2 6 2" xfId="2967"/>
    <cellStyle name="เครื่องหมายจุลภาค 5 3 2 2 3" xfId="559"/>
    <cellStyle name="เครื่องหมายจุลภาค 5 3 2 2 3 2" xfId="655"/>
    <cellStyle name="เครื่องหมายจุลภาค 5 3 2 2 3 2 2" xfId="1281"/>
    <cellStyle name="เครื่องหมายจุลภาค 5 3 2 2 3 2 2 2" xfId="1331"/>
    <cellStyle name="เครื่องหมายจุลภาค 5 3 2 2 3 2 2 2 2" xfId="3658"/>
    <cellStyle name="เครื่องหมายจุลภาค 5 3 2 2 3 2 2 2 2 2" xfId="3708"/>
    <cellStyle name="เครื่องหมายจุลภาค 5 3 2 2 3 2 2 3" xfId="2610"/>
    <cellStyle name="เครื่องหมายจุลภาค 5 3 2 2 3 2 3" xfId="1677"/>
    <cellStyle name="เครื่องหมายจุลภาค 5 3 2 2 3 2 4" xfId="2004"/>
    <cellStyle name="เครื่องหมายจุลภาค 5 3 2 2 3 2 5" xfId="2560"/>
    <cellStyle name="เครื่องหมายจุลภาค 5 3 2 2 3 2 5 2" xfId="3121"/>
    <cellStyle name="เครื่องหมายจุลภาค 5 3 2 2 3 3" xfId="947"/>
    <cellStyle name="เครื่องหมายจุลภาค 5 3 2 2 3 3 2" xfId="1627"/>
    <cellStyle name="เครื่องหมายจุลภาค 5 3 2 2 3 3 2 2" xfId="3365"/>
    <cellStyle name="เครื่องหมายจุลภาค 5 3 2 2 3 3 2 2 2" xfId="3876"/>
    <cellStyle name="เครื่องหมายจุลภาค 5 3 2 2 3 3 3" xfId="2793"/>
    <cellStyle name="เครื่องหมายจุลภาค 5 3 2 2 3 4" xfId="1954"/>
    <cellStyle name="เครื่องหมายจุลภาค 5 3 2 2 3 5" xfId="2259"/>
    <cellStyle name="เครื่องหมายจุลภาค 5 3 2 2 3 5 2" xfId="3055"/>
    <cellStyle name="เครื่องหมายจุลภาค 5 3 2 2 4" xfId="833"/>
    <cellStyle name="เครื่องหมายจุลภาค 5 3 2 2 4 2" xfId="1090"/>
    <cellStyle name="เครื่องหมายจุลภาค 5 3 2 2 4 2 2" xfId="3284"/>
    <cellStyle name="เครื่องหมายจุลภาค 5 3 2 2 4 2 2 2" xfId="3483"/>
    <cellStyle name="เครื่องหมายจุลภาค 5 3 2 2 4 3" xfId="2383"/>
    <cellStyle name="เครื่องหมายจุลภาค 5 3 2 2 5" xfId="1447"/>
    <cellStyle name="เครื่องหมายจุลภาค 5 3 2 2 6" xfId="1782"/>
    <cellStyle name="เครื่องหมายจุลภาค 5 3 2 2 7" xfId="2168"/>
    <cellStyle name="เครื่องหมายจุลภาค 5 3 2 2 7 2" xfId="2854"/>
    <cellStyle name="เครื่องหมายจุลภาค 5 3 2 3" xfId="318"/>
    <cellStyle name="เครื่องหมายจุลภาค 5 3 2 4" xfId="368"/>
    <cellStyle name="เครื่องหมายจุลภาค 5 3 2 4 2" xfId="637"/>
    <cellStyle name="เครื่องหมายจุลภาค 5 3 2 4 2 2" xfId="694"/>
    <cellStyle name="เครื่องหมายจุลภาค 5 3 2 4 2 2 2" xfId="1321"/>
    <cellStyle name="เครื่องหมายจุลภาค 5 3 2 4 2 2 2 2" xfId="1367"/>
    <cellStyle name="เครื่องหมายจุลภาค 5 3 2 4 2 2 2 2 2" xfId="3698"/>
    <cellStyle name="เครื่องหมายจุลภาค 5 3 2 4 2 2 2 2 2 2" xfId="3744"/>
    <cellStyle name="เครื่องหมายจุลภาค 5 3 2 4 2 2 2 3" xfId="2646"/>
    <cellStyle name="เครื่องหมายจุลภาค 5 3 2 4 2 2 3" xfId="1713"/>
    <cellStyle name="เครื่องหมายจุลภาค 5 3 2 4 2 2 4" xfId="2040"/>
    <cellStyle name="เครื่องหมายจุลภาค 5 3 2 4 2 2 5" xfId="2600"/>
    <cellStyle name="เครื่องหมายจุลภาค 5 3 2 4 2 2 5 2" xfId="3158"/>
    <cellStyle name="เครื่องหมายจุลภาค 5 3 2 4 2 3" xfId="997"/>
    <cellStyle name="เครื่องหมายจุลภาค 5 3 2 4 2 3 2" xfId="1667"/>
    <cellStyle name="เครื่องหมายจุลภาค 5 3 2 4 2 3 2 2" xfId="3404"/>
    <cellStyle name="เครื่องหมายจุลภาค 5 3 2 4 2 3 2 2 2" xfId="3885"/>
    <cellStyle name="เครื่องหมายจุลภาค 5 3 2 4 2 3 3" xfId="2802"/>
    <cellStyle name="เครื่องหมายจุลภาค 5 3 2 4 2 4" xfId="1994"/>
    <cellStyle name="เครื่องหมายจุลภาค 5 3 2 4 2 5" xfId="2299"/>
    <cellStyle name="เครื่องหมายจุลภาค 5 3 2 4 2 5 2" xfId="3108"/>
    <cellStyle name="เครื่องหมายจุลภาค 5 3 2 4 3" xfId="913"/>
    <cellStyle name="เครื่องหมายจุลภาค 5 3 2 4 3 2" xfId="1146"/>
    <cellStyle name="เครื่องหมายจุลภาค 5 3 2 4 3 2 2" xfId="3336"/>
    <cellStyle name="เครื่องหมายจุลภาค 5 3 2 4 3 2 2 2" xfId="3531"/>
    <cellStyle name="เครื่องหมายจุลภาค 5 3 2 4 3 3" xfId="2433"/>
    <cellStyle name="เครื่องหมายจุลภาค 5 3 2 4 4" xfId="1496"/>
    <cellStyle name="เครื่องหมายจุลภาค 5 3 2 4 5" xfId="1827"/>
    <cellStyle name="เครื่องหมายจุลภาค 5 3 2 4 6" xfId="2223"/>
    <cellStyle name="เครื่องหมายจุลภาค 5 3 2 4 6 2" xfId="2912"/>
    <cellStyle name="เครื่องหมายจุลภาค 5 3 2 5" xfId="454"/>
    <cellStyle name="เครื่องหมายจุลภาค 5 3 2 5 2" xfId="793"/>
    <cellStyle name="เครื่องหมายจุลภาค 5 3 2 5 2 2" xfId="1211"/>
    <cellStyle name="เครื่องหมายจุลภาค 5 3 2 5 2 2 2" xfId="3250"/>
    <cellStyle name="เครื่องหมายจุลภาค 5 3 2 5 2 2 2 2" xfId="3593"/>
    <cellStyle name="เครื่องหมายจุลภาค 5 3 2 5 2 3" xfId="2495"/>
    <cellStyle name="เครื่องหมายจุลภาค 5 3 2 5 3" xfId="1558"/>
    <cellStyle name="เครื่องหมายจุลภาค 5 3 2 5 4" xfId="1889"/>
    <cellStyle name="เครื่องหมายจุลภาค 5 3 2 5 5" xfId="2134"/>
    <cellStyle name="เครื่องหมายจุลภาค 5 3 2 5 5 2" xfId="2981"/>
    <cellStyle name="เครื่องหมายจุลภาค 5 3 2 6" xfId="648"/>
    <cellStyle name="เครื่องหมายจุลภาค 5 3 2 6 2" xfId="1105"/>
    <cellStyle name="เครื่องหมายจุลภาค 5 3 2 6 2 2" xfId="3116"/>
    <cellStyle name="เครื่องหมายจุลภาค 5 3 2 6 2 2 2" xfId="3497"/>
    <cellStyle name="เครื่องหมายจุลภาค 5 3 2 6 3" xfId="2397"/>
    <cellStyle name="เครื่องหมายจุลภาค 5 3 2 7" xfId="1494"/>
    <cellStyle name="เครื่องหมายจุลภาค 5 3 2 8" xfId="844"/>
    <cellStyle name="เครื่องหมายจุลภาค 5 3 2 8 2" xfId="2245"/>
    <cellStyle name="เครื่องหมายจุลภาค 5 3 3" xfId="282"/>
    <cellStyle name="เครื่องหมายจุลภาค 5 3 3 2" xfId="412"/>
    <cellStyle name="เครื่องหมายจุลภาค 5 3 3 2 2" xfId="494"/>
    <cellStyle name="เครื่องหมายจุลภาค 5 3 3 2 2 2" xfId="714"/>
    <cellStyle name="เครื่องหมายจุลภาค 5 3 3 2 2 2 2" xfId="754"/>
    <cellStyle name="เครื่องหมายจุลภาค 5 3 3 2 2 2 2 2" xfId="1387"/>
    <cellStyle name="เครื่องหมายจุลภาค 5 3 3 2 2 2 2 2 2" xfId="1427"/>
    <cellStyle name="เครื่องหมายจุลภาค 5 3 3 2 2 2 2 2 2 2" xfId="3764"/>
    <cellStyle name="เครื่องหมายจุลภาค 5 3 3 2 2 2 2 2 2 2 2" xfId="3804"/>
    <cellStyle name="เครื่องหมายจุลภาค 5 3 3 2 2 2 2 2 3" xfId="2706"/>
    <cellStyle name="เครื่องหมายจุลภาค 5 3 3 2 2 2 2 3" xfId="1773"/>
    <cellStyle name="เครื่องหมายจุลภาค 5 3 3 2 2 2 2 4" xfId="2100"/>
    <cellStyle name="เครื่องหมายจุลภาค 5 3 3 2 2 2 2 5" xfId="2666"/>
    <cellStyle name="เครื่องหมายจุลภาค 5 3 3 2 2 2 2 5 2" xfId="3218"/>
    <cellStyle name="เครื่องหมายจุลภาค 5 3 3 2 2 2 3" xfId="1058"/>
    <cellStyle name="เครื่องหมายจุลภาค 5 3 3 2 2 2 3 2" xfId="1733"/>
    <cellStyle name="เครื่องหมายจุลภาค 5 3 3 2 2 2 3 2 2" xfId="3464"/>
    <cellStyle name="เครื่องหมายจุลภาค 5 3 3 2 2 2 3 2 2 2" xfId="3907"/>
    <cellStyle name="เครื่องหมายจุลภาค 5 3 3 2 2 2 3 3" xfId="2824"/>
    <cellStyle name="เครื่องหมายจุลภาค 5 3 3 2 2 2 4" xfId="2060"/>
    <cellStyle name="เครื่องหมายจุลภาค 5 3 3 2 2 2 5" xfId="2359"/>
    <cellStyle name="เครื่องหมายจุลภาค 5 3 3 2 2 2 5 2" xfId="3178"/>
    <cellStyle name="เครื่องหมายจุลภาค 5 3 3 2 2 3" xfId="1018"/>
    <cellStyle name="เครื่องหมายจุลภาค 5 3 3 2 2 3 2" xfId="1230"/>
    <cellStyle name="เครื่องหมายจุลภาค 5 3 3 2 2 3 2 2" xfId="3424"/>
    <cellStyle name="เครื่องหมายจุลภาค 5 3 3 2 2 3 2 2 2" xfId="3612"/>
    <cellStyle name="เครื่องหมายจุลภาค 5 3 3 2 2 3 3" xfId="2514"/>
    <cellStyle name="เครื่องหมายจุลภาค 5 3 3 2 2 4" xfId="1579"/>
    <cellStyle name="เครื่องหมายจุลภาค 5 3 3 2 2 5" xfId="1908"/>
    <cellStyle name="เครื่องหมายจุลภาค 5 3 3 2 2 6" xfId="2319"/>
    <cellStyle name="เครื่องหมายจุลภาค 5 3 3 2 2 6 2" xfId="3005"/>
    <cellStyle name="เครื่องหมายจุลภาค 5 3 3 2 3" xfId="605"/>
    <cellStyle name="เครื่องหมายจุลภาค 5 3 3 2 3 2" xfId="1179"/>
    <cellStyle name="เครื่องหมายจุลภาค 5 3 3 2 3 2 2" xfId="1302"/>
    <cellStyle name="เครื่องหมายจุลภาค 5 3 3 2 3 2 2 2" xfId="3561"/>
    <cellStyle name="เครื่องหมายจุลภาค 5 3 3 2 3 2 2 2 2" xfId="3679"/>
    <cellStyle name="เครื่องหมายจุลภาค 5 3 3 2 3 2 3" xfId="2581"/>
    <cellStyle name="เครื่องหมายจุลภาค 5 3 3 2 3 3" xfId="1648"/>
    <cellStyle name="เครื่องหมายจุลภาค 5 3 3 2 3 4" xfId="1975"/>
    <cellStyle name="เครื่องหมายจุลภาค 5 3 3 2 3 5" xfId="2463"/>
    <cellStyle name="เครื่องหมายจุลภาค 5 3 3 2 3 5 2" xfId="3084"/>
    <cellStyle name="เครื่องหมายจุลภาค 5 3 3 2 4" xfId="871"/>
    <cellStyle name="เครื่องหมายจุลภาค 5 3 3 2 4 2" xfId="1526"/>
    <cellStyle name="เครื่องหมายจุลภาค 5 3 3 2 4 2 2" xfId="3305"/>
    <cellStyle name="เครื่องหมายจุลภาค 5 3 3 2 4 2 2 2" xfId="3833"/>
    <cellStyle name="เครื่องหมายจุลภาค 5 3 3 2 4 3" xfId="2748"/>
    <cellStyle name="เครื่องหมายจุลภาค 5 3 3 2 5" xfId="1857"/>
    <cellStyle name="เครื่องหมายจุลภาค 5 3 3 2 6" xfId="2189"/>
    <cellStyle name="เครื่องหมายจุลภาค 5 3 3 2 6 2" xfId="2945"/>
    <cellStyle name="เครื่องหมายจุลภาค 5 3 3 3" xfId="527"/>
    <cellStyle name="เครื่องหมายจุลภาค 5 3 3 3 2" xfId="668"/>
    <cellStyle name="เครื่องหมายจุลภาค 5 3 3 3 2 2" xfId="1256"/>
    <cellStyle name="เครื่องหมายจุลภาค 5 3 3 3 2 2 2" xfId="1344"/>
    <cellStyle name="เครื่องหมายจุลภาค 5 3 3 3 2 2 2 2" xfId="3633"/>
    <cellStyle name="เครื่องหมายจุลภาค 5 3 3 3 2 2 2 2 2" xfId="3721"/>
    <cellStyle name="เครื่องหมายจุลภาค 5 3 3 3 2 2 3" xfId="2623"/>
    <cellStyle name="เครื่องหมายจุลภาค 5 3 3 3 2 3" xfId="1690"/>
    <cellStyle name="เครื่องหมายจุลภาค 5 3 3 3 2 4" xfId="2017"/>
    <cellStyle name="เครื่องหมายจุลภาค 5 3 3 3 2 5" xfId="2535"/>
    <cellStyle name="เครื่องหมายจุลภาค 5 3 3 3 2 5 2" xfId="3134"/>
    <cellStyle name="เครื่องหมายจุลภาค 5 3 3 3 3" xfId="961"/>
    <cellStyle name="เครื่องหมายจุลภาค 5 3 3 3 3 2" xfId="1602"/>
    <cellStyle name="เครื่องหมายจุลภาค 5 3 3 3 3 2 2" xfId="3378"/>
    <cellStyle name="เครื่องหมายจุลภาค 5 3 3 3 3 2 2 2" xfId="3863"/>
    <cellStyle name="เครื่องหมายจุลภาค 5 3 3 3 3 3" xfId="2780"/>
    <cellStyle name="เครื่องหมายจุลภาค 5 3 3 3 4" xfId="1929"/>
    <cellStyle name="เครื่องหมายจุลภาค 5 3 3 3 5" xfId="2272"/>
    <cellStyle name="เครื่องหมายจุลภาค 5 3 3 3 5 2" xfId="3028"/>
    <cellStyle name="เครื่องหมายจุลภาค 5 3 3 4" xfId="789"/>
    <cellStyle name="เครื่องหมายจุลภาค 5 3 3 4 2" xfId="1104"/>
    <cellStyle name="เครื่องหมายจุลภาค 5 3 3 4 2 2" xfId="3247"/>
    <cellStyle name="เครื่องหมายจุลภาค 5 3 3 4 2 2 2" xfId="3496"/>
    <cellStyle name="เครื่องหมายจุลภาค 5 3 3 4 3" xfId="2396"/>
    <cellStyle name="เครื่องหมายจุลภาค 5 3 3 5" xfId="1460"/>
    <cellStyle name="เครื่องหมายจุลภาค 5 3 3 6" xfId="1795"/>
    <cellStyle name="เครื่องหมายจุลภาค 5 3 3 7" xfId="2131"/>
    <cellStyle name="เครื่องหมายจุลภาค 5 3 3 7 2" xfId="2867"/>
    <cellStyle name="เครื่องหมายจุลภาค 5 3 4" xfId="323"/>
    <cellStyle name="เครื่องหมายจุลภาค 5 3 4 2" xfId="523"/>
    <cellStyle name="เครื่องหมายจุลภาค 5 3 4 2 2" xfId="681"/>
    <cellStyle name="เครื่องหมายจุลภาค 5 3 4 2 2 2" xfId="1252"/>
    <cellStyle name="เครื่องหมายจุลภาค 5 3 4 2 2 2 2" xfId="1354"/>
    <cellStyle name="เครื่องหมายจุลภาค 5 3 4 2 2 2 2 2" xfId="3629"/>
    <cellStyle name="เครื่องหมายจุลภาค 5 3 4 2 2 2 2 2 2" xfId="3731"/>
    <cellStyle name="เครื่องหมายจุลภาค 5 3 4 2 2 2 3" xfId="2633"/>
    <cellStyle name="เครื่องหมายจุลภาค 5 3 4 2 2 3" xfId="1700"/>
    <cellStyle name="เครื่องหมายจุลภาค 5 3 4 2 2 4" xfId="2027"/>
    <cellStyle name="เครื่องหมายจุลภาค 5 3 4 2 2 5" xfId="2531"/>
    <cellStyle name="เครื่องหมายจุลภาค 5 3 4 2 2 5 2" xfId="3145"/>
    <cellStyle name="เครื่องหมายจุลภาค 5 3 4 2 3" xfId="983"/>
    <cellStyle name="เครื่องหมายจุลภาค 5 3 4 2 3 2" xfId="1598"/>
    <cellStyle name="เครื่องหมายจุลภาค 5 3 4 2 3 2 2" xfId="3390"/>
    <cellStyle name="เครื่องหมายจุลภาค 5 3 4 2 3 2 2 2" xfId="3859"/>
    <cellStyle name="เครื่องหมายจุลภาค 5 3 4 2 3 3" xfId="2776"/>
    <cellStyle name="เครื่องหมายจุลภาค 5 3 4 2 4" xfId="1925"/>
    <cellStyle name="เครื่องหมายจุลภาค 5 3 4 2 5" xfId="2285"/>
    <cellStyle name="เครื่องหมายจุลภาค 5 3 4 2 5 2" xfId="3024"/>
    <cellStyle name="เครื่องหมายจุลภาค 5 3 4 3" xfId="776"/>
    <cellStyle name="เครื่องหมายจุลภาค 5 3 4 3 2" xfId="1125"/>
    <cellStyle name="เครื่องหมายจุลภาค 5 3 4 3 2 2" xfId="3235"/>
    <cellStyle name="เครื่องหมายจุลภาค 5 3 4 3 2 2 2" xfId="3512"/>
    <cellStyle name="เครื่องหมายจุลภาค 5 3 4 3 3" xfId="2414"/>
    <cellStyle name="เครื่องหมายจุลภาค 5 3 4 4" xfId="1475"/>
    <cellStyle name="เครื่องหมายจุลภาค 5 3 4 5" xfId="1809"/>
    <cellStyle name="เครื่องหมายจุลภาค 5 3 4 6" xfId="2115"/>
    <cellStyle name="เครื่องหมายจุลภาค 5 3 4 6 2" xfId="2883"/>
    <cellStyle name="เครื่องหมายจุลภาค 5 3 5" xfId="512"/>
    <cellStyle name="เครื่องหมายจุลภาค 5 3 5 2" xfId="930"/>
    <cellStyle name="เครื่องหมายจุลภาค 5 3 5 2 2" xfId="1241"/>
    <cellStyle name="เครื่องหมายจุลภาค 5 3 5 2 2 2" xfId="3352"/>
    <cellStyle name="เครื่องหมายจุลภาค 5 3 5 2 2 2 2" xfId="3618"/>
    <cellStyle name="เครื่องหมายจุลภาค 5 3 5 2 3" xfId="2520"/>
    <cellStyle name="เครื่องหมายจุลภาค 5 3 5 3" xfId="1587"/>
    <cellStyle name="เครื่องหมายจุลภาค 5 3 5 4" xfId="1914"/>
    <cellStyle name="เครื่องหมายจุลภาค 5 3 5 5" xfId="2244"/>
    <cellStyle name="เครื่องหมายจุลภาค 5 3 5 5 2" xfId="3013"/>
    <cellStyle name="เครื่องหมายจุลภาค 5 3 6" xfId="200"/>
    <cellStyle name="เครื่องหมายจุลภาค 5 3 6 2" xfId="244"/>
    <cellStyle name="เครื่องหมายจุลภาค 5 3 6 2 2" xfId="2249"/>
    <cellStyle name="เครื่องหมายจุลภาค 5 3 6 2 2 2" xfId="2711"/>
    <cellStyle name="เครื่องหมายจุลภาค 5 3 6 3" xfId="325"/>
    <cellStyle name="เครื่องหมายจุลภาค 5 3 7" xfId="813"/>
    <cellStyle name="เครื่องหมายจุลภาค 5 3 8" xfId="881"/>
    <cellStyle name="เครื่องหมายจุลภาค 5 3 8 2" xfId="2400"/>
    <cellStyle name="เครื่องหมายจุลภาค 5 4" xfId="118"/>
    <cellStyle name="เครื่องหมายจุลภาค 5 5" xfId="159"/>
    <cellStyle name="เครื่องหมายจุลภาค 5 5 2" xfId="401"/>
    <cellStyle name="เครื่องหมายจุลภาค 5 5 2 2" xfId="424"/>
    <cellStyle name="เครื่องหมายจุลภาค 5 5 2 2 2" xfId="703"/>
    <cellStyle name="เครื่องหมายจุลภาค 5 5 2 2 2 2" xfId="724"/>
    <cellStyle name="เครื่องหมายจุลภาค 5 5 2 2 2 2 2" xfId="1376"/>
    <cellStyle name="เครื่องหมายจุลภาค 5 5 2 2 2 2 2 2" xfId="1397"/>
    <cellStyle name="เครื่องหมายจุลภาค 5 5 2 2 2 2 2 2 2" xfId="3753"/>
    <cellStyle name="เครื่องหมายจุลภาค 5 5 2 2 2 2 2 2 2 2" xfId="3774"/>
    <cellStyle name="เครื่องหมายจุลภาค 5 5 2 2 2 2 2 3" xfId="2676"/>
    <cellStyle name="เครื่องหมายจุลภาค 5 5 2 2 2 2 3" xfId="1743"/>
    <cellStyle name="เครื่องหมายจุลภาค 5 5 2 2 2 2 4" xfId="2070"/>
    <cellStyle name="เครื่องหมายจุลภาค 5 5 2 2 2 2 5" xfId="2655"/>
    <cellStyle name="เครื่องหมายจุลภาค 5 5 2 2 2 2 5 2" xfId="3188"/>
    <cellStyle name="เครื่องหมายจุลภาค 5 5 2 2 2 3" xfId="1028"/>
    <cellStyle name="เครื่องหมายจุลภาค 5 5 2 2 2 3 2" xfId="1722"/>
    <cellStyle name="เครื่องหมายจุลภาค 5 5 2 2 2 3 2 2" xfId="3434"/>
    <cellStyle name="เครื่องหมายจุลภาค 5 5 2 2 2 3 2 2 2" xfId="3896"/>
    <cellStyle name="เครื่องหมายจุลภาค 5 5 2 2 2 3 3" xfId="2813"/>
    <cellStyle name="เครื่องหมายจุลภาค 5 5 2 2 2 4" xfId="2049"/>
    <cellStyle name="เครื่องหมายจุลภาค 5 5 2 2 2 5" xfId="2329"/>
    <cellStyle name="เครื่องหมายจุลภาค 5 5 2 2 2 5 2" xfId="3167"/>
    <cellStyle name="เครื่องหมายจุลภาค 5 5 2 2 3" xfId="1007"/>
    <cellStyle name="เครื่องหมายจุลภาค 5 5 2 2 3 2" xfId="1190"/>
    <cellStyle name="เครื่องหมายจุลภาค 5 5 2 2 3 2 2" xfId="3413"/>
    <cellStyle name="เครื่องหมายจุลภาค 5 5 2 2 3 2 2 2" xfId="3572"/>
    <cellStyle name="เครื่องหมายจุลภาค 5 5 2 2 3 3" xfId="2474"/>
    <cellStyle name="เครื่องหมายจุลภาค 5 5 2 2 4" xfId="1537"/>
    <cellStyle name="เครื่องหมายจุลภาค 5 5 2 2 5" xfId="1868"/>
    <cellStyle name="เครื่องหมายจุลภาค 5 5 2 2 6" xfId="2308"/>
    <cellStyle name="เครื่องหมายจุลภาค 5 5 2 2 6 2" xfId="2956"/>
    <cellStyle name="เครื่องหมายจุลภาค 5 5 2 3" xfId="545"/>
    <cellStyle name="เครื่องหมายจุลภาค 5 5 2 3 2" xfId="1168"/>
    <cellStyle name="เครื่องหมายจุลภาค 5 5 2 3 2 2" xfId="1272"/>
    <cellStyle name="เครื่องหมายจุลภาค 5 5 2 3 2 2 2" xfId="3550"/>
    <cellStyle name="เครื่องหมายจุลภาค 5 5 2 3 2 2 2 2" xfId="3649"/>
    <cellStyle name="เครื่องหมายจุลภาค 5 5 2 3 2 3" xfId="2551"/>
    <cellStyle name="เครื่องหมายจุลภาค 5 5 2 3 3" xfId="1618"/>
    <cellStyle name="เครื่องหมายจุลภาค 5 5 2 3 4" xfId="1945"/>
    <cellStyle name="เครื่องหมายจุลภาค 5 5 2 3 5" xfId="2452"/>
    <cellStyle name="เครื่องหมายจุลภาค 5 5 2 3 5 2" xfId="3045"/>
    <cellStyle name="เครื่องหมายจุลภาค 5 5 2 4" xfId="822"/>
    <cellStyle name="เครื่องหมายจุลภาค 5 5 2 4 2" xfId="1515"/>
    <cellStyle name="เครื่องหมายจุลภาค 5 5 2 4 2 2" xfId="3275"/>
    <cellStyle name="เครื่องหมายจุลภาค 5 5 2 4 2 2 2" xfId="3822"/>
    <cellStyle name="เครื่องหมายจุลภาค 5 5 2 4 3" xfId="2737"/>
    <cellStyle name="เครื่องหมายจุลภาค 5 5 2 5" xfId="1846"/>
    <cellStyle name="เครื่องหมายจุลภาค 5 5 2 6" xfId="2159"/>
    <cellStyle name="เครื่องหมายจุลภาค 5 5 2 6 2" xfId="2934"/>
    <cellStyle name="เครื่องหมายจุลภาค 5 5 3" xfId="246"/>
    <cellStyle name="เครื่องหมายจุลภาค 5 5 3 2" xfId="625"/>
    <cellStyle name="เครื่องหมายจุลภาค 5 5 3 2 2" xfId="1078"/>
    <cellStyle name="เครื่องหมายจุลภาค 5 5 3 2 2 2" xfId="1310"/>
    <cellStyle name="เครื่องหมายจุลภาค 5 5 3 2 2 2 2" xfId="3474"/>
    <cellStyle name="เครื่องหมายจุลภาค 5 5 3 2 2 2 2 2" xfId="3687"/>
    <cellStyle name="เครื่องหมายจุลภาค 5 5 3 2 2 3" xfId="2589"/>
    <cellStyle name="เครื่องหมายจุลภาค 5 5 3 2 3" xfId="1656"/>
    <cellStyle name="เครื่องหมายจุลภาค 5 5 3 2 4" xfId="1983"/>
    <cellStyle name="เครื่องหมายจุลภาค 5 5 3 2 5" xfId="2372"/>
    <cellStyle name="เครื่องหมายจุลภาค 5 5 3 2 5 2" xfId="3097"/>
    <cellStyle name="เครื่องหมายจุลภาค 5 5 3 3" xfId="898"/>
    <cellStyle name="เครื่องหมายจุลภาค 5 5 3 3 2" xfId="1434"/>
    <cellStyle name="เครื่องหมายจุลภาค 5 5 3 3 2 2" xfId="3321"/>
    <cellStyle name="เครื่องหมายจุลภาค 5 5 3 3 2 2 2" xfId="3809"/>
    <cellStyle name="เครื่องหมายจุลภาค 5 5 3 3 3" xfId="2714"/>
    <cellStyle name="เครื่องหมายจุลภาค 5 5 3 4" xfId="309"/>
    <cellStyle name="เครื่องหมายจุลภาค 5 5 3 5" xfId="2208"/>
    <cellStyle name="เครื่องหมายจุลภาค 5 5 3 5 2" xfId="2375"/>
    <cellStyle name="เครื่องหมายจุลภาค 5 5 4" xfId="345"/>
    <cellStyle name="เครื่องหมายจุลภาค 5 5 4 2" xfId="923"/>
    <cellStyle name="เครื่องหมายจุลภาค 5 5 4 2 2" xfId="2900"/>
    <cellStyle name="เครื่องหมายจุลภาค 5 5 4 2 2 2" xfId="3346"/>
    <cellStyle name="เครื่องหมายจุลภาค 5 5 4 3" xfId="2234"/>
    <cellStyle name="เครื่องหมายจุลภาค 5 5 5" xfId="968"/>
    <cellStyle name="เครื่องหมายจุลภาค 5 5 6" xfId="815"/>
    <cellStyle name="เครื่องหมายจุลภาค 5 5 7" xfId="970"/>
    <cellStyle name="เครื่องหมายจุลภาค 5 5 7 2" xfId="2732"/>
    <cellStyle name="เครื่องหมายจุลภาค 5 6" xfId="298"/>
    <cellStyle name="เครื่องหมายจุลภาค 5 7" xfId="338"/>
    <cellStyle name="เครื่องหมายจุลภาค 5 7 2" xfId="536"/>
    <cellStyle name="เครื่องหมายจุลภาค 5 7 2 2" xfId="687"/>
    <cellStyle name="เครื่องหมายจุลภาค 5 7 2 2 2" xfId="1265"/>
    <cellStyle name="เครื่องหมายจุลภาค 5 7 2 2 2 2" xfId="1360"/>
    <cellStyle name="เครื่องหมายจุลภาค 5 7 2 2 2 2 2" xfId="3642"/>
    <cellStyle name="เครื่องหมายจุลภาค 5 7 2 2 2 2 2 2" xfId="3737"/>
    <cellStyle name="เครื่องหมายจุลภาค 5 7 2 2 2 3" xfId="2639"/>
    <cellStyle name="เครื่องหมายจุลภาค 5 7 2 2 3" xfId="1706"/>
    <cellStyle name="เครื่องหมายจุลภาค 5 7 2 2 4" xfId="2033"/>
    <cellStyle name="เครื่องหมายจุลภาค 5 7 2 2 5" xfId="2544"/>
    <cellStyle name="เครื่องหมายจุลภาค 5 7 2 2 5 2" xfId="3151"/>
    <cellStyle name="เครื่องหมายจุลภาค 5 7 2 3" xfId="990"/>
    <cellStyle name="เครื่องหมายจุลภาค 5 7 2 3 2" xfId="1611"/>
    <cellStyle name="เครื่องหมายจุลภาค 5 7 2 3 2 2" xfId="3397"/>
    <cellStyle name="เครื่องหมายจุลภาค 5 7 2 3 2 2 2" xfId="3872"/>
    <cellStyle name="เครื่องหมายจุลภาค 5 7 2 3 3" xfId="2789"/>
    <cellStyle name="เครื่องหมายจุลภาค 5 7 2 4" xfId="1938"/>
    <cellStyle name="เครื่องหมายจุลภาค 5 7 2 5" xfId="2292"/>
    <cellStyle name="เครื่องหมายจุลภาค 5 7 2 5 2" xfId="3037"/>
    <cellStyle name="เครื่องหมายจุลภาค 5 7 3" xfId="809"/>
    <cellStyle name="เครื่องหมายจุลภาค 5 7 3 2" xfId="1133"/>
    <cellStyle name="เครื่องหมายจุลภาค 5 7 3 2 2" xfId="3264"/>
    <cellStyle name="เครื่องหมายจุลภาค 5 7 3 2 2 2" xfId="3519"/>
    <cellStyle name="เครื่องหมายจุลภาค 5 7 3 3" xfId="2421"/>
    <cellStyle name="เครื่องหมายจุลภาค 5 7 4" xfId="1482"/>
    <cellStyle name="เครื่องหมายจุลภาค 5 7 5" xfId="1816"/>
    <cellStyle name="เครื่องหมายจุลภาค 5 7 6" xfId="2148"/>
    <cellStyle name="เครื่องหมายจุลภาค 5 7 6 2" xfId="2894"/>
    <cellStyle name="เครื่องหมายจุลภาค 5 8" xfId="397"/>
    <cellStyle name="เครื่องหมายจุลภาค 5 8 2" xfId="802"/>
    <cellStyle name="เครื่องหมายจุลภาค 5 8 2 2" xfId="1164"/>
    <cellStyle name="เครื่องหมายจุลภาค 5 8 2 2 2" xfId="3258"/>
    <cellStyle name="เครื่องหมายจุลภาค 5 8 2 2 2 2" xfId="3547"/>
    <cellStyle name="เครื่องหมายจุลภาค 5 8 2 3" xfId="2449"/>
    <cellStyle name="เครื่องหมายจุลภาค 5 8 3" xfId="1512"/>
    <cellStyle name="เครื่องหมายจุลภาค 5 8 4" xfId="1843"/>
    <cellStyle name="เครื่องหมายจุลภาค 5 8 5" xfId="2142"/>
    <cellStyle name="เครื่องหมายจุลภาค 5 8 5 2" xfId="2931"/>
    <cellStyle name="เครื่องหมายจุลภาค 5 9" xfId="283"/>
    <cellStyle name="เครื่องหมายจุลภาค 5 9 2" xfId="800"/>
    <cellStyle name="เครื่องหมายจุลภาค 5 9 2 2" xfId="2868"/>
    <cellStyle name="เครื่องหมายจุลภาค 5 9 2 2 2" xfId="3257"/>
    <cellStyle name="เครื่องหมายจุลภาค 5 9 3" xfId="2141"/>
    <cellStyle name="เครื่องหมายจุลภาค 6" xfId="19"/>
    <cellStyle name="เครื่องหมายจุลภาค 6 10" xfId="1165"/>
    <cellStyle name="เครื่องหมายจุลภาค 6 11" xfId="650"/>
    <cellStyle name="เครื่องหมายจุลภาค 6 11 2" xfId="962"/>
    <cellStyle name="เครื่องหมายจุลภาค 6 2" xfId="20"/>
    <cellStyle name="เครื่องหมายจุลภาค 6 2 2" xfId="119"/>
    <cellStyle name="เครื่องหมายจุลภาค 6 2 3" xfId="162"/>
    <cellStyle name="เครื่องหมายจุลภาค 6 2 3 2" xfId="404"/>
    <cellStyle name="เครื่องหมายจุลภาค 6 2 3 2 2" xfId="427"/>
    <cellStyle name="เครื่องหมายจุลภาค 6 2 3 2 2 2" xfId="706"/>
    <cellStyle name="เครื่องหมายจุลภาค 6 2 3 2 2 2 2" xfId="727"/>
    <cellStyle name="เครื่องหมายจุลภาค 6 2 3 2 2 2 2 2" xfId="1379"/>
    <cellStyle name="เครื่องหมายจุลภาค 6 2 3 2 2 2 2 2 2" xfId="1400"/>
    <cellStyle name="เครื่องหมายจุลภาค 6 2 3 2 2 2 2 2 2 2" xfId="3756"/>
    <cellStyle name="เครื่องหมายจุลภาค 6 2 3 2 2 2 2 2 2 2 2" xfId="3777"/>
    <cellStyle name="เครื่องหมายจุลภาค 6 2 3 2 2 2 2 2 3" xfId="2679"/>
    <cellStyle name="เครื่องหมายจุลภาค 6 2 3 2 2 2 2 3" xfId="1746"/>
    <cellStyle name="เครื่องหมายจุลภาค 6 2 3 2 2 2 2 4" xfId="2073"/>
    <cellStyle name="เครื่องหมายจุลภาค 6 2 3 2 2 2 2 5" xfId="2658"/>
    <cellStyle name="เครื่องหมายจุลภาค 6 2 3 2 2 2 2 5 2" xfId="3191"/>
    <cellStyle name="เครื่องหมายจุลภาค 6 2 3 2 2 2 3" xfId="1031"/>
    <cellStyle name="เครื่องหมายจุลภาค 6 2 3 2 2 2 3 2" xfId="1725"/>
    <cellStyle name="เครื่องหมายจุลภาค 6 2 3 2 2 2 3 2 2" xfId="3437"/>
    <cellStyle name="เครื่องหมายจุลภาค 6 2 3 2 2 2 3 2 2 2" xfId="3899"/>
    <cellStyle name="เครื่องหมายจุลภาค 6 2 3 2 2 2 3 3" xfId="2816"/>
    <cellStyle name="เครื่องหมายจุลภาค 6 2 3 2 2 2 4" xfId="2052"/>
    <cellStyle name="เครื่องหมายจุลภาค 6 2 3 2 2 2 5" xfId="2332"/>
    <cellStyle name="เครื่องหมายจุลภาค 6 2 3 2 2 2 5 2" xfId="3170"/>
    <cellStyle name="เครื่องหมายจุลภาค 6 2 3 2 2 3" xfId="1010"/>
    <cellStyle name="เครื่องหมายจุลภาค 6 2 3 2 2 3 2" xfId="1193"/>
    <cellStyle name="เครื่องหมายจุลภาค 6 2 3 2 2 3 2 2" xfId="3416"/>
    <cellStyle name="เครื่องหมายจุลภาค 6 2 3 2 2 3 2 2 2" xfId="3575"/>
    <cellStyle name="เครื่องหมายจุลภาค 6 2 3 2 2 3 3" xfId="2477"/>
    <cellStyle name="เครื่องหมายจุลภาค 6 2 3 2 2 4" xfId="1540"/>
    <cellStyle name="เครื่องหมายจุลภาค 6 2 3 2 2 5" xfId="1871"/>
    <cellStyle name="เครื่องหมายจุลภาค 6 2 3 2 2 6" xfId="2311"/>
    <cellStyle name="เครื่องหมายจุลภาค 6 2 3 2 2 6 2" xfId="2959"/>
    <cellStyle name="เครื่องหมายจุลภาค 6 2 3 2 3" xfId="548"/>
    <cellStyle name="เครื่องหมายจุลภาค 6 2 3 2 3 2" xfId="1171"/>
    <cellStyle name="เครื่องหมายจุลภาค 6 2 3 2 3 2 2" xfId="1275"/>
    <cellStyle name="เครื่องหมายจุลภาค 6 2 3 2 3 2 2 2" xfId="3553"/>
    <cellStyle name="เครื่องหมายจุลภาค 6 2 3 2 3 2 2 2 2" xfId="3652"/>
    <cellStyle name="เครื่องหมายจุลภาค 6 2 3 2 3 2 3" xfId="2554"/>
    <cellStyle name="เครื่องหมายจุลภาค 6 2 3 2 3 3" xfId="1621"/>
    <cellStyle name="เครื่องหมายจุลภาค 6 2 3 2 3 4" xfId="1948"/>
    <cellStyle name="เครื่องหมายจุลภาค 6 2 3 2 3 5" xfId="2455"/>
    <cellStyle name="เครื่องหมายจุลภาค 6 2 3 2 3 5 2" xfId="3048"/>
    <cellStyle name="เครื่องหมายจุลภาค 6 2 3 2 4" xfId="825"/>
    <cellStyle name="เครื่องหมายจุลภาค 6 2 3 2 4 2" xfId="1518"/>
    <cellStyle name="เครื่องหมายจุลภาค 6 2 3 2 4 2 2" xfId="3278"/>
    <cellStyle name="เครื่องหมายจุลภาค 6 2 3 2 4 2 2 2" xfId="3825"/>
    <cellStyle name="เครื่องหมายจุลภาค 6 2 3 2 4 3" xfId="2740"/>
    <cellStyle name="เครื่องหมายจุลภาค 6 2 3 2 5" xfId="1849"/>
    <cellStyle name="เครื่องหมายจุลภาค 6 2 3 2 6" xfId="2162"/>
    <cellStyle name="เครื่องหมายจุลภาค 6 2 3 2 6 2" xfId="2937"/>
    <cellStyle name="เครื่องหมายจุลภาค 6 2 3 3" xfId="265"/>
    <cellStyle name="เครื่องหมายจุลภาค 6 2 3 3 2" xfId="628"/>
    <cellStyle name="เครื่องหมายจุลภาค 6 2 3 3 2 2" xfId="1088"/>
    <cellStyle name="เครื่องหมายจุลภาค 6 2 3 3 2 2 2" xfId="1313"/>
    <cellStyle name="เครื่องหมายจุลภาค 6 2 3 3 2 2 2 2" xfId="3481"/>
    <cellStyle name="เครื่องหมายจุลภาค 6 2 3 3 2 2 2 2 2" xfId="3690"/>
    <cellStyle name="เครื่องหมายจุลภาค 6 2 3 3 2 2 3" xfId="2592"/>
    <cellStyle name="เครื่องหมายจุลภาค 6 2 3 3 2 3" xfId="1659"/>
    <cellStyle name="เครื่องหมายจุลภาค 6 2 3 3 2 4" xfId="1986"/>
    <cellStyle name="เครื่องหมายจุลภาค 6 2 3 3 2 5" xfId="2381"/>
    <cellStyle name="เครื่องหมายจุลภาค 6 2 3 3 2 5 2" xfId="3100"/>
    <cellStyle name="เครื่องหมายจุลภาค 6 2 3 3 3" xfId="901"/>
    <cellStyle name="เครื่องหมายจุลภาค 6 2 3 3 3 2" xfId="1444"/>
    <cellStyle name="เครื่องหมายจุลภาค 6 2 3 3 3 2 2" xfId="3324"/>
    <cellStyle name="เครื่องหมายจุลภาค 6 2 3 3 3 2 2 2" xfId="3811"/>
    <cellStyle name="เครื่องหมายจุลภาค 6 2 3 3 3 3" xfId="2718"/>
    <cellStyle name="เครื่องหมายจุลภาค 6 2 3 3 4" xfId="1780"/>
    <cellStyle name="เครื่องหมายจุลภาค 6 2 3 3 5" xfId="2211"/>
    <cellStyle name="เครื่องหมายจุลภาค 6 2 3 3 5 2" xfId="2852"/>
    <cellStyle name="เครื่องหมายจุลภาค 6 2 3 4" xfId="262"/>
    <cellStyle name="เครื่องหมายจุลภาค 6 2 3 4 2" xfId="922"/>
    <cellStyle name="เครื่องหมายจุลภาค 6 2 3 4 2 2" xfId="2849"/>
    <cellStyle name="เครื่องหมายจุลภาค 6 2 3 4 2 2 2" xfId="3345"/>
    <cellStyle name="เครื่องหมายจุลภาค 6 2 3 4 3" xfId="2233"/>
    <cellStyle name="เครื่องหมายจุลภาค 6 2 3 5" xfId="1065"/>
    <cellStyle name="เครื่องหมายจุลภาค 6 2 3 6" xfId="1468"/>
    <cellStyle name="เครื่องหมายจุลภาค 6 2 3 7" xfId="1232"/>
    <cellStyle name="เครื่องหมายจุลภาค 6 2 3 7 2" xfId="2841"/>
    <cellStyle name="เครื่องหมายจุลภาค 6 2 4" xfId="297"/>
    <cellStyle name="เครื่องหมายจุลภาค 6 2 5" xfId="336"/>
    <cellStyle name="เครื่องหมายจุลภาค 6 2 5 2" xfId="245"/>
    <cellStyle name="เครื่องหมายจุลภาค 6 2 5 2 2" xfId="685"/>
    <cellStyle name="เครื่องหมายจุลภาค 6 2 5 2 2 2" xfId="1077"/>
    <cellStyle name="เครื่องหมายจุลภาค 6 2 5 2 2 2 2" xfId="1358"/>
    <cellStyle name="เครื่องหมายจุลภาค 6 2 5 2 2 2 2 2" xfId="3473"/>
    <cellStyle name="เครื่องหมายจุลภาค 6 2 5 2 2 2 2 2 2" xfId="3735"/>
    <cellStyle name="เครื่องหมายจุลภาค 6 2 5 2 2 2 3" xfId="2637"/>
    <cellStyle name="เครื่องหมายจุลภาค 6 2 5 2 2 3" xfId="1704"/>
    <cellStyle name="เครื่องหมายจุลภาค 6 2 5 2 2 4" xfId="2031"/>
    <cellStyle name="เครื่องหมายจุลภาค 6 2 5 2 2 5" xfId="2371"/>
    <cellStyle name="เครื่องหมายจุลภาค 6 2 5 2 2 5 2" xfId="3149"/>
    <cellStyle name="เครื่องหมายจุลภาค 6 2 5 2 3" xfId="988"/>
    <cellStyle name="เครื่องหมายจุลภาค 6 2 5 2 3 2" xfId="1433"/>
    <cellStyle name="เครื่องหมายจุลภาค 6 2 5 2 3 2 2" xfId="3395"/>
    <cellStyle name="เครื่องหมายจุลภาค 6 2 5 2 3 2 2 2" xfId="3808"/>
    <cellStyle name="เครื่องหมายจุลภาค 6 2 5 2 3 3" xfId="2713"/>
    <cellStyle name="เครื่องหมายจุลภาค 6 2 5 2 4" xfId="1074"/>
    <cellStyle name="เครื่องหมายจุลภาค 6 2 5 2 5" xfId="2290"/>
    <cellStyle name="เครื่องหมายจุลภาค 6 2 5 2 5 2" xfId="2237"/>
    <cellStyle name="เครื่องหมายจุลภาค 6 2 5 3" xfId="465"/>
    <cellStyle name="เครื่องหมายจุลภาค 6 2 5 3 2" xfId="1131"/>
    <cellStyle name="เครื่องหมายจุลภาค 6 2 5 3 2 2" xfId="2984"/>
    <cellStyle name="เครื่องหมายจุลภาค 6 2 5 3 2 2 2" xfId="3517"/>
    <cellStyle name="เครื่องหมายจุลภาค 6 2 5 3 3" xfId="2419"/>
    <cellStyle name="เครื่องหมายจุลภาค 6 2 5 4" xfId="1480"/>
    <cellStyle name="เครื่องหมายจุลภาค 6 2 5 5" xfId="1814"/>
    <cellStyle name="เครื่องหมายจุลภาค 6 2 5 6" xfId="651"/>
    <cellStyle name="เครื่องหมายจุลภาค 6 2 5 6 2" xfId="2892"/>
    <cellStyle name="เครื่องหมายจุลภาค 6 2 6" xfId="261"/>
    <cellStyle name="เครื่องหมายจุลภาค 6 2 6 2" xfId="803"/>
    <cellStyle name="เครื่องหมายจุลภาค 6 2 6 2 2" xfId="1085"/>
    <cellStyle name="เครื่องหมายจุลภาค 6 2 6 2 2 2" xfId="3259"/>
    <cellStyle name="เครื่องหมายจุลภาค 6 2 6 2 2 2 2" xfId="3478"/>
    <cellStyle name="เครื่องหมายจุลภาค 6 2 6 2 3" xfId="2378"/>
    <cellStyle name="เครื่องหมายจุลภาค 6 2 6 3" xfId="1441"/>
    <cellStyle name="เครื่องหมายจุลภาค 6 2 6 4" xfId="1777"/>
    <cellStyle name="เครื่องหมายจุลภาค 6 2 6 5" xfId="2143"/>
    <cellStyle name="เครื่องหมายจุลภาค 6 2 6 5 2" xfId="2848"/>
    <cellStyle name="เครื่องหมายจุลภาค 6 2 7" xfId="351"/>
    <cellStyle name="เครื่องหมายจุลภาค 6 2 7 2" xfId="926"/>
    <cellStyle name="เครื่องหมายจุลภาค 6 2 7 2 2" xfId="2904"/>
    <cellStyle name="เครื่องหมายจุลภาค 6 2 7 2 2 2" xfId="3348"/>
    <cellStyle name="เครื่องหมายจุลภาค 6 2 7 3" xfId="2238"/>
    <cellStyle name="เครื่องหมายจุลภาค 6 2 8" xfId="166"/>
    <cellStyle name="เครื่องหมายจุลภาค 6 2 9" xfId="436"/>
    <cellStyle name="เครื่องหมายจุลภาค 6 2 9 2" xfId="2404"/>
    <cellStyle name="เครื่องหมายจุลภาค 6 3" xfId="120"/>
    <cellStyle name="เครื่องหมายจุลภาค 6 3 2" xfId="186"/>
    <cellStyle name="เครื่องหมายจุลภาค 6 3 2 2" xfId="270"/>
    <cellStyle name="เครื่องหมายจุลภาค 6 3 2 2 2" xfId="441"/>
    <cellStyle name="เครื่องหมายจุลภาค 6 3 2 2 2 2" xfId="484"/>
    <cellStyle name="เครื่องหมายจุลภาค 6 3 2 2 2 2 2" xfId="735"/>
    <cellStyle name="เครื่องหมายจุลภาค 6 3 2 2 2 2 2 2" xfId="744"/>
    <cellStyle name="เครื่องหมายจุลภาค 6 3 2 2 2 2 2 2 2" xfId="1408"/>
    <cellStyle name="เครื่องหมายจุลภาค 6 3 2 2 2 2 2 2 2 2" xfId="1417"/>
    <cellStyle name="เครื่องหมายจุลภาค 6 3 2 2 2 2 2 2 2 2 2" xfId="3785"/>
    <cellStyle name="เครื่องหมายจุลภาค 6 3 2 2 2 2 2 2 2 2 2 2" xfId="3794"/>
    <cellStyle name="เครื่องหมายจุลภาค 6 3 2 2 2 2 2 2 2 3" xfId="2696"/>
    <cellStyle name="เครื่องหมายจุลภาค 6 3 2 2 2 2 2 2 3" xfId="1763"/>
    <cellStyle name="เครื่องหมายจุลภาค 6 3 2 2 2 2 2 2 4" xfId="2090"/>
    <cellStyle name="เครื่องหมายจุลภาค 6 3 2 2 2 2 2 2 5" xfId="2687"/>
    <cellStyle name="เครื่องหมายจุลภาค 6 3 2 2 2 2 2 2 5 2" xfId="3208"/>
    <cellStyle name="เครื่องหมายจุลภาค 6 3 2 2 2 2 2 3" xfId="1048"/>
    <cellStyle name="เครื่องหมายจุลภาค 6 3 2 2 2 2 2 3 2" xfId="1754"/>
    <cellStyle name="เครื่องหมายจุลภาค 6 3 2 2 2 2 2 3 2 2" xfId="3454"/>
    <cellStyle name="เครื่องหมายจุลภาค 6 3 2 2 2 2 2 3 2 2 2" xfId="3916"/>
    <cellStyle name="เครื่องหมายจุลภาค 6 3 2 2 2 2 2 3 3" xfId="2833"/>
    <cellStyle name="เครื่องหมายจุลภาค 6 3 2 2 2 2 2 4" xfId="2081"/>
    <cellStyle name="เครื่องหมายจุลภาค 6 3 2 2 2 2 2 5" xfId="2349"/>
    <cellStyle name="เครื่องหมายจุลภาค 6 3 2 2 2 2 2 5 2" xfId="3199"/>
    <cellStyle name="เครื่องหมายจุลภาค 6 3 2 2 2 2 3" xfId="1039"/>
    <cellStyle name="เครื่องหมายจุลภาค 6 3 2 2 2 2 3 2" xfId="1220"/>
    <cellStyle name="เครื่องหมายจุลภาค 6 3 2 2 2 2 3 2 2" xfId="3445"/>
    <cellStyle name="เครื่องหมายจุลภาค 6 3 2 2 2 2 3 2 2 2" xfId="3602"/>
    <cellStyle name="เครื่องหมายจุลภาค 6 3 2 2 2 2 3 3" xfId="2504"/>
    <cellStyle name="เครื่องหมายจุลภาค 6 3 2 2 2 2 4" xfId="1569"/>
    <cellStyle name="เครื่องหมายจุลภาค 6 3 2 2 2 2 5" xfId="1898"/>
    <cellStyle name="เครื่องหมายจุลภาค 6 3 2 2 2 2 6" xfId="2340"/>
    <cellStyle name="เครื่องหมายจุลภาค 6 3 2 2 2 2 6 2" xfId="2995"/>
    <cellStyle name="เครื่องหมายจุลภาค 6 3 2 2 2 3" xfId="595"/>
    <cellStyle name="เครื่องหมายจุลภาค 6 3 2 2 2 3 2" xfId="1201"/>
    <cellStyle name="เครื่องหมายจุลภาค 6 3 2 2 2 3 2 2" xfId="1292"/>
    <cellStyle name="เครื่องหมายจุลภาค 6 3 2 2 2 3 2 2 2" xfId="3583"/>
    <cellStyle name="เครื่องหมายจุลภาค 6 3 2 2 2 3 2 2 2 2" xfId="3669"/>
    <cellStyle name="เครื่องหมายจุลภาค 6 3 2 2 2 3 2 3" xfId="2571"/>
    <cellStyle name="เครื่องหมายจุลภาค 6 3 2 2 2 3 3" xfId="1638"/>
    <cellStyle name="เครื่องหมายจุลภาค 6 3 2 2 2 3 4" xfId="1965"/>
    <cellStyle name="เครื่องหมายจุลภาค 6 3 2 2 2 3 5" xfId="2485"/>
    <cellStyle name="เครื่องหมายจุลภาค 6 3 2 2 2 3 5 2" xfId="3074"/>
    <cellStyle name="เครื่องหมายจุลภาค 6 3 2 2 2 4" xfId="861"/>
    <cellStyle name="เครื่องหมายจุลภาค 6 3 2 2 2 4 2" xfId="1548"/>
    <cellStyle name="เครื่องหมายจุลภาค 6 3 2 2 2 4 2 2" xfId="3295"/>
    <cellStyle name="เครื่องหมายจุลภาค 6 3 2 2 2 4 2 2 2" xfId="3842"/>
    <cellStyle name="เครื่องหมายจุลภาค 6 3 2 2 2 4 3" xfId="2757"/>
    <cellStyle name="เครื่องหมายจุลภาค 6 3 2 2 2 5" xfId="1879"/>
    <cellStyle name="เครื่องหมายจุลภาค 6 3 2 2 2 6" xfId="2179"/>
    <cellStyle name="เครื่องหมายจุลภาค 6 3 2 2 2 6 2" xfId="2969"/>
    <cellStyle name="เครื่องหมายจุลภาค 6 3 2 2 3" xfId="561"/>
    <cellStyle name="เครื่องหมายจุลภาค 6 3 2 2 3 2" xfId="656"/>
    <cellStyle name="เครื่องหมายจุลภาค 6 3 2 2 3 2 2" xfId="1283"/>
    <cellStyle name="เครื่องหมายจุลภาค 6 3 2 2 3 2 2 2" xfId="1332"/>
    <cellStyle name="เครื่องหมายจุลภาค 6 3 2 2 3 2 2 2 2" xfId="3660"/>
    <cellStyle name="เครื่องหมายจุลภาค 6 3 2 2 3 2 2 2 2 2" xfId="3709"/>
    <cellStyle name="เครื่องหมายจุลภาค 6 3 2 2 3 2 2 3" xfId="2611"/>
    <cellStyle name="เครื่องหมายจุลภาค 6 3 2 2 3 2 3" xfId="1678"/>
    <cellStyle name="เครื่องหมายจุลภาค 6 3 2 2 3 2 4" xfId="2005"/>
    <cellStyle name="เครื่องหมายจุลภาค 6 3 2 2 3 2 5" xfId="2562"/>
    <cellStyle name="เครื่องหมายจุลภาค 6 3 2 2 3 2 5 2" xfId="3122"/>
    <cellStyle name="เครื่องหมายจุลภาค 6 3 2 2 3 3" xfId="949"/>
    <cellStyle name="เครื่องหมายจุลภาค 6 3 2 2 3 3 2" xfId="1629"/>
    <cellStyle name="เครื่องหมายจุลภาค 6 3 2 2 3 3 2 2" xfId="3366"/>
    <cellStyle name="เครื่องหมายจุลภาค 6 3 2 2 3 3 2 2 2" xfId="3878"/>
    <cellStyle name="เครื่องหมายจุลภาค 6 3 2 2 3 3 3" xfId="2795"/>
    <cellStyle name="เครื่องหมายจุลภาค 6 3 2 2 3 4" xfId="1956"/>
    <cellStyle name="เครื่องหมายจุลภาค 6 3 2 2 3 5" xfId="2260"/>
    <cellStyle name="เครื่องหมายจุลภาค 6 3 2 2 3 5 2" xfId="3057"/>
    <cellStyle name="เครื่องหมายจุลภาค 6 3 2 2 4" xfId="835"/>
    <cellStyle name="เครื่องหมายจุลภาค 6 3 2 2 4 2" xfId="1092"/>
    <cellStyle name="เครื่องหมายจุลภาค 6 3 2 2 4 2 2" xfId="3286"/>
    <cellStyle name="เครื่องหมายจุลภาค 6 3 2 2 4 2 2 2" xfId="3484"/>
    <cellStyle name="เครื่องหมายจุลภาค 6 3 2 2 4 3" xfId="2384"/>
    <cellStyle name="เครื่องหมายจุลภาค 6 3 2 2 5" xfId="1448"/>
    <cellStyle name="เครื่องหมายจุลภาค 6 3 2 2 6" xfId="1783"/>
    <cellStyle name="เครื่องหมายจุลภาค 6 3 2 2 7" xfId="2170"/>
    <cellStyle name="เครื่องหมายจุลภาค 6 3 2 2 7 2" xfId="2855"/>
    <cellStyle name="เครื่องหมายจุลภาค 6 3 2 3" xfId="320"/>
    <cellStyle name="เครื่องหมายจุลภาค 6 3 2 4" xfId="370"/>
    <cellStyle name="เครื่องหมายจุลภาค 6 3 2 4 2" xfId="639"/>
    <cellStyle name="เครื่องหมายจุลภาค 6 3 2 4 2 2" xfId="695"/>
    <cellStyle name="เครื่องหมายจุลภาค 6 3 2 4 2 2 2" xfId="1323"/>
    <cellStyle name="เครื่องหมายจุลภาค 6 3 2 4 2 2 2 2" xfId="1368"/>
    <cellStyle name="เครื่องหมายจุลภาค 6 3 2 4 2 2 2 2 2" xfId="3700"/>
    <cellStyle name="เครื่องหมายจุลภาค 6 3 2 4 2 2 2 2 2 2" xfId="3745"/>
    <cellStyle name="เครื่องหมายจุลภาค 6 3 2 4 2 2 2 3" xfId="2647"/>
    <cellStyle name="เครื่องหมายจุลภาค 6 3 2 4 2 2 3" xfId="1714"/>
    <cellStyle name="เครื่องหมายจุลภาค 6 3 2 4 2 2 4" xfId="2041"/>
    <cellStyle name="เครื่องหมายจุลภาค 6 3 2 4 2 2 5" xfId="2602"/>
    <cellStyle name="เครื่องหมายจุลภาค 6 3 2 4 2 2 5 2" xfId="3159"/>
    <cellStyle name="เครื่องหมายจุลภาค 6 3 2 4 2 3" xfId="998"/>
    <cellStyle name="เครื่องหมายจุลภาค 6 3 2 4 2 3 2" xfId="1669"/>
    <cellStyle name="เครื่องหมายจุลภาค 6 3 2 4 2 3 2 2" xfId="3405"/>
    <cellStyle name="เครื่องหมายจุลภาค 6 3 2 4 2 3 2 2 2" xfId="3887"/>
    <cellStyle name="เครื่องหมายจุลภาค 6 3 2 4 2 3 3" xfId="2804"/>
    <cellStyle name="เครื่องหมายจุลภาค 6 3 2 4 2 4" xfId="1996"/>
    <cellStyle name="เครื่องหมายจุลภาค 6 3 2 4 2 5" xfId="2300"/>
    <cellStyle name="เครื่องหมายจุลภาค 6 3 2 4 2 5 2" xfId="3110"/>
    <cellStyle name="เครื่องหมายจุลภาค 6 3 2 4 3" xfId="915"/>
    <cellStyle name="เครื่องหมายจุลภาค 6 3 2 4 3 2" xfId="1148"/>
    <cellStyle name="เครื่องหมายจุลภาค 6 3 2 4 3 2 2" xfId="3338"/>
    <cellStyle name="เครื่องหมายจุลภาค 6 3 2 4 3 2 2 2" xfId="3532"/>
    <cellStyle name="เครื่องหมายจุลภาค 6 3 2 4 3 3" xfId="2434"/>
    <cellStyle name="เครื่องหมายจุลภาค 6 3 2 4 4" xfId="1497"/>
    <cellStyle name="เครื่องหมายจุลภาค 6 3 2 4 5" xfId="1828"/>
    <cellStyle name="เครื่องหมายจุลภาค 6 3 2 4 6" xfId="2225"/>
    <cellStyle name="เครื่องหมายจุลภาค 6 3 2 4 6 2" xfId="2913"/>
    <cellStyle name="เครื่องหมายจุลภาค 6 3 2 5" xfId="353"/>
    <cellStyle name="เครื่องหมายจุลภาค 6 3 2 5 2" xfId="674"/>
    <cellStyle name="เครื่องหมายจุลภาค 6 3 2 5 2 2" xfId="1141"/>
    <cellStyle name="เครื่องหมายจุลภาค 6 3 2 5 2 2 2" xfId="3138"/>
    <cellStyle name="เครื่องหมายจุลภาค 6 3 2 5 2 2 2 2" xfId="3527"/>
    <cellStyle name="เครื่องหมายจุลภาค 6 3 2 5 2 3" xfId="2429"/>
    <cellStyle name="เครื่องหมายจุลภาค 6 3 2 5 3" xfId="1490"/>
    <cellStyle name="เครื่องหมายจุลภาค 6 3 2 5 4" xfId="1823"/>
    <cellStyle name="เครื่องหมายจุลภาค 6 3 2 5 5" xfId="971"/>
    <cellStyle name="เครื่องหมายจุลภาค 6 3 2 5 5 2" xfId="2906"/>
    <cellStyle name="เครื่องหมายจุลภาค 6 3 2 6" xfId="647"/>
    <cellStyle name="เครื่องหมายจุลภาค 6 3 2 6 2" xfId="1063"/>
    <cellStyle name="เครื่องหมายจุลภาค 6 3 2 6 2 2" xfId="3115"/>
    <cellStyle name="เครื่องหมายจุลภาค 6 3 2 6 2 2 2" xfId="3469"/>
    <cellStyle name="เครื่องหมายจุลภาค 6 3 2 6 3" xfId="2364"/>
    <cellStyle name="เครื่องหมายจุลภาค 6 3 2 7" xfId="1439"/>
    <cellStyle name="เครื่องหมายจุลภาค 6 3 2 8" xfId="857"/>
    <cellStyle name="เครื่องหมายจุลภาค 6 3 2 8 2" xfId="2844"/>
    <cellStyle name="เครื่องหมายจุลภาค 6 3 3" xfId="280"/>
    <cellStyle name="เครื่องหมายจุลภาค 6 3 3 2" xfId="413"/>
    <cellStyle name="เครื่องหมายจุลภาค 6 3 3 2 2" xfId="492"/>
    <cellStyle name="เครื่องหมายจุลภาค 6 3 3 2 2 2" xfId="715"/>
    <cellStyle name="เครื่องหมายจุลภาค 6 3 3 2 2 2 2" xfId="752"/>
    <cellStyle name="เครื่องหมายจุลภาค 6 3 3 2 2 2 2 2" xfId="1388"/>
    <cellStyle name="เครื่องหมายจุลภาค 6 3 3 2 2 2 2 2 2" xfId="1425"/>
    <cellStyle name="เครื่องหมายจุลภาค 6 3 3 2 2 2 2 2 2 2" xfId="3765"/>
    <cellStyle name="เครื่องหมายจุลภาค 6 3 3 2 2 2 2 2 2 2 2" xfId="3802"/>
    <cellStyle name="เครื่องหมายจุลภาค 6 3 3 2 2 2 2 2 3" xfId="2704"/>
    <cellStyle name="เครื่องหมายจุลภาค 6 3 3 2 2 2 2 3" xfId="1771"/>
    <cellStyle name="เครื่องหมายจุลภาค 6 3 3 2 2 2 2 4" xfId="2098"/>
    <cellStyle name="เครื่องหมายจุลภาค 6 3 3 2 2 2 2 5" xfId="2667"/>
    <cellStyle name="เครื่องหมายจุลภาค 6 3 3 2 2 2 2 5 2" xfId="3216"/>
    <cellStyle name="เครื่องหมายจุลภาค 6 3 3 2 2 2 3" xfId="1056"/>
    <cellStyle name="เครื่องหมายจุลภาค 6 3 3 2 2 2 3 2" xfId="1734"/>
    <cellStyle name="เครื่องหมายจุลภาค 6 3 3 2 2 2 3 2 2" xfId="3462"/>
    <cellStyle name="เครื่องหมายจุลภาค 6 3 3 2 2 2 3 2 2 2" xfId="3908"/>
    <cellStyle name="เครื่องหมายจุลภาค 6 3 3 2 2 2 3 3" xfId="2825"/>
    <cellStyle name="เครื่องหมายจุลภาค 6 3 3 2 2 2 4" xfId="2061"/>
    <cellStyle name="เครื่องหมายจุลภาค 6 3 3 2 2 2 5" xfId="2357"/>
    <cellStyle name="เครื่องหมายจุลภาค 6 3 3 2 2 2 5 2" xfId="3179"/>
    <cellStyle name="เครื่องหมายจุลภาค 6 3 3 2 2 3" xfId="1019"/>
    <cellStyle name="เครื่องหมายจุลภาค 6 3 3 2 2 3 2" xfId="1228"/>
    <cellStyle name="เครื่องหมายจุลภาค 6 3 3 2 2 3 2 2" xfId="3425"/>
    <cellStyle name="เครื่องหมายจุลภาค 6 3 3 2 2 3 2 2 2" xfId="3610"/>
    <cellStyle name="เครื่องหมายจุลภาค 6 3 3 2 2 3 3" xfId="2512"/>
    <cellStyle name="เครื่องหมายจุลภาค 6 3 3 2 2 4" xfId="1577"/>
    <cellStyle name="เครื่องหมายจุลภาค 6 3 3 2 2 5" xfId="1906"/>
    <cellStyle name="เครื่องหมายจุลภาค 6 3 3 2 2 6" xfId="2320"/>
    <cellStyle name="เครื่องหมายจุลภาค 6 3 3 2 2 6 2" xfId="3003"/>
    <cellStyle name="เครื่องหมายจุลภาค 6 3 3 2 3" xfId="603"/>
    <cellStyle name="เครื่องหมายจุลภาค 6 3 3 2 3 2" xfId="1180"/>
    <cellStyle name="เครื่องหมายจุลภาค 6 3 3 2 3 2 2" xfId="1300"/>
    <cellStyle name="เครื่องหมายจุลภาค 6 3 3 2 3 2 2 2" xfId="3562"/>
    <cellStyle name="เครื่องหมายจุลภาค 6 3 3 2 3 2 2 2 2" xfId="3677"/>
    <cellStyle name="เครื่องหมายจุลภาค 6 3 3 2 3 2 3" xfId="2579"/>
    <cellStyle name="เครื่องหมายจุลภาค 6 3 3 2 3 3" xfId="1646"/>
    <cellStyle name="เครื่องหมายจุลภาค 6 3 3 2 3 4" xfId="1973"/>
    <cellStyle name="เครื่องหมายจุลภาค 6 3 3 2 3 5" xfId="2464"/>
    <cellStyle name="เครื่องหมายจุลภาค 6 3 3 2 3 5 2" xfId="3082"/>
    <cellStyle name="เครื่องหมายจุลภาค 6 3 3 2 4" xfId="869"/>
    <cellStyle name="เครื่องหมายจุลภาค 6 3 3 2 4 2" xfId="1527"/>
    <cellStyle name="เครื่องหมายจุลภาค 6 3 3 2 4 2 2" xfId="3303"/>
    <cellStyle name="เครื่องหมายจุลภาค 6 3 3 2 4 2 2 2" xfId="3834"/>
    <cellStyle name="เครื่องหมายจุลภาค 6 3 3 2 4 3" xfId="2749"/>
    <cellStyle name="เครื่องหมายจุลภาค 6 3 3 2 5" xfId="1858"/>
    <cellStyle name="เครื่องหมายจุลภาค 6 3 3 2 6" xfId="2187"/>
    <cellStyle name="เครื่องหมายจุลภาค 6 3 3 2 6 2" xfId="2946"/>
    <cellStyle name="เครื่องหมายจุลภาค 6 3 3 3" xfId="528"/>
    <cellStyle name="เครื่องหมายจุลภาค 6 3 3 3 2" xfId="666"/>
    <cellStyle name="เครื่องหมายจุลภาค 6 3 3 3 2 2" xfId="1257"/>
    <cellStyle name="เครื่องหมายจุลภาค 6 3 3 3 2 2 2" xfId="1342"/>
    <cellStyle name="เครื่องหมายจุลภาค 6 3 3 3 2 2 2 2" xfId="3634"/>
    <cellStyle name="เครื่องหมายจุลภาค 6 3 3 3 2 2 2 2 2" xfId="3719"/>
    <cellStyle name="เครื่องหมายจุลภาค 6 3 3 3 2 2 3" xfId="2621"/>
    <cellStyle name="เครื่องหมายจุลภาค 6 3 3 3 2 3" xfId="1688"/>
    <cellStyle name="เครื่องหมายจุลภาค 6 3 3 3 2 4" xfId="2015"/>
    <cellStyle name="เครื่องหมายจุลภาค 6 3 3 3 2 5" xfId="2536"/>
    <cellStyle name="เครื่องหมายจุลภาค 6 3 3 3 2 5 2" xfId="3132"/>
    <cellStyle name="เครื่องหมายจุลภาค 6 3 3 3 3" xfId="959"/>
    <cellStyle name="เครื่องหมายจุลภาค 6 3 3 3 3 2" xfId="1603"/>
    <cellStyle name="เครื่องหมายจุลภาค 6 3 3 3 3 2 2" xfId="3376"/>
    <cellStyle name="เครื่องหมายจุลภาค 6 3 3 3 3 2 2 2" xfId="3864"/>
    <cellStyle name="เครื่องหมายจุลภาค 6 3 3 3 3 3" xfId="2781"/>
    <cellStyle name="เครื่องหมายจุลภาค 6 3 3 3 4" xfId="1930"/>
    <cellStyle name="เครื่องหมายจุลภาค 6 3 3 3 5" xfId="2270"/>
    <cellStyle name="เครื่องหมายจุลภาค 6 3 3 3 5 2" xfId="3029"/>
    <cellStyle name="เครื่องหมายจุลภาค 6 3 3 4" xfId="792"/>
    <cellStyle name="เครื่องหมายจุลภาค 6 3 3 4 2" xfId="1102"/>
    <cellStyle name="เครื่องหมายจุลภาค 6 3 3 4 2 2" xfId="3249"/>
    <cellStyle name="เครื่องหมายจุลภาค 6 3 3 4 2 2 2" xfId="3494"/>
    <cellStyle name="เครื่องหมายจุลภาค 6 3 3 4 3" xfId="2394"/>
    <cellStyle name="เครื่องหมายจุลภาค 6 3 3 5" xfId="1458"/>
    <cellStyle name="เครื่องหมายจุลภาค 6 3 3 6" xfId="1793"/>
    <cellStyle name="เครื่องหมายจุลภาค 6 3 3 7" xfId="2133"/>
    <cellStyle name="เครื่องหมายจุลภาค 6 3 3 7 2" xfId="2865"/>
    <cellStyle name="เครื่องหมายจุลภาค 6 3 4" xfId="321"/>
    <cellStyle name="เครื่องหมายจุลภาค 6 3 4 2" xfId="522"/>
    <cellStyle name="เครื่องหมายจุลภาค 6 3 4 2 2" xfId="680"/>
    <cellStyle name="เครื่องหมายจุลภาค 6 3 4 2 2 2" xfId="1251"/>
    <cellStyle name="เครื่องหมายจุลภาค 6 3 4 2 2 2 2" xfId="1353"/>
    <cellStyle name="เครื่องหมายจุลภาค 6 3 4 2 2 2 2 2" xfId="3628"/>
    <cellStyle name="เครื่องหมายจุลภาค 6 3 4 2 2 2 2 2 2" xfId="3730"/>
    <cellStyle name="เครื่องหมายจุลภาค 6 3 4 2 2 2 3" xfId="2632"/>
    <cellStyle name="เครื่องหมายจุลภาค 6 3 4 2 2 3" xfId="1699"/>
    <cellStyle name="เครื่องหมายจุลภาค 6 3 4 2 2 4" xfId="2026"/>
    <cellStyle name="เครื่องหมายจุลภาค 6 3 4 2 2 5" xfId="2530"/>
    <cellStyle name="เครื่องหมายจุลภาค 6 3 4 2 2 5 2" xfId="3144"/>
    <cellStyle name="เครื่องหมายจุลภาค 6 3 4 2 3" xfId="981"/>
    <cellStyle name="เครื่องหมายจุลภาค 6 3 4 2 3 2" xfId="1597"/>
    <cellStyle name="เครื่องหมายจุลภาค 6 3 4 2 3 2 2" xfId="3389"/>
    <cellStyle name="เครื่องหมายจุลภาค 6 3 4 2 3 2 2 2" xfId="3858"/>
    <cellStyle name="เครื่องหมายจุลภาค 6 3 4 2 3 3" xfId="2775"/>
    <cellStyle name="เครื่องหมายจุลภาค 6 3 4 2 4" xfId="1924"/>
    <cellStyle name="เครื่องหมายจุลภาค 6 3 4 2 5" xfId="2284"/>
    <cellStyle name="เครื่องหมายจุลภาค 6 3 4 2 5 2" xfId="3023"/>
    <cellStyle name="เครื่องหมายจุลภาค 6 3 4 3" xfId="775"/>
    <cellStyle name="เครื่องหมายจุลภาค 6 3 4 3 2" xfId="1123"/>
    <cellStyle name="เครื่องหมายจุลภาค 6 3 4 3 2 2" xfId="3234"/>
    <cellStyle name="เครื่องหมายจุลภาค 6 3 4 3 2 2 2" xfId="3511"/>
    <cellStyle name="เครื่องหมายจุลภาค 6 3 4 3 3" xfId="2413"/>
    <cellStyle name="เครื่องหมายจุลภาค 6 3 4 4" xfId="1474"/>
    <cellStyle name="เครื่องหมายจุลภาค 6 3 4 5" xfId="1808"/>
    <cellStyle name="เครื่องหมายจุลภาค 6 3 4 6" xfId="2114"/>
    <cellStyle name="เครื่องหมายจุลภาค 6 3 4 6 2" xfId="2882"/>
    <cellStyle name="เครื่องหมายจุลภาค 6 3 5" xfId="382"/>
    <cellStyle name="เครื่องหมายจุลภาค 6 3 5 2" xfId="929"/>
    <cellStyle name="เครื่องหมายจุลภาค 6 3 5 2 2" xfId="1156"/>
    <cellStyle name="เครื่องหมายจุลภาค 6 3 5 2 2 2" xfId="3351"/>
    <cellStyle name="เครื่องหมายจุลภาค 6 3 5 2 2 2 2" xfId="3539"/>
    <cellStyle name="เครื่องหมายจุลภาค 6 3 5 2 3" xfId="2441"/>
    <cellStyle name="เครื่องหมายจุลภาค 6 3 5 3" xfId="1504"/>
    <cellStyle name="เครื่องหมายจุลภาค 6 3 5 4" xfId="1835"/>
    <cellStyle name="เครื่องหมายจุลภาค 6 3 5 5" xfId="2243"/>
    <cellStyle name="เครื่องหมายจุลภาค 6 3 5 5 2" xfId="2921"/>
    <cellStyle name="เครื่องหมายจุลภาค 6 3 6" xfId="607"/>
    <cellStyle name="เครื่องหมายจุลภาค 6 3 6 2" xfId="1080"/>
    <cellStyle name="เครื่องหมายจุลภาค 6 3 6 2 2" xfId="3086"/>
    <cellStyle name="เครื่องหมายจุลภาค 6 3 6 2 2 2" xfId="3475"/>
    <cellStyle name="เครื่องหมายจุลภาค 6 3 6 3" xfId="2373"/>
    <cellStyle name="เครื่องหมายจุลภาค 6 3 7" xfId="925"/>
    <cellStyle name="เครื่องหมายจุลภาค 6 3 8" xfId="873"/>
    <cellStyle name="เครื่องหมายจุลภาค 6 3 8 2" xfId="2119"/>
    <cellStyle name="เครื่องหมายจุลภาค 6 4" xfId="121"/>
    <cellStyle name="เครื่องหมายจุลภาค 6 5" xfId="161"/>
    <cellStyle name="เครื่องหมายจุลภาค 6 5 2" xfId="403"/>
    <cellStyle name="เครื่องหมายจุลภาค 6 5 2 2" xfId="426"/>
    <cellStyle name="เครื่องหมายจุลภาค 6 5 2 2 2" xfId="705"/>
    <cellStyle name="เครื่องหมายจุลภาค 6 5 2 2 2 2" xfId="726"/>
    <cellStyle name="เครื่องหมายจุลภาค 6 5 2 2 2 2 2" xfId="1378"/>
    <cellStyle name="เครื่องหมายจุลภาค 6 5 2 2 2 2 2 2" xfId="1399"/>
    <cellStyle name="เครื่องหมายจุลภาค 6 5 2 2 2 2 2 2 2" xfId="3755"/>
    <cellStyle name="เครื่องหมายจุลภาค 6 5 2 2 2 2 2 2 2 2" xfId="3776"/>
    <cellStyle name="เครื่องหมายจุลภาค 6 5 2 2 2 2 2 3" xfId="2678"/>
    <cellStyle name="เครื่องหมายจุลภาค 6 5 2 2 2 2 3" xfId="1745"/>
    <cellStyle name="เครื่องหมายจุลภาค 6 5 2 2 2 2 4" xfId="2072"/>
    <cellStyle name="เครื่องหมายจุลภาค 6 5 2 2 2 2 5" xfId="2657"/>
    <cellStyle name="เครื่องหมายจุลภาค 6 5 2 2 2 2 5 2" xfId="3190"/>
    <cellStyle name="เครื่องหมายจุลภาค 6 5 2 2 2 3" xfId="1030"/>
    <cellStyle name="เครื่องหมายจุลภาค 6 5 2 2 2 3 2" xfId="1724"/>
    <cellStyle name="เครื่องหมายจุลภาค 6 5 2 2 2 3 2 2" xfId="3436"/>
    <cellStyle name="เครื่องหมายจุลภาค 6 5 2 2 2 3 2 2 2" xfId="3898"/>
    <cellStyle name="เครื่องหมายจุลภาค 6 5 2 2 2 3 3" xfId="2815"/>
    <cellStyle name="เครื่องหมายจุลภาค 6 5 2 2 2 4" xfId="2051"/>
    <cellStyle name="เครื่องหมายจุลภาค 6 5 2 2 2 5" xfId="2331"/>
    <cellStyle name="เครื่องหมายจุลภาค 6 5 2 2 2 5 2" xfId="3169"/>
    <cellStyle name="เครื่องหมายจุลภาค 6 5 2 2 3" xfId="1009"/>
    <cellStyle name="เครื่องหมายจุลภาค 6 5 2 2 3 2" xfId="1192"/>
    <cellStyle name="เครื่องหมายจุลภาค 6 5 2 2 3 2 2" xfId="3415"/>
    <cellStyle name="เครื่องหมายจุลภาค 6 5 2 2 3 2 2 2" xfId="3574"/>
    <cellStyle name="เครื่องหมายจุลภาค 6 5 2 2 3 3" xfId="2476"/>
    <cellStyle name="เครื่องหมายจุลภาค 6 5 2 2 4" xfId="1539"/>
    <cellStyle name="เครื่องหมายจุลภาค 6 5 2 2 5" xfId="1870"/>
    <cellStyle name="เครื่องหมายจุลภาค 6 5 2 2 6" xfId="2310"/>
    <cellStyle name="เครื่องหมายจุลภาค 6 5 2 2 6 2" xfId="2958"/>
    <cellStyle name="เครื่องหมายจุลภาค 6 5 2 3" xfId="547"/>
    <cellStyle name="เครื่องหมายจุลภาค 6 5 2 3 2" xfId="1170"/>
    <cellStyle name="เครื่องหมายจุลภาค 6 5 2 3 2 2" xfId="1274"/>
    <cellStyle name="เครื่องหมายจุลภาค 6 5 2 3 2 2 2" xfId="3552"/>
    <cellStyle name="เครื่องหมายจุลภาค 6 5 2 3 2 2 2 2" xfId="3651"/>
    <cellStyle name="เครื่องหมายจุลภาค 6 5 2 3 2 3" xfId="2553"/>
    <cellStyle name="เครื่องหมายจุลภาค 6 5 2 3 3" xfId="1620"/>
    <cellStyle name="เครื่องหมายจุลภาค 6 5 2 3 4" xfId="1947"/>
    <cellStyle name="เครื่องหมายจุลภาค 6 5 2 3 5" xfId="2454"/>
    <cellStyle name="เครื่องหมายจุลภาค 6 5 2 3 5 2" xfId="3047"/>
    <cellStyle name="เครื่องหมายจุลภาค 6 5 2 4" xfId="824"/>
    <cellStyle name="เครื่องหมายจุลภาค 6 5 2 4 2" xfId="1517"/>
    <cellStyle name="เครื่องหมายจุลภาค 6 5 2 4 2 2" xfId="3277"/>
    <cellStyle name="เครื่องหมายจุลภาค 6 5 2 4 2 2 2" xfId="3824"/>
    <cellStyle name="เครื่องหมายจุลภาค 6 5 2 4 3" xfId="2739"/>
    <cellStyle name="เครื่องหมายจุลภาค 6 5 2 5" xfId="1848"/>
    <cellStyle name="เครื่องหมายจุลภาค 6 5 2 6" xfId="2161"/>
    <cellStyle name="เครื่องหมายจุลภาค 6 5 2 6 2" xfId="2936"/>
    <cellStyle name="เครื่องหมายจุลภาค 6 5 3" xfId="299"/>
    <cellStyle name="เครื่องหมายจุลภาค 6 5 3 2" xfId="627"/>
    <cellStyle name="เครื่องหมายจุลภาค 6 5 3 2 2" xfId="1113"/>
    <cellStyle name="เครื่องหมายจุลภาค 6 5 3 2 2 2" xfId="1312"/>
    <cellStyle name="เครื่องหมายจุลภาค 6 5 3 2 2 2 2" xfId="3503"/>
    <cellStyle name="เครื่องหมายจุลภาค 6 5 3 2 2 2 2 2" xfId="3689"/>
    <cellStyle name="เครื่องหมายจุลภาค 6 5 3 2 2 3" xfId="2591"/>
    <cellStyle name="เครื่องหมายจุลภาค 6 5 3 2 3" xfId="1658"/>
    <cellStyle name="เครื่องหมายจุลภาค 6 5 3 2 4" xfId="1985"/>
    <cellStyle name="เครื่องหมายจุลภาค 6 5 3 2 5" xfId="2405"/>
    <cellStyle name="เครื่องหมายจุลภาค 6 5 3 2 5 2" xfId="3099"/>
    <cellStyle name="เครื่องหมายจุลภาค 6 5 3 3" xfId="900"/>
    <cellStyle name="เครื่องหมายจุลภาค 6 5 3 3 2" xfId="1466"/>
    <cellStyle name="เครื่องหมายจุลภาค 6 5 3 3 2 2" xfId="3323"/>
    <cellStyle name="เครื่องหมายจุลภาค 6 5 3 3 2 2 2" xfId="3813"/>
    <cellStyle name="เครื่องหมายจุลภาค 6 5 3 3 3" xfId="2724"/>
    <cellStyle name="เครื่องหมายจุลภาค 6 5 3 4" xfId="1801"/>
    <cellStyle name="เครื่องหมายจุลภาค 6 5 3 5" xfId="2210"/>
    <cellStyle name="เครื่องหมายจุลภาค 6 5 3 5 2" xfId="2875"/>
    <cellStyle name="เครื่องหมายจุลภาค 6 5 4" xfId="498"/>
    <cellStyle name="เครื่องหมายจุลภาค 6 5 4 2" xfId="910"/>
    <cellStyle name="เครื่องหมายจุลภาค 6 5 4 2 2" xfId="3008"/>
    <cellStyle name="เครื่องหมายจุลภาค 6 5 4 2 2 2" xfId="3333"/>
    <cellStyle name="เครื่องหมายจุลภาค 6 5 4 3" xfId="2220"/>
    <cellStyle name="เครื่องหมายจุลภาค 6 5 5" xfId="940"/>
    <cellStyle name="เครื่องหมายจุลภาค 6 5 6" xfId="1584"/>
    <cellStyle name="เครื่องหมายจุลภาค 6 5 7" xfId="842"/>
    <cellStyle name="เครื่องหมายจุลภาค 6 5 7 2" xfId="2847"/>
    <cellStyle name="เครื่องหมายจุลภาค 6 6" xfId="300"/>
    <cellStyle name="เครื่องหมายจุลภาค 6 7" xfId="163"/>
    <cellStyle name="เครื่องหมายจุลภาค 6 7 2" xfId="535"/>
    <cellStyle name="เครื่องหมายจุลภาค 6 7 2 2" xfId="629"/>
    <cellStyle name="เครื่องหมายจุลภาค 6 7 2 2 2" xfId="1264"/>
    <cellStyle name="เครื่องหมายจุลภาค 6 7 2 2 2 2" xfId="1314"/>
    <cellStyle name="เครื่องหมายจุลภาค 6 7 2 2 2 2 2" xfId="3641"/>
    <cellStyle name="เครื่องหมายจุลภาค 6 7 2 2 2 2 2 2" xfId="3691"/>
    <cellStyle name="เครื่องหมายจุลภาค 6 7 2 2 2 3" xfId="2593"/>
    <cellStyle name="เครื่องหมายจุลภาค 6 7 2 2 3" xfId="1660"/>
    <cellStyle name="เครื่องหมายจุลภาค 6 7 2 2 4" xfId="1987"/>
    <cellStyle name="เครื่องหมายจุลภาค 6 7 2 2 5" xfId="2543"/>
    <cellStyle name="เครื่องหมายจุลภาค 6 7 2 2 5 2" xfId="3101"/>
    <cellStyle name="เครื่องหมายจุลภาค 6 7 2 3" xfId="902"/>
    <cellStyle name="เครื่องหมายจุลภาค 6 7 2 3 2" xfId="1610"/>
    <cellStyle name="เครื่องหมายจุลภาค 6 7 2 3 2 2" xfId="3325"/>
    <cellStyle name="เครื่องหมายจุลภาค 6 7 2 3 2 2 2" xfId="3871"/>
    <cellStyle name="เครื่องหมายจุลภาค 6 7 2 3 3" xfId="2788"/>
    <cellStyle name="เครื่องหมายจุลภาค 6 7 2 4" xfId="1937"/>
    <cellStyle name="เครื่องหมายจุลภาค 6 7 2 5" xfId="2212"/>
    <cellStyle name="เครื่องหมายจุลภาค 6 7 2 5 2" xfId="3036"/>
    <cellStyle name="เครื่องหมายจุลภาค 6 7 3" xfId="808"/>
    <cellStyle name="เครื่องหมายจุลภาค 6 7 3 2" xfId="817"/>
    <cellStyle name="เครื่องหมายจุลภาค 6 7 3 2 2" xfId="3263"/>
    <cellStyle name="เครื่องหมายจุลภาค 6 7 3 2 2 2" xfId="3270"/>
    <cellStyle name="เครื่องหมายจุลภาค 6 7 3 3" xfId="2154"/>
    <cellStyle name="เครื่องหมายจุลภาค 6 7 4" xfId="507"/>
    <cellStyle name="เครื่องหมายจุลภาค 6 7 5" xfId="1445"/>
    <cellStyle name="เครื่องหมายจุลภาค 6 7 6" xfId="2147"/>
    <cellStyle name="เครื่องหมายจุลภาค 6 7 6 2" xfId="2840"/>
    <cellStyle name="เครื่องหมายจุลภาค 6 8" xfId="393"/>
    <cellStyle name="เครื่องหมายจุลภาค 6 8 2" xfId="886"/>
    <cellStyle name="เครื่องหมายจุลภาค 6 8 2 2" xfId="1161"/>
    <cellStyle name="เครื่องหมายจุลภาค 6 8 2 2 2" xfId="3310"/>
    <cellStyle name="เครื่องหมายจุลภาค 6 8 2 2 2 2" xfId="3544"/>
    <cellStyle name="เครื่องหมายจุลภาค 6 8 2 3" xfId="2446"/>
    <cellStyle name="เครื่องหมายจุลภาค 6 8 3" xfId="1509"/>
    <cellStyle name="เครื่องหมายจุลภาค 6 8 4" xfId="1840"/>
    <cellStyle name="เครื่องหมายจุลภาค 6 8 5" xfId="2197"/>
    <cellStyle name="เครื่องหมายจุลภาค 6 8 5 2" xfId="2928"/>
    <cellStyle name="เครื่องหมายจุลภาค 6 9" xfId="350"/>
    <cellStyle name="เครื่องหมายจุลภาค 6 9 2" xfId="779"/>
    <cellStyle name="เครื่องหมายจุลภาค 6 9 2 2" xfId="2903"/>
    <cellStyle name="เครื่องหมายจุลภาค 6 9 2 2 2" xfId="3237"/>
    <cellStyle name="เครื่องหมายจุลภาค 6 9 3" xfId="2120"/>
    <cellStyle name="เครื่องหมายจุลภาค 7" xfId="21"/>
    <cellStyle name="เครื่องหมายจุลภาค 7 2" xfId="22"/>
    <cellStyle name="เครื่องหมายจุลภาค 7 2 2" xfId="122"/>
    <cellStyle name="เครื่องหมายจุลภาค 7 2 2 2" xfId="188"/>
    <cellStyle name="เครื่องหมายจุลภาค 7 2 2 2 2" xfId="272"/>
    <cellStyle name="เครื่องหมายจุลภาค 7 2 2 2 2 2" xfId="442"/>
    <cellStyle name="เครื่องหมายจุลภาค 7 2 2 2 2 2 2" xfId="486"/>
    <cellStyle name="เครื่องหมายจุลภาค 7 2 2 2 2 2 2 2" xfId="736"/>
    <cellStyle name="เครื่องหมายจุลภาค 7 2 2 2 2 2 2 2 2" xfId="746"/>
    <cellStyle name="เครื่องหมายจุลภาค 7 2 2 2 2 2 2 2 2 2" xfId="1409"/>
    <cellStyle name="เครื่องหมายจุลภาค 7 2 2 2 2 2 2 2 2 2 2" xfId="1419"/>
    <cellStyle name="เครื่องหมายจุลภาค 7 2 2 2 2 2 2 2 2 2 2 2" xfId="3786"/>
    <cellStyle name="เครื่องหมายจุลภาค 7 2 2 2 2 2 2 2 2 2 2 2 2" xfId="3796"/>
    <cellStyle name="เครื่องหมายจุลภาค 7 2 2 2 2 2 2 2 2 2 2 2 2 2" xfId="4873"/>
    <cellStyle name="เครื่องหมายจุลภาค 7 2 2 2 2 2 2 2 2 2 2 3" xfId="4390"/>
    <cellStyle name="เครื่องหมายจุลภาค 7 2 2 2 2 2 2 2 2 2 3" xfId="2698"/>
    <cellStyle name="เครื่องหมายจุลภาค 7 2 2 2 2 2 2 2 2 2 3 2" xfId="4648"/>
    <cellStyle name="เครื่องหมายจุลภาค 7 2 2 2 2 2 2 2 2 3" xfId="1765"/>
    <cellStyle name="เครื่องหมายจุลภาค 7 2 2 2 2 2 2 2 2 3 2" xfId="4461"/>
    <cellStyle name="เครื่องหมายจุลภาค 7 2 2 2 2 2 2 2 2 4" xfId="2092"/>
    <cellStyle name="เครื่องหมายจุลภาค 7 2 2 2 2 2 2 2 2 4 2" xfId="4528"/>
    <cellStyle name="เครื่องหมายจุลภาค 7 2 2 2 2 2 2 2 2 5" xfId="2688"/>
    <cellStyle name="เครื่องหมายจุลภาค 7 2 2 2 2 2 2 2 2 5 2" xfId="3210"/>
    <cellStyle name="เครื่องหมายจุลภาค 7 2 2 2 2 2 2 2 2 5 2 2" xfId="4755"/>
    <cellStyle name="เครื่องหมายจุลภาค 7 2 2 2 2 2 2 2 2 6" xfId="4250"/>
    <cellStyle name="เครื่องหมายจุลภาค 7 2 2 2 2 2 2 2 3" xfId="1050"/>
    <cellStyle name="เครื่องหมายจุลภาค 7 2 2 2 2 2 2 2 3 2" xfId="1755"/>
    <cellStyle name="เครื่องหมายจุลภาค 7 2 2 2 2 2 2 2 3 2 2" xfId="3456"/>
    <cellStyle name="เครื่องหมายจุลภาค 7 2 2 2 2 2 2 2 3 2 2 2" xfId="3917"/>
    <cellStyle name="เครื่องหมายจุลภาค 7 2 2 2 2 2 2 2 3 2 2 3" xfId="4804"/>
    <cellStyle name="เครื่องหมายจุลภาค 7 2 2 2 2 2 2 2 3 3" xfId="2834"/>
    <cellStyle name="เครื่องหมายจุลภาค 7 2 2 2 2 2 2 2 3 4" xfId="4315"/>
    <cellStyle name="เครื่องหมายจุลภาค 7 2 2 2 2 2 2 2 4" xfId="2082"/>
    <cellStyle name="เครื่องหมายจุลภาค 7 2 2 2 2 2 2 2 5" xfId="2351"/>
    <cellStyle name="เครื่องหมายจุลภาค 7 2 2 2 2 2 2 2 5 2" xfId="3200"/>
    <cellStyle name="เครื่องหมายจุลภาค 7 2 2 2 2 2 2 2 5 3" xfId="4578"/>
    <cellStyle name="เครื่องหมายจุลภาค 7 2 2 2 2 2 2 3" xfId="1040"/>
    <cellStyle name="เครื่องหมายจุลภาค 7 2 2 2 2 2 2 3 2" xfId="1222"/>
    <cellStyle name="เครื่องหมายจุลภาค 7 2 2 2 2 2 2 3 2 2" xfId="3446"/>
    <cellStyle name="เครื่องหมายจุลภาค 7 2 2 2 2 2 2 3 2 2 2" xfId="3604"/>
    <cellStyle name="เครื่องหมายจุลภาค 7 2 2 2 2 2 2 3 2 2 2 2" xfId="4834"/>
    <cellStyle name="เครื่องหมายจุลภาค 7 2 2 2 2 2 2 3 2 3" xfId="4349"/>
    <cellStyle name="เครื่องหมายจุลภาค 7 2 2 2 2 2 2 3 3" xfId="2506"/>
    <cellStyle name="เครื่องหมายจุลภาค 7 2 2 2 2 2 2 3 3 2" xfId="4609"/>
    <cellStyle name="เครื่องหมายจุลภาค 7 2 2 2 2 2 2 4" xfId="1571"/>
    <cellStyle name="เครื่องหมายจุลภาค 7 2 2 2 2 2 2 4 2" xfId="4422"/>
    <cellStyle name="เครื่องหมายจุลภาค 7 2 2 2 2 2 2 5" xfId="1900"/>
    <cellStyle name="เครื่องหมายจุลภาค 7 2 2 2 2 2 2 5 2" xfId="4489"/>
    <cellStyle name="เครื่องหมายจุลภาค 7 2 2 2 2 2 2 6" xfId="2341"/>
    <cellStyle name="เครื่องหมายจุลภาค 7 2 2 2 2 2 2 6 2" xfId="2997"/>
    <cellStyle name="เครื่องหมายจุลภาค 7 2 2 2 2 2 2 6 2 2" xfId="4712"/>
    <cellStyle name="เครื่องหมายจุลภาค 7 2 2 2 2 2 2 7" xfId="4180"/>
    <cellStyle name="เครื่องหมายจุลภาค 7 2 2 2 2 2 3" xfId="597"/>
    <cellStyle name="เครื่องหมายจุลภาค 7 2 2 2 2 2 3 2" xfId="1202"/>
    <cellStyle name="เครื่องหมายจุลภาค 7 2 2 2 2 2 3 2 2" xfId="1294"/>
    <cellStyle name="เครื่องหมายจุลภาค 7 2 2 2 2 2 3 2 2 2" xfId="3584"/>
    <cellStyle name="เครื่องหมายจุลภาค 7 2 2 2 2 2 3 2 2 2 2" xfId="3671"/>
    <cellStyle name="เครื่องหมายจุลภาค 7 2 2 2 2 2 3 2 2 2 2 2" xfId="4850"/>
    <cellStyle name="เครื่องหมายจุลภาค 7 2 2 2 2 2 3 2 2 3" xfId="4367"/>
    <cellStyle name="เครื่องหมายจุลภาค 7 2 2 2 2 2 3 2 3" xfId="2573"/>
    <cellStyle name="เครื่องหมายจุลภาค 7 2 2 2 2 2 3 2 3 2" xfId="4625"/>
    <cellStyle name="เครื่องหมายจุลภาค 7 2 2 2 2 2 3 3" xfId="1640"/>
    <cellStyle name="เครื่องหมายจุลภาค 7 2 2 2 2 2 3 3 2" xfId="4438"/>
    <cellStyle name="เครื่องหมายจุลภาค 7 2 2 2 2 2 3 4" xfId="1967"/>
    <cellStyle name="เครื่องหมายจุลภาค 7 2 2 2 2 2 3 4 2" xfId="4505"/>
    <cellStyle name="เครื่องหมายจุลภาค 7 2 2 2 2 2 3 5" xfId="2486"/>
    <cellStyle name="เครื่องหมายจุลภาค 7 2 2 2 2 2 3 5 2" xfId="3076"/>
    <cellStyle name="เครื่องหมายจุลภาค 7 2 2 2 2 2 3 5 2 2" xfId="4730"/>
    <cellStyle name="เครื่องหมายจุลภาค 7 2 2 2 2 2 3 6" xfId="4219"/>
    <cellStyle name="เครื่องหมายจุลภาค 7 2 2 2 2 2 4" xfId="863"/>
    <cellStyle name="เครื่องหมายจุลภาค 7 2 2 2 2 2 4 2" xfId="1549"/>
    <cellStyle name="เครื่องหมายจุลภาค 7 2 2 2 2 2 4 2 2" xfId="3297"/>
    <cellStyle name="เครื่องหมายจุลภาค 7 2 2 2 2 2 4 2 2 2" xfId="3843"/>
    <cellStyle name="เครื่องหมายจุลภาค 7 2 2 2 2 2 4 2 2 3" xfId="4774"/>
    <cellStyle name="เครื่องหมายจุลภาค 7 2 2 2 2 2 4 3" xfId="2758"/>
    <cellStyle name="เครื่องหมายจุลภาค 7 2 2 2 2 2 4 4" xfId="4278"/>
    <cellStyle name="เครื่องหมายจุลภาค 7 2 2 2 2 2 5" xfId="1880"/>
    <cellStyle name="เครื่องหมายจุลภาค 7 2 2 2 2 2 6" xfId="2181"/>
    <cellStyle name="เครื่องหมายจุลภาค 7 2 2 2 2 2 6 2" xfId="2970"/>
    <cellStyle name="เครื่องหมายจุลภาค 7 2 2 2 2 2 6 3" xfId="4547"/>
    <cellStyle name="เครื่องหมายจุลภาค 7 2 2 2 2 3" xfId="562"/>
    <cellStyle name="เครื่องหมายจุลภาค 7 2 2 2 2 3 2" xfId="658"/>
    <cellStyle name="เครื่องหมายจุลภาค 7 2 2 2 2 3 2 2" xfId="1284"/>
    <cellStyle name="เครื่องหมายจุลภาค 7 2 2 2 2 3 2 2 2" xfId="1334"/>
    <cellStyle name="เครื่องหมายจุลภาค 7 2 2 2 2 3 2 2 2 2" xfId="3661"/>
    <cellStyle name="เครื่องหมายจุลภาค 7 2 2 2 2 3 2 2 2 2 2" xfId="3711"/>
    <cellStyle name="เครื่องหมายจุลภาค 7 2 2 2 2 3 2 2 2 2 2 2" xfId="4856"/>
    <cellStyle name="เครื่องหมายจุลภาค 7 2 2 2 2 3 2 2 2 3" xfId="4373"/>
    <cellStyle name="เครื่องหมายจุลภาค 7 2 2 2 2 3 2 2 3" xfId="2613"/>
    <cellStyle name="เครื่องหมายจุลภาค 7 2 2 2 2 3 2 2 3 2" xfId="4631"/>
    <cellStyle name="เครื่องหมายจุลภาค 7 2 2 2 2 3 2 3" xfId="1680"/>
    <cellStyle name="เครื่องหมายจุลภาค 7 2 2 2 2 3 2 3 2" xfId="4444"/>
    <cellStyle name="เครื่องหมายจุลภาค 7 2 2 2 2 3 2 4" xfId="2007"/>
    <cellStyle name="เครื่องหมายจุลภาค 7 2 2 2 2 3 2 4 2" xfId="4511"/>
    <cellStyle name="เครื่องหมายจุลภาค 7 2 2 2 2 3 2 5" xfId="2563"/>
    <cellStyle name="เครื่องหมายจุลภาค 7 2 2 2 2 3 2 5 2" xfId="3124"/>
    <cellStyle name="เครื่องหมายจุลภาค 7 2 2 2 2 3 2 5 2 2" xfId="4738"/>
    <cellStyle name="เครื่องหมายจุลภาค 7 2 2 2 2 3 2 6" xfId="4233"/>
    <cellStyle name="เครื่องหมายจุลภาค 7 2 2 2 2 3 3" xfId="951"/>
    <cellStyle name="เครื่องหมายจุลภาค 7 2 2 2 2 3 3 2" xfId="1630"/>
    <cellStyle name="เครื่องหมายจุลภาค 7 2 2 2 2 3 3 2 2" xfId="3368"/>
    <cellStyle name="เครื่องหมายจุลภาค 7 2 2 2 2 3 3 2 2 2" xfId="3879"/>
    <cellStyle name="เครื่องหมายจุลภาค 7 2 2 2 2 3 3 2 2 3" xfId="4786"/>
    <cellStyle name="เครื่องหมายจุลภาค 7 2 2 2 2 3 3 3" xfId="2796"/>
    <cellStyle name="เครื่องหมายจุลภาค 7 2 2 2 2 3 3 4" xfId="4294"/>
    <cellStyle name="เครื่องหมายจุลภาค 7 2 2 2 2 3 4" xfId="1957"/>
    <cellStyle name="เครื่องหมายจุลภาค 7 2 2 2 2 3 5" xfId="2262"/>
    <cellStyle name="เครื่องหมายจุลภาค 7 2 2 2 2 3 5 2" xfId="3058"/>
    <cellStyle name="เครื่องหมายจุลภาค 7 2 2 2 2 3 5 3" xfId="4560"/>
    <cellStyle name="เครื่องหมายจุลภาค 7 2 2 2 2 4" xfId="836"/>
    <cellStyle name="เครื่องหมายจุลภาค 7 2 2 2 2 4 2" xfId="1094"/>
    <cellStyle name="เครื่องหมายจุลภาค 7 2 2 2 2 4 2 2" xfId="3287"/>
    <cellStyle name="เครื่องหมายจุลภาค 7 2 2 2 2 4 2 2 2" xfId="3486"/>
    <cellStyle name="เครื่องหมายจุลภาค 7 2 2 2 2 4 2 2 2 2" xfId="4811"/>
    <cellStyle name="เครื่องหมายจุลภาค 7 2 2 2 2 4 2 3" xfId="4324"/>
    <cellStyle name="เครื่องหมายจุลภาค 7 2 2 2 2 4 3" xfId="2386"/>
    <cellStyle name="เครื่องหมายจุลภาค 7 2 2 2 2 4 3 2" xfId="4586"/>
    <cellStyle name="เครื่องหมายจุลภาค 7 2 2 2 2 5" xfId="1450"/>
    <cellStyle name="เครื่องหมายจุลภาค 7 2 2 2 2 5 2" xfId="4397"/>
    <cellStyle name="เครื่องหมายจุลภาค 7 2 2 2 2 6" xfId="1785"/>
    <cellStyle name="เครื่องหมายจุลภาค 7 2 2 2 2 6 2" xfId="4466"/>
    <cellStyle name="เครื่องหมายจุลภาค 7 2 2 2 2 7" xfId="2171"/>
    <cellStyle name="เครื่องหมายจุลภาค 7 2 2 2 2 7 2" xfId="2857"/>
    <cellStyle name="เครื่องหมายจุลภาค 7 2 2 2 2 7 2 2" xfId="4686"/>
    <cellStyle name="เครื่องหมายจุลภาค 7 2 2 2 2 8" xfId="4102"/>
    <cellStyle name="เครื่องหมายจุลภาค 7 2 2 2 3" xfId="322"/>
    <cellStyle name="เครื่องหมายจุลภาค 7 2 2 2 3 2" xfId="4121"/>
    <cellStyle name="เครื่องหมายจุลภาค 7 2 2 2 4" xfId="372"/>
    <cellStyle name="เครื่องหมายจุลภาค 7 2 2 2 4 2" xfId="640"/>
    <cellStyle name="เครื่องหมายจุลภาค 7 2 2 2 4 2 2" xfId="696"/>
    <cellStyle name="เครื่องหมายจุลภาค 7 2 2 2 4 2 2 2" xfId="1324"/>
    <cellStyle name="เครื่องหมายจุลภาค 7 2 2 2 4 2 2 2 2" xfId="1369"/>
    <cellStyle name="เครื่องหมายจุลภาค 7 2 2 2 4 2 2 2 2 2" xfId="3701"/>
    <cellStyle name="เครื่องหมายจุลภาค 7 2 2 2 4 2 2 2 2 2 2" xfId="3746"/>
    <cellStyle name="เครื่องหมายจุลภาค 7 2 2 2 4 2 2 2 2 2 2 2" xfId="4863"/>
    <cellStyle name="เครื่องหมายจุลภาค 7 2 2 2 4 2 2 2 2 3" xfId="4380"/>
    <cellStyle name="เครื่องหมายจุลภาค 7 2 2 2 4 2 2 2 3" xfId="2648"/>
    <cellStyle name="เครื่องหมายจุลภาค 7 2 2 2 4 2 2 2 3 2" xfId="4638"/>
    <cellStyle name="เครื่องหมายจุลภาค 7 2 2 2 4 2 2 3" xfId="1715"/>
    <cellStyle name="เครื่องหมายจุลภาค 7 2 2 2 4 2 2 3 2" xfId="4451"/>
    <cellStyle name="เครื่องหมายจุลภาค 7 2 2 2 4 2 2 4" xfId="2042"/>
    <cellStyle name="เครื่องหมายจุลภาค 7 2 2 2 4 2 2 4 2" xfId="4518"/>
    <cellStyle name="เครื่องหมายจุลภาค 7 2 2 2 4 2 2 5" xfId="2603"/>
    <cellStyle name="เครื่องหมายจุลภาค 7 2 2 2 4 2 2 5 2" xfId="3160"/>
    <cellStyle name="เครื่องหมายจุลภาค 7 2 2 2 4 2 2 5 2 2" xfId="4745"/>
    <cellStyle name="เครื่องหมายจุลภาค 7 2 2 2 4 2 2 6" xfId="4240"/>
    <cellStyle name="เครื่องหมายจุลภาค 7 2 2 2 4 2 3" xfId="999"/>
    <cellStyle name="เครื่องหมายจุลภาค 7 2 2 2 4 2 3 2" xfId="1670"/>
    <cellStyle name="เครื่องหมายจุลภาค 7 2 2 2 4 2 3 2 2" xfId="3406"/>
    <cellStyle name="เครื่องหมายจุลภาค 7 2 2 2 4 2 3 2 2 2" xfId="3888"/>
    <cellStyle name="เครื่องหมายจุลภาค 7 2 2 2 4 2 3 2 2 3" xfId="4794"/>
    <cellStyle name="เครื่องหมายจุลภาค 7 2 2 2 4 2 3 3" xfId="2805"/>
    <cellStyle name="เครื่องหมายจุลภาค 7 2 2 2 4 2 3 4" xfId="4305"/>
    <cellStyle name="เครื่องหมายจุลภาค 7 2 2 2 4 2 4" xfId="1997"/>
    <cellStyle name="เครื่องหมายจุลภาค 7 2 2 2 4 2 5" xfId="2301"/>
    <cellStyle name="เครื่องหมายจุลภาค 7 2 2 2 4 2 5 2" xfId="3111"/>
    <cellStyle name="เครื่องหมายจุลภาค 7 2 2 2 4 2 5 3" xfId="4568"/>
    <cellStyle name="เครื่องหมายจุลภาค 7 2 2 2 4 3" xfId="916"/>
    <cellStyle name="เครื่องหมายจุลภาค 7 2 2 2 4 3 2" xfId="1149"/>
    <cellStyle name="เครื่องหมายจุลภาค 7 2 2 2 4 3 2 2" xfId="3339"/>
    <cellStyle name="เครื่องหมายจุลภาค 7 2 2 2 4 3 2 2 2" xfId="3533"/>
    <cellStyle name="เครื่องหมายจุลภาค 7 2 2 2 4 3 2 2 2 2" xfId="4819"/>
    <cellStyle name="เครื่องหมายจุลภาค 7 2 2 2 4 3 2 3" xfId="4333"/>
    <cellStyle name="เครื่องหมายจุลภาค 7 2 2 2 4 3 3" xfId="2435"/>
    <cellStyle name="เครื่องหมายจุลภาค 7 2 2 2 4 3 3 2" xfId="4594"/>
    <cellStyle name="เครื่องหมายจุลภาค 7 2 2 2 4 4" xfId="1498"/>
    <cellStyle name="เครื่องหมายจุลภาค 7 2 2 2 4 4 2" xfId="4407"/>
    <cellStyle name="เครื่องหมายจุลภาค 7 2 2 2 4 5" xfId="1829"/>
    <cellStyle name="เครื่องหมายจุลภาค 7 2 2 2 4 5 2" xfId="4474"/>
    <cellStyle name="เครื่องหมายจุลภาค 7 2 2 2 4 6" xfId="2226"/>
    <cellStyle name="เครื่องหมายจุลภาค 7 2 2 2 4 6 2" xfId="2915"/>
    <cellStyle name="เครื่องหมายจุลภาค 7 2 2 2 4 6 2 2" xfId="4696"/>
    <cellStyle name="เครื่องหมายจุลภาค 7 2 2 2 4 7" xfId="4139"/>
    <cellStyle name="เครื่องหมายจุลภาค 7 2 2 2 5" xfId="451"/>
    <cellStyle name="เครื่องหมายจุลภาค 7 2 2 2 5 2" xfId="769"/>
    <cellStyle name="เครื่องหมายจุลภาค 7 2 2 2 5 2 2" xfId="1208"/>
    <cellStyle name="เครื่องหมายจุลภาค 7 2 2 2 5 2 2 2" xfId="3229"/>
    <cellStyle name="เครื่องหมายจุลภาค 7 2 2 2 5 2 2 2 2" xfId="3590"/>
    <cellStyle name="เครื่องหมายจุลภาค 7 2 2 2 5 2 2 2 2 2" xfId="4831"/>
    <cellStyle name="เครื่องหมายจุลภาค 7 2 2 2 5 2 2 3" xfId="4346"/>
    <cellStyle name="เครื่องหมายจุลภาค 7 2 2 2 5 2 3" xfId="2492"/>
    <cellStyle name="เครื่องหมายจุลภาค 7 2 2 2 5 2 3 2" xfId="4606"/>
    <cellStyle name="เครื่องหมายจุลภาค 7 2 2 2 5 3" xfId="1555"/>
    <cellStyle name="เครื่องหมายจุลภาค 7 2 2 2 5 3 2" xfId="4419"/>
    <cellStyle name="เครื่องหมายจุลภาค 7 2 2 2 5 4" xfId="1886"/>
    <cellStyle name="เครื่องหมายจุลภาค 7 2 2 2 5 4 2" xfId="4486"/>
    <cellStyle name="เครื่องหมายจุลภาค 7 2 2 2 5 5" xfId="2108"/>
    <cellStyle name="เครื่องหมายจุลภาค 7 2 2 2 5 5 2" xfId="2978"/>
    <cellStyle name="เครื่องหมายจุลภาค 7 2 2 2 5 5 2 2" xfId="4708"/>
    <cellStyle name="เครื่องหมายจุลภาค 7 2 2 2 5 6" xfId="4161"/>
    <cellStyle name="เครื่องหมายจุลภาค 7 2 2 2 6" xfId="571"/>
    <cellStyle name="เครื่องหมายจุลภาค 7 2 2 2 6 2" xfId="984"/>
    <cellStyle name="เครื่องหมายจุลภาค 7 2 2 2 6 2 2" xfId="3064"/>
    <cellStyle name="เครื่องหมายจุลภาค 7 2 2 2 6 2 2 2" xfId="3391"/>
    <cellStyle name="เครื่องหมายจุลภาค 7 2 2 2 6 2 2 3" xfId="4729"/>
    <cellStyle name="เครื่องหมายจุลภาค 7 2 2 2 6 3" xfId="2286"/>
    <cellStyle name="เครื่องหมายจุลภาค 7 2 2 2 6 4" xfId="4210"/>
    <cellStyle name="เครื่องหมายจุลภาค 7 2 2 2 7" xfId="891"/>
    <cellStyle name="เครื่องหมายจุลภาค 7 2 2 2 8" xfId="1236"/>
    <cellStyle name="เครื่องหมายจุลภาค 7 2 2 2 8 2" xfId="2193"/>
    <cellStyle name="เครื่องหมายจุลภาค 7 2 2 2 8 3" xfId="4353"/>
    <cellStyle name="เครื่องหมายจุลภาค 7 2 2 3" xfId="279"/>
    <cellStyle name="เครื่องหมายจุลภาค 7 2 2 3 2" xfId="414"/>
    <cellStyle name="เครื่องหมายจุลภาค 7 2 2 3 2 2" xfId="491"/>
    <cellStyle name="เครื่องหมายจุลภาค 7 2 2 3 2 2 2" xfId="716"/>
    <cellStyle name="เครื่องหมายจุลภาค 7 2 2 3 2 2 2 2" xfId="751"/>
    <cellStyle name="เครื่องหมายจุลภาค 7 2 2 3 2 2 2 2 2" xfId="1389"/>
    <cellStyle name="เครื่องหมายจุลภาค 7 2 2 3 2 2 2 2 2 2" xfId="1424"/>
    <cellStyle name="เครื่องหมายจุลภาค 7 2 2 3 2 2 2 2 2 2 2" xfId="3766"/>
    <cellStyle name="เครื่องหมายจุลภาค 7 2 2 3 2 2 2 2 2 2 2 2" xfId="3801"/>
    <cellStyle name="เครื่องหมายจุลภาค 7 2 2 3 2 2 2 2 2 2 2 3" xfId="4868"/>
    <cellStyle name="เครื่องหมายจุลภาค 7 2 2 3 2 2 2 2 2 3" xfId="2703"/>
    <cellStyle name="เครื่องหมายจุลภาค 7 2 2 3 2 2 2 2 2 4" xfId="4385"/>
    <cellStyle name="เครื่องหมายจุลภาค 7 2 2 3 2 2 2 2 3" xfId="1770"/>
    <cellStyle name="เครื่องหมายจุลภาค 7 2 2 3 2 2 2 2 4" xfId="2097"/>
    <cellStyle name="เครื่องหมายจุลภาค 7 2 2 3 2 2 2 2 5" xfId="2668"/>
    <cellStyle name="เครื่องหมายจุลภาค 7 2 2 3 2 2 2 2 5 2" xfId="3215"/>
    <cellStyle name="เครื่องหมายจุลภาค 7 2 2 3 2 2 2 2 5 3" xfId="4643"/>
    <cellStyle name="เครื่องหมายจุลภาค 7 2 2 3 2 2 2 3" xfId="1055"/>
    <cellStyle name="เครื่องหมายจุลภาค 7 2 2 3 2 2 2 3 2" xfId="1735"/>
    <cellStyle name="เครื่องหมายจุลภาค 7 2 2 3 2 2 2 3 2 2" xfId="3461"/>
    <cellStyle name="เครื่องหมายจุลภาค 7 2 2 3 2 2 2 3 2 2 2" xfId="3909"/>
    <cellStyle name="เครื่องหมายจุลภาค 7 2 2 3 2 2 2 3 2 2 2 2" xfId="4901"/>
    <cellStyle name="เครื่องหมายจุลภาค 7 2 2 3 2 2 2 3 2 3" xfId="4456"/>
    <cellStyle name="เครื่องหมายจุลภาค 7 2 2 3 2 2 2 3 3" xfId="2826"/>
    <cellStyle name="เครื่องหมายจุลภาค 7 2 2 3 2 2 2 3 3 2" xfId="4679"/>
    <cellStyle name="เครื่องหมายจุลภาค 7 2 2 3 2 2 2 4" xfId="2062"/>
    <cellStyle name="เครื่องหมายจุลภาค 7 2 2 3 2 2 2 4 2" xfId="4523"/>
    <cellStyle name="เครื่องหมายจุลภาค 7 2 2 3 2 2 2 5" xfId="2356"/>
    <cellStyle name="เครื่องหมายจุลภาค 7 2 2 3 2 2 2 5 2" xfId="3180"/>
    <cellStyle name="เครื่องหมายจุลภาค 7 2 2 3 2 2 2 5 2 2" xfId="4750"/>
    <cellStyle name="เครื่องหมายจุลภาค 7 2 2 3 2 2 2 6" xfId="4245"/>
    <cellStyle name="เครื่องหมายจุลภาค 7 2 2 3 2 2 3" xfId="1020"/>
    <cellStyle name="เครื่องหมายจุลภาค 7 2 2 3 2 2 3 2" xfId="1227"/>
    <cellStyle name="เครื่องหมายจุลภาค 7 2 2 3 2 2 3 2 2" xfId="3426"/>
    <cellStyle name="เครื่องหมายจุลภาค 7 2 2 3 2 2 3 2 2 2" xfId="3609"/>
    <cellStyle name="เครื่องหมายจุลภาค 7 2 2 3 2 2 3 2 2 3" xfId="4799"/>
    <cellStyle name="เครื่องหมายจุลภาค 7 2 2 3 2 2 3 3" xfId="2511"/>
    <cellStyle name="เครื่องหมายจุลภาค 7 2 2 3 2 2 3 4" xfId="4310"/>
    <cellStyle name="เครื่องหมายจุลภาค 7 2 2 3 2 2 4" xfId="1576"/>
    <cellStyle name="เครื่องหมายจุลภาค 7 2 2 3 2 2 5" xfId="1905"/>
    <cellStyle name="เครื่องหมายจุลภาค 7 2 2 3 2 2 6" xfId="2321"/>
    <cellStyle name="เครื่องหมายจุลภาค 7 2 2 3 2 2 6 2" xfId="3002"/>
    <cellStyle name="เครื่องหมายจุลภาค 7 2 2 3 2 2 6 3" xfId="4573"/>
    <cellStyle name="เครื่องหมายจุลภาค 7 2 2 3 2 3" xfId="602"/>
    <cellStyle name="เครื่องหมายจุลภาค 7 2 2 3 2 3 2" xfId="1181"/>
    <cellStyle name="เครื่องหมายจุลภาค 7 2 2 3 2 3 2 2" xfId="1299"/>
    <cellStyle name="เครื่องหมายจุลภาค 7 2 2 3 2 3 2 2 2" xfId="3563"/>
    <cellStyle name="เครื่องหมายจุลภาค 7 2 2 3 2 3 2 2 2 2" xfId="3676"/>
    <cellStyle name="เครื่องหมายจุลภาค 7 2 2 3 2 3 2 2 2 3" xfId="4825"/>
    <cellStyle name="เครื่องหมายจุลภาค 7 2 2 3 2 3 2 3" xfId="2578"/>
    <cellStyle name="เครื่องหมายจุลภาค 7 2 2 3 2 3 2 4" xfId="4340"/>
    <cellStyle name="เครื่องหมายจุลภาค 7 2 2 3 2 3 3" xfId="1645"/>
    <cellStyle name="เครื่องหมายจุลภาค 7 2 2 3 2 3 4" xfId="1972"/>
    <cellStyle name="เครื่องหมายจุลภาค 7 2 2 3 2 3 5" xfId="2465"/>
    <cellStyle name="เครื่องหมายจุลภาค 7 2 2 3 2 3 5 2" xfId="3081"/>
    <cellStyle name="เครื่องหมายจุลภาค 7 2 2 3 2 3 5 3" xfId="4600"/>
    <cellStyle name="เครื่องหมายจุลภาค 7 2 2 3 2 4" xfId="868"/>
    <cellStyle name="เครื่องหมายจุลภาค 7 2 2 3 2 4 2" xfId="1528"/>
    <cellStyle name="เครื่องหมายจุลภาค 7 2 2 3 2 4 2 2" xfId="3302"/>
    <cellStyle name="เครื่องหมายจุลภาค 7 2 2 3 2 4 2 2 2" xfId="3835"/>
    <cellStyle name="เครื่องหมายจุลภาค 7 2 2 3 2 4 2 2 2 2" xfId="4882"/>
    <cellStyle name="เครื่องหมายจุลภาค 7 2 2 3 2 4 2 3" xfId="4413"/>
    <cellStyle name="เครื่องหมายจุลภาค 7 2 2 3 2 4 3" xfId="2750"/>
    <cellStyle name="เครื่องหมายจุลภาค 7 2 2 3 2 4 3 2" xfId="4660"/>
    <cellStyle name="เครื่องหมายจุลภาค 7 2 2 3 2 5" xfId="1859"/>
    <cellStyle name="เครื่องหมายจุลภาค 7 2 2 3 2 5 2" xfId="4480"/>
    <cellStyle name="เครื่องหมายจุลภาค 7 2 2 3 2 6" xfId="2186"/>
    <cellStyle name="เครื่องหมายจุลภาค 7 2 2 3 2 6 2" xfId="2947"/>
    <cellStyle name="เครื่องหมายจุลภาค 7 2 2 3 2 6 2 2" xfId="4702"/>
    <cellStyle name="เครื่องหมายจุลภาค 7 2 2 3 2 7" xfId="4151"/>
    <cellStyle name="เครื่องหมายจุลภาค 7 2 2 3 3" xfId="529"/>
    <cellStyle name="เครื่องหมายจุลภาค 7 2 2 3 3 2" xfId="665"/>
    <cellStyle name="เครื่องหมายจุลภาค 7 2 2 3 3 2 2" xfId="1258"/>
    <cellStyle name="เครื่องหมายจุลภาค 7 2 2 3 3 2 2 2" xfId="1341"/>
    <cellStyle name="เครื่องหมายจุลภาค 7 2 2 3 3 2 2 2 2" xfId="3635"/>
    <cellStyle name="เครื่องหมายจุลภาค 7 2 2 3 3 2 2 2 2 2" xfId="3718"/>
    <cellStyle name="เครื่องหมายจุลภาค 7 2 2 3 3 2 2 2 2 3" xfId="4844"/>
    <cellStyle name="เครื่องหมายจุลภาค 7 2 2 3 3 2 2 3" xfId="2620"/>
    <cellStyle name="เครื่องหมายจุลภาค 7 2 2 3 3 2 2 4" xfId="4361"/>
    <cellStyle name="เครื่องหมายจุลภาค 7 2 2 3 3 2 3" xfId="1687"/>
    <cellStyle name="เครื่องหมายจุลภาค 7 2 2 3 3 2 4" xfId="2014"/>
    <cellStyle name="เครื่องหมายจุลภาค 7 2 2 3 3 2 5" xfId="2537"/>
    <cellStyle name="เครื่องหมายจุลภาค 7 2 2 3 3 2 5 2" xfId="3131"/>
    <cellStyle name="เครื่องหมายจุลภาค 7 2 2 3 3 2 5 3" xfId="4619"/>
    <cellStyle name="เครื่องหมายจุลภาค 7 2 2 3 3 3" xfId="958"/>
    <cellStyle name="เครื่องหมายจุลภาค 7 2 2 3 3 3 2" xfId="1604"/>
    <cellStyle name="เครื่องหมายจุลภาค 7 2 2 3 3 3 2 2" xfId="3375"/>
    <cellStyle name="เครื่องหมายจุลภาค 7 2 2 3 3 3 2 2 2" xfId="3865"/>
    <cellStyle name="เครื่องหมายจุลภาค 7 2 2 3 3 3 2 2 2 2" xfId="4892"/>
    <cellStyle name="เครื่องหมายจุลภาค 7 2 2 3 3 3 2 3" xfId="4432"/>
    <cellStyle name="เครื่องหมายจุลภาค 7 2 2 3 3 3 3" xfId="2782"/>
    <cellStyle name="เครื่องหมายจุลภาค 7 2 2 3 3 3 3 2" xfId="4670"/>
    <cellStyle name="เครื่องหมายจุลภาค 7 2 2 3 3 4" xfId="1931"/>
    <cellStyle name="เครื่องหมายจุลภาค 7 2 2 3 3 4 2" xfId="4499"/>
    <cellStyle name="เครื่องหมายจุลภาค 7 2 2 3 3 5" xfId="2269"/>
    <cellStyle name="เครื่องหมายจุลภาค 7 2 2 3 3 5 2" xfId="3030"/>
    <cellStyle name="เครื่องหมายจุลภาค 7 2 2 3 3 5 2 2" xfId="4722"/>
    <cellStyle name="เครื่องหมายจุลภาค 7 2 2 3 3 6" xfId="4198"/>
    <cellStyle name="เครื่องหมายจุลภาค 7 2 2 3 4" xfId="794"/>
    <cellStyle name="เครื่องหมายจุลภาค 7 2 2 3 4 2" xfId="1101"/>
    <cellStyle name="เครื่องหมายจุลภาค 7 2 2 3 4 2 2" xfId="3251"/>
    <cellStyle name="เครื่องหมายจุลภาค 7 2 2 3 4 2 2 2" xfId="3493"/>
    <cellStyle name="เครื่องหมายจุลภาค 7 2 2 3 4 2 2 3" xfId="4768"/>
    <cellStyle name="เครื่องหมายจุลภาค 7 2 2 3 4 3" xfId="2393"/>
    <cellStyle name="เครื่องหมายจุลภาค 7 2 2 3 4 4" xfId="4264"/>
    <cellStyle name="เครื่องหมายจุลภาค 7 2 2 3 5" xfId="1457"/>
    <cellStyle name="เครื่องหมายจุลภาค 7 2 2 3 6" xfId="1792"/>
    <cellStyle name="เครื่องหมายจุลภาค 7 2 2 3 7" xfId="2135"/>
    <cellStyle name="เครื่องหมายจุลภาค 7 2 2 3 7 2" xfId="2864"/>
    <cellStyle name="เครื่องหมายจุลภาค 7 2 2 3 7 3" xfId="4541"/>
    <cellStyle name="เครื่องหมายจุลภาค 7 2 2 4" xfId="319"/>
    <cellStyle name="เครื่องหมายจุลภาค 7 2 2 4 2" xfId="516"/>
    <cellStyle name="เครื่องหมายจุลภาค 7 2 2 4 2 2" xfId="679"/>
    <cellStyle name="เครื่องหมายจุลภาค 7 2 2 4 2 2 2" xfId="1245"/>
    <cellStyle name="เครื่องหมายจุลภาค 7 2 2 4 2 2 2 2" xfId="1352"/>
    <cellStyle name="เครื่องหมายจุลภาค 7 2 2 4 2 2 2 2 2" xfId="3622"/>
    <cellStyle name="เครื่องหมายจุลภาค 7 2 2 4 2 2 2 2 2 2" xfId="3729"/>
    <cellStyle name="เครื่องหมายจุลภาค 7 2 2 4 2 2 2 2 2 3" xfId="4840"/>
    <cellStyle name="เครื่องหมายจุลภาค 7 2 2 4 2 2 2 3" xfId="2631"/>
    <cellStyle name="เครื่องหมายจุลภาค 7 2 2 4 2 2 2 4" xfId="4357"/>
    <cellStyle name="เครื่องหมายจุลภาค 7 2 2 4 2 2 3" xfId="1698"/>
    <cellStyle name="เครื่องหมายจุลภาค 7 2 2 4 2 2 4" xfId="2025"/>
    <cellStyle name="เครื่องหมายจุลภาค 7 2 2 4 2 2 5" xfId="2524"/>
    <cellStyle name="เครื่องหมายจุลภาค 7 2 2 4 2 2 5 2" xfId="3143"/>
    <cellStyle name="เครื่องหมายจุลภาค 7 2 2 4 2 2 5 3" xfId="4615"/>
    <cellStyle name="เครื่องหมายจุลภาค 7 2 2 4 2 3" xfId="980"/>
    <cellStyle name="เครื่องหมายจุลภาค 7 2 2 4 2 3 2" xfId="1591"/>
    <cellStyle name="เครื่องหมายจุลภาค 7 2 2 4 2 3 2 2" xfId="3388"/>
    <cellStyle name="เครื่องหมายจุลภาค 7 2 2 4 2 3 2 2 2" xfId="3852"/>
    <cellStyle name="เครื่องหมายจุลภาค 7 2 2 4 2 3 2 2 2 2" xfId="4888"/>
    <cellStyle name="เครื่องหมายจุลภาค 7 2 2 4 2 3 2 3" xfId="4428"/>
    <cellStyle name="เครื่องหมายจุลภาค 7 2 2 4 2 3 3" xfId="2769"/>
    <cellStyle name="เครื่องหมายจุลภาค 7 2 2 4 2 3 3 2" xfId="4666"/>
    <cellStyle name="เครื่องหมายจุลภาค 7 2 2 4 2 4" xfId="1918"/>
    <cellStyle name="เครื่องหมายจุลภาค 7 2 2 4 2 4 2" xfId="4495"/>
    <cellStyle name="เครื่องหมายจุลภาค 7 2 2 4 2 5" xfId="2283"/>
    <cellStyle name="เครื่องหมายจุลภาค 7 2 2 4 2 5 2" xfId="3017"/>
    <cellStyle name="เครื่องหมายจุลภาค 7 2 2 4 2 5 2 2" xfId="4718"/>
    <cellStyle name="เครื่องหมายจุลภาค 7 2 2 4 2 6" xfId="4194"/>
    <cellStyle name="เครื่องหมายจุลภาค 7 2 2 4 3" xfId="187"/>
    <cellStyle name="เครื่องหมายจุลภาค 7 2 2 4 3 2" xfId="1122"/>
    <cellStyle name="เครื่องหมายจุลภาค 7 2 2 4 3 2 2" xfId="2715"/>
    <cellStyle name="เครื่องหมายจุลภาค 7 2 2 4 3 2 2 2" xfId="3510"/>
    <cellStyle name="เครื่องหมายจุลภาค 7 2 2 4 3 2 2 3" xfId="4653"/>
    <cellStyle name="เครื่องหมายจุลภาค 7 2 2 4 3 3" xfId="2412"/>
    <cellStyle name="เครื่องหมายจุลภาค 7 2 2 4 3 4" xfId="4044"/>
    <cellStyle name="เครื่องหมายจุลภาค 7 2 2 4 4" xfId="1473"/>
    <cellStyle name="เครื่องหมายจุลภาค 7 2 2 4 5" xfId="1807"/>
    <cellStyle name="เครื่องหมายจุลภาค 7 2 2 4 6" xfId="854"/>
    <cellStyle name="เครื่องหมายจุลภาค 7 2 2 4 6 2" xfId="2881"/>
    <cellStyle name="เครื่องหมายจุลภาค 7 2 2 4 6 3" xfId="4276"/>
    <cellStyle name="เครื่องหมายจุลภาค 7 2 2 5" xfId="419"/>
    <cellStyle name="เครื่องหมายจุลภาค 7 2 2 5 2" xfId="761"/>
    <cellStyle name="เครื่องหมายจุลภาค 7 2 2 5 2 2" xfId="1186"/>
    <cellStyle name="เครื่องหมายจุลภาค 7 2 2 5 2 2 2" xfId="3223"/>
    <cellStyle name="เครื่องหมายจุลภาค 7 2 2 5 2 2 2 2" xfId="3568"/>
    <cellStyle name="เครื่องหมายจุลภาค 7 2 2 5 2 2 2 3" xfId="4760"/>
    <cellStyle name="เครื่องหมายจุลภาค 7 2 2 5 2 3" xfId="2470"/>
    <cellStyle name="เครื่องหมายจุลภาค 7 2 2 5 2 4" xfId="4255"/>
    <cellStyle name="เครื่องหมายจุลภาค 7 2 2 5 3" xfId="1533"/>
    <cellStyle name="เครื่องหมายจุลภาค 7 2 2 5 4" xfId="1864"/>
    <cellStyle name="เครื่องหมายจุลภาค 7 2 2 5 5" xfId="381"/>
    <cellStyle name="เครื่องหมายจุลภาค 7 2 2 5 5 2" xfId="2952"/>
    <cellStyle name="เครื่องหมายจุลภาค 7 2 2 5 5 3" xfId="4145"/>
    <cellStyle name="เครื่องหมายจุลภาค 7 2 2 6" xfId="619"/>
    <cellStyle name="เครื่องหมายจุลภาค 7 2 2 6 2" xfId="933"/>
    <cellStyle name="เครื่องหมายจุลภาค 7 2 2 6 2 2" xfId="3091"/>
    <cellStyle name="เครื่องหมายจุลภาค 7 2 2 6 2 2 2" xfId="3353"/>
    <cellStyle name="เครื่องหมายจุลภาค 7 2 2 6 2 2 2 2" xfId="4784"/>
    <cellStyle name="เครื่องหมายจุลภาค 7 2 2 6 2 3" xfId="4292"/>
    <cellStyle name="เครื่องหมายจุลภาค 7 2 2 6 3" xfId="2246"/>
    <cellStyle name="เครื่องหมายจุลภาค 7 2 2 6 3 2" xfId="4558"/>
    <cellStyle name="เครื่องหมายจุลภาค 7 2 2 7" xfId="1072"/>
    <cellStyle name="เครื่องหมายจุลภาค 7 2 2 7 2" xfId="4321"/>
    <cellStyle name="เครื่องหมายจุลภาค 7 2 2 8" xfId="378"/>
    <cellStyle name="เครื่องหมายจุลภาค 7 2 2 8 2" xfId="2723"/>
    <cellStyle name="เครื่องหมายจุลภาค 7 2 2 8 2 2" xfId="4656"/>
    <cellStyle name="เครื่องหมายจุลภาค 7 2 2 9" xfId="4018"/>
    <cellStyle name="เครื่องหมายจุลภาค 7 2 3" xfId="164"/>
    <cellStyle name="เครื่องหมายจุลภาค 7 2 3 2" xfId="405"/>
    <cellStyle name="เครื่องหมายจุลภาค 7 2 3 2 2" xfId="428"/>
    <cellStyle name="เครื่องหมายจุลภาค 7 2 3 2 2 2" xfId="707"/>
    <cellStyle name="เครื่องหมายจุลภาค 7 2 3 2 2 2 2" xfId="728"/>
    <cellStyle name="เครื่องหมายจุลภาค 7 2 3 2 2 2 2 2" xfId="1380"/>
    <cellStyle name="เครื่องหมายจุลภาค 7 2 3 2 2 2 2 2 2" xfId="1401"/>
    <cellStyle name="เครื่องหมายจุลภาค 7 2 3 2 2 2 2 2 2 2" xfId="3757"/>
    <cellStyle name="เครื่องหมายจุลภาค 7 2 3 2 2 2 2 2 2 2 2" xfId="3778"/>
    <cellStyle name="เครื่องหมายจุลภาค 7 2 3 2 2 2 2 2 3" xfId="2680"/>
    <cellStyle name="เครื่องหมายจุลภาค 7 2 3 2 2 2 2 3" xfId="1747"/>
    <cellStyle name="เครื่องหมายจุลภาค 7 2 3 2 2 2 2 4" xfId="2074"/>
    <cellStyle name="เครื่องหมายจุลภาค 7 2 3 2 2 2 2 5" xfId="2659"/>
    <cellStyle name="เครื่องหมายจุลภาค 7 2 3 2 2 2 2 5 2" xfId="3192"/>
    <cellStyle name="เครื่องหมายจุลภาค 7 2 3 2 2 2 3" xfId="1032"/>
    <cellStyle name="เครื่องหมายจุลภาค 7 2 3 2 2 2 3 2" xfId="1726"/>
    <cellStyle name="เครื่องหมายจุลภาค 7 2 3 2 2 2 3 2 2" xfId="3438"/>
    <cellStyle name="เครื่องหมายจุลภาค 7 2 3 2 2 2 3 2 2 2" xfId="3900"/>
    <cellStyle name="เครื่องหมายจุลภาค 7 2 3 2 2 2 3 3" xfId="2817"/>
    <cellStyle name="เครื่องหมายจุลภาค 7 2 3 2 2 2 4" xfId="2053"/>
    <cellStyle name="เครื่องหมายจุลภาค 7 2 3 2 2 2 5" xfId="2333"/>
    <cellStyle name="เครื่องหมายจุลภาค 7 2 3 2 2 2 5 2" xfId="3171"/>
    <cellStyle name="เครื่องหมายจุลภาค 7 2 3 2 2 3" xfId="1011"/>
    <cellStyle name="เครื่องหมายจุลภาค 7 2 3 2 2 3 2" xfId="1194"/>
    <cellStyle name="เครื่องหมายจุลภาค 7 2 3 2 2 3 2 2" xfId="3417"/>
    <cellStyle name="เครื่องหมายจุลภาค 7 2 3 2 2 3 2 2 2" xfId="3576"/>
    <cellStyle name="เครื่องหมายจุลภาค 7 2 3 2 2 3 3" xfId="2478"/>
    <cellStyle name="เครื่องหมายจุลภาค 7 2 3 2 2 4" xfId="1541"/>
    <cellStyle name="เครื่องหมายจุลภาค 7 2 3 2 2 5" xfId="1872"/>
    <cellStyle name="เครื่องหมายจุลภาค 7 2 3 2 2 6" xfId="2312"/>
    <cellStyle name="เครื่องหมายจุลภาค 7 2 3 2 2 6 2" xfId="2960"/>
    <cellStyle name="เครื่องหมายจุลภาค 7 2 3 2 3" xfId="549"/>
    <cellStyle name="เครื่องหมายจุลภาค 7 2 3 2 3 2" xfId="1172"/>
    <cellStyle name="เครื่องหมายจุลภาค 7 2 3 2 3 2 2" xfId="1276"/>
    <cellStyle name="เครื่องหมายจุลภาค 7 2 3 2 3 2 2 2" xfId="3554"/>
    <cellStyle name="เครื่องหมายจุลภาค 7 2 3 2 3 2 2 2 2" xfId="3653"/>
    <cellStyle name="เครื่องหมายจุลภาค 7 2 3 2 3 2 3" xfId="2555"/>
    <cellStyle name="เครื่องหมายจุลภาค 7 2 3 2 3 3" xfId="1622"/>
    <cellStyle name="เครื่องหมายจุลภาค 7 2 3 2 3 4" xfId="1949"/>
    <cellStyle name="เครื่องหมายจุลภาค 7 2 3 2 3 5" xfId="2456"/>
    <cellStyle name="เครื่องหมายจุลภาค 7 2 3 2 3 5 2" xfId="3049"/>
    <cellStyle name="เครื่องหมายจุลภาค 7 2 3 2 4" xfId="826"/>
    <cellStyle name="เครื่องหมายจุลภาค 7 2 3 2 4 2" xfId="1519"/>
    <cellStyle name="เครื่องหมายจุลภาค 7 2 3 2 4 2 2" xfId="3279"/>
    <cellStyle name="เครื่องหมายจุลภาค 7 2 3 2 4 2 2 2" xfId="3826"/>
    <cellStyle name="เครื่องหมายจุลภาค 7 2 3 2 4 3" xfId="2741"/>
    <cellStyle name="เครื่องหมายจุลภาค 7 2 3 2 5" xfId="1850"/>
    <cellStyle name="เครื่องหมายจุลภาค 7 2 3 2 6" xfId="2163"/>
    <cellStyle name="เครื่องหมายจุลภาค 7 2 3 2 6 2" xfId="2938"/>
    <cellStyle name="เครื่องหมายจุลภาค 7 2 3 3" xfId="202"/>
    <cellStyle name="เครื่องหมายจุลภาค 7 2 3 3 2" xfId="630"/>
    <cellStyle name="เครื่องหมายจุลภาค 7 2 3 3 2 2" xfId="335"/>
    <cellStyle name="เครื่องหมายจุลภาค 7 2 3 3 2 2 2" xfId="1315"/>
    <cellStyle name="เครื่องหมายจุลภาค 7 2 3 3 2 2 2 2" xfId="2891"/>
    <cellStyle name="เครื่องหมายจุลภาค 7 2 3 3 2 2 2 2 2" xfId="3692"/>
    <cellStyle name="เครื่องหมายจุลภาค 7 2 3 3 2 2 3" xfId="2594"/>
    <cellStyle name="เครื่องหมายจุลภาค 7 2 3 3 2 3" xfId="1661"/>
    <cellStyle name="เครื่องหมายจุลภาค 7 2 3 3 2 4" xfId="1988"/>
    <cellStyle name="เครื่องหมายจุลภาค 7 2 3 3 2 5" xfId="582"/>
    <cellStyle name="เครื่องหมายจุลภาค 7 2 3 3 2 5 2" xfId="3102"/>
    <cellStyle name="เครื่องหมายจุลภาค 7 2 3 3 3" xfId="903"/>
    <cellStyle name="เครื่องหมายจุลภาค 7 2 3 3 3 2" xfId="759"/>
    <cellStyle name="เครื่องหมายจุลภาค 7 2 3 3 3 2 2" xfId="3326"/>
    <cellStyle name="เครื่องหมายจุลภาค 7 2 3 3 3 2 2 2" xfId="3222"/>
    <cellStyle name="เครื่องหมายจุลภาค 7 2 3 3 3 3" xfId="420"/>
    <cellStyle name="เครื่องหมายจุลภาค 7 2 3 3 4" xfId="882"/>
    <cellStyle name="เครื่องหมายจุลภาค 7 2 3 3 5" xfId="2213"/>
    <cellStyle name="เครื่องหมายจุลภาค 7 2 3 3 5 2" xfId="2107"/>
    <cellStyle name="เครื่องหมายจุลภาค 7 2 3 4" xfId="590"/>
    <cellStyle name="เครื่องหมายจุลภาค 7 2 3 4 2" xfId="911"/>
    <cellStyle name="เครื่องหมายจุลภาค 7 2 3 4 2 2" xfId="3069"/>
    <cellStyle name="เครื่องหมายจุลภาค 7 2 3 4 2 2 2" xfId="3334"/>
    <cellStyle name="เครื่องหมายจุลภาค 7 2 3 4 3" xfId="2221"/>
    <cellStyle name="เครื่องหมายจุลภาค 7 2 3 5" xfId="760"/>
    <cellStyle name="เครื่องหมายจุลภาค 7 2 3 6" xfId="966"/>
    <cellStyle name="เครื่องหมายจุลภาค 7 2 3 7" xfId="853"/>
    <cellStyle name="เครื่องหมายจุลภาค 7 2 3 7 2" xfId="2764"/>
    <cellStyle name="เครื่องหมายจุลภาค 7 2 4" xfId="231"/>
    <cellStyle name="เครื่องหมายจุลภาค 7 2 5" xfId="273"/>
    <cellStyle name="เครื่องหมายจุลภาค 7 2 5 2" xfId="534"/>
    <cellStyle name="เครื่องหมายจุลภาค 7 2 5 2 2" xfId="659"/>
    <cellStyle name="เครื่องหมายจุลภาค 7 2 5 2 2 2" xfId="1263"/>
    <cellStyle name="เครื่องหมายจุลภาค 7 2 5 2 2 2 2" xfId="1335"/>
    <cellStyle name="เครื่องหมายจุลภาค 7 2 5 2 2 2 2 2" xfId="3640"/>
    <cellStyle name="เครื่องหมายจุลภาค 7 2 5 2 2 2 2 2 2" xfId="3712"/>
    <cellStyle name="เครื่องหมายจุลภาค 7 2 5 2 2 2 3" xfId="2614"/>
    <cellStyle name="เครื่องหมายจุลภาค 7 2 5 2 2 3" xfId="1681"/>
    <cellStyle name="เครื่องหมายจุลภาค 7 2 5 2 2 4" xfId="2008"/>
    <cellStyle name="เครื่องหมายจุลภาค 7 2 5 2 2 5" xfId="2542"/>
    <cellStyle name="เครื่องหมายจุลภาค 7 2 5 2 2 5 2" xfId="3125"/>
    <cellStyle name="เครื่องหมายจุลภาค 7 2 5 2 3" xfId="952"/>
    <cellStyle name="เครื่องหมายจุลภาค 7 2 5 2 3 2" xfId="1609"/>
    <cellStyle name="เครื่องหมายจุลภาค 7 2 5 2 3 2 2" xfId="3369"/>
    <cellStyle name="เครื่องหมายจุลภาค 7 2 5 2 3 2 2 2" xfId="3870"/>
    <cellStyle name="เครื่องหมายจุลภาค 7 2 5 2 3 3" xfId="2787"/>
    <cellStyle name="เครื่องหมายจุลภาค 7 2 5 2 4" xfId="1936"/>
    <cellStyle name="เครื่องหมายจุลภาค 7 2 5 2 5" xfId="2263"/>
    <cellStyle name="เครื่องหมายจุลภาค 7 2 5 2 5 2" xfId="3035"/>
    <cellStyle name="เครื่องหมายจุลภาค 7 2 5 3" xfId="807"/>
    <cellStyle name="เครื่องหมายจุลภาค 7 2 5 3 2" xfId="1095"/>
    <cellStyle name="เครื่องหมายจุลภาค 7 2 5 3 2 2" xfId="3262"/>
    <cellStyle name="เครื่องหมายจุลภาค 7 2 5 3 2 2 2" xfId="3487"/>
    <cellStyle name="เครื่องหมายจุลภาค 7 2 5 3 3" xfId="2387"/>
    <cellStyle name="เครื่องหมายจุลภาค 7 2 5 4" xfId="1451"/>
    <cellStyle name="เครื่องหมายจุลภาค 7 2 5 5" xfId="1786"/>
    <cellStyle name="เครื่องหมายจุลภาค 7 2 5 6" xfId="2146"/>
    <cellStyle name="เครื่องหมายจุลภาค 7 2 5 6 2" xfId="2858"/>
    <cellStyle name="เครื่องหมายจุลภาค 7 2 6" xfId="392"/>
    <cellStyle name="เครื่องหมายจุลภาค 7 2 6 2" xfId="804"/>
    <cellStyle name="เครื่องหมายจุลภาค 7 2 6 2 2" xfId="1160"/>
    <cellStyle name="เครื่องหมายจุลภาค 7 2 6 2 2 2" xfId="3260"/>
    <cellStyle name="เครื่องหมายจุลภาค 7 2 6 2 2 2 2" xfId="3543"/>
    <cellStyle name="เครื่องหมายจุลภาค 7 2 6 2 3" xfId="2445"/>
    <cellStyle name="เครื่องหมายจุลภาค 7 2 6 3" xfId="1508"/>
    <cellStyle name="เครื่องหมายจุลภาค 7 2 6 4" xfId="1839"/>
    <cellStyle name="เครื่องหมายจุลภาค 7 2 6 5" xfId="2144"/>
    <cellStyle name="เครื่องหมายจุลภาค 7 2 6 5 2" xfId="2927"/>
    <cellStyle name="เครื่องหมายจุลภาค 7 2 7" xfId="236"/>
    <cellStyle name="เครื่องหมายจุลภาค 7 2 7 2" xfId="938"/>
    <cellStyle name="เครื่องหมายจุลภาค 7 2 7 2 2" xfId="2236"/>
    <cellStyle name="เครื่องหมายจุลภาค 7 2 7 2 2 2" xfId="3358"/>
    <cellStyle name="เครื่องหมายจุลภาค 7 2 7 3" xfId="2252"/>
    <cellStyle name="เครื่องหมายจุลภาค 7 2 8" xfId="883"/>
    <cellStyle name="เครื่องหมายจุลภาค 7 2 9" xfId="570"/>
    <cellStyle name="เครื่องหมายจุลภาค 7 2 9 2" xfId="2239"/>
    <cellStyle name="เครื่องหมายจุลภาค 7 3" xfId="123"/>
    <cellStyle name="เครื่องหมายจุลภาค 7 3 2" xfId="4019"/>
    <cellStyle name="เครื่องหมายจุลภาค 7 4" xfId="4909"/>
    <cellStyle name="เครื่องหมายจุลภาค 8" xfId="23"/>
    <cellStyle name="เครื่องหมายจุลภาค 8 10" xfId="791"/>
    <cellStyle name="เครื่องหมายจุลภาค 8 11" xfId="589"/>
    <cellStyle name="เครื่องหมายจุลภาค 8 11 2" xfId="2365"/>
    <cellStyle name="เครื่องหมายจุลภาค 8 12" xfId="3949"/>
    <cellStyle name="เครื่องหมายจุลภาค 8 2" xfId="24"/>
    <cellStyle name="เครื่องหมายจุลภาค 8 3" xfId="124"/>
    <cellStyle name="เครื่องหมายจุลภาค 8 3 2" xfId="189"/>
    <cellStyle name="เครื่องหมายจุลภาค 8 3 2 2" xfId="274"/>
    <cellStyle name="เครื่องหมายจุลภาค 8 3 2 2 2" xfId="443"/>
    <cellStyle name="เครื่องหมายจุลภาค 8 3 2 2 2 2" xfId="487"/>
    <cellStyle name="เครื่องหมายจุลภาค 8 3 2 2 2 2 2" xfId="737"/>
    <cellStyle name="เครื่องหมายจุลภาค 8 3 2 2 2 2 2 2" xfId="747"/>
    <cellStyle name="เครื่องหมายจุลภาค 8 3 2 2 2 2 2 2 2" xfId="1410"/>
    <cellStyle name="เครื่องหมายจุลภาค 8 3 2 2 2 2 2 2 2 2" xfId="1420"/>
    <cellStyle name="เครื่องหมายจุลภาค 8 3 2 2 2 2 2 2 2 2 2" xfId="3787"/>
    <cellStyle name="เครื่องหมายจุลภาค 8 3 2 2 2 2 2 2 2 2 2 2" xfId="3797"/>
    <cellStyle name="เครื่องหมายจุลภาค 8 3 2 2 2 2 2 2 2 2 2 2 2" xfId="4874"/>
    <cellStyle name="เครื่องหมายจุลภาค 8 3 2 2 2 2 2 2 2 2 3" xfId="4391"/>
    <cellStyle name="เครื่องหมายจุลภาค 8 3 2 2 2 2 2 2 2 3" xfId="2699"/>
    <cellStyle name="เครื่องหมายจุลภาค 8 3 2 2 2 2 2 2 2 3 2" xfId="4649"/>
    <cellStyle name="เครื่องหมายจุลภาค 8 3 2 2 2 2 2 2 3" xfId="1766"/>
    <cellStyle name="เครื่องหมายจุลภาค 8 3 2 2 2 2 2 2 3 2" xfId="4462"/>
    <cellStyle name="เครื่องหมายจุลภาค 8 3 2 2 2 2 2 2 4" xfId="2093"/>
    <cellStyle name="เครื่องหมายจุลภาค 8 3 2 2 2 2 2 2 4 2" xfId="4529"/>
    <cellStyle name="เครื่องหมายจุลภาค 8 3 2 2 2 2 2 2 5" xfId="2689"/>
    <cellStyle name="เครื่องหมายจุลภาค 8 3 2 2 2 2 2 2 5 2" xfId="3211"/>
    <cellStyle name="เครื่องหมายจุลภาค 8 3 2 2 2 2 2 2 5 2 2" xfId="4756"/>
    <cellStyle name="เครื่องหมายจุลภาค 8 3 2 2 2 2 2 2 6" xfId="4251"/>
    <cellStyle name="เครื่องหมายจุลภาค 8 3 2 2 2 2 2 3" xfId="1051"/>
    <cellStyle name="เครื่องหมายจุลภาค 8 3 2 2 2 2 2 3 2" xfId="1756"/>
    <cellStyle name="เครื่องหมายจุลภาค 8 3 2 2 2 2 2 3 2 2" xfId="3457"/>
    <cellStyle name="เครื่องหมายจุลภาค 8 3 2 2 2 2 2 3 2 2 2" xfId="3918"/>
    <cellStyle name="เครื่องหมายจุลภาค 8 3 2 2 2 2 2 3 2 2 3" xfId="4805"/>
    <cellStyle name="เครื่องหมายจุลภาค 8 3 2 2 2 2 2 3 3" xfId="2835"/>
    <cellStyle name="เครื่องหมายจุลภาค 8 3 2 2 2 2 2 3 4" xfId="4316"/>
    <cellStyle name="เครื่องหมายจุลภาค 8 3 2 2 2 2 2 4" xfId="2083"/>
    <cellStyle name="เครื่องหมายจุลภาค 8 3 2 2 2 2 2 5" xfId="2352"/>
    <cellStyle name="เครื่องหมายจุลภาค 8 3 2 2 2 2 2 5 2" xfId="3201"/>
    <cellStyle name="เครื่องหมายจุลภาค 8 3 2 2 2 2 2 5 3" xfId="4579"/>
    <cellStyle name="เครื่องหมายจุลภาค 8 3 2 2 2 2 3" xfId="1041"/>
    <cellStyle name="เครื่องหมายจุลภาค 8 3 2 2 2 2 3 2" xfId="1223"/>
    <cellStyle name="เครื่องหมายจุลภาค 8 3 2 2 2 2 3 2 2" xfId="3447"/>
    <cellStyle name="เครื่องหมายจุลภาค 8 3 2 2 2 2 3 2 2 2" xfId="3605"/>
    <cellStyle name="เครื่องหมายจุลภาค 8 3 2 2 2 2 3 2 2 2 2" xfId="4835"/>
    <cellStyle name="เครื่องหมายจุลภาค 8 3 2 2 2 2 3 2 3" xfId="4350"/>
    <cellStyle name="เครื่องหมายจุลภาค 8 3 2 2 2 2 3 3" xfId="2507"/>
    <cellStyle name="เครื่องหมายจุลภาค 8 3 2 2 2 2 3 3 2" xfId="4610"/>
    <cellStyle name="เครื่องหมายจุลภาค 8 3 2 2 2 2 4" xfId="1572"/>
    <cellStyle name="เครื่องหมายจุลภาค 8 3 2 2 2 2 4 2" xfId="4423"/>
    <cellStyle name="เครื่องหมายจุลภาค 8 3 2 2 2 2 5" xfId="1901"/>
    <cellStyle name="เครื่องหมายจุลภาค 8 3 2 2 2 2 5 2" xfId="4490"/>
    <cellStyle name="เครื่องหมายจุลภาค 8 3 2 2 2 2 6" xfId="2342"/>
    <cellStyle name="เครื่องหมายจุลภาค 8 3 2 2 2 2 6 2" xfId="2998"/>
    <cellStyle name="เครื่องหมายจุลภาค 8 3 2 2 2 2 6 2 2" xfId="4713"/>
    <cellStyle name="เครื่องหมายจุลภาค 8 3 2 2 2 2 7" xfId="4181"/>
    <cellStyle name="เครื่องหมายจุลภาค 8 3 2 2 2 3" xfId="598"/>
    <cellStyle name="เครื่องหมายจุลภาค 8 3 2 2 2 3 2" xfId="1203"/>
    <cellStyle name="เครื่องหมายจุลภาค 8 3 2 2 2 3 2 2" xfId="1295"/>
    <cellStyle name="เครื่องหมายจุลภาค 8 3 2 2 2 3 2 2 2" xfId="3585"/>
    <cellStyle name="เครื่องหมายจุลภาค 8 3 2 2 2 3 2 2 2 2" xfId="3672"/>
    <cellStyle name="เครื่องหมายจุลภาค 8 3 2 2 2 3 2 2 2 2 2" xfId="4851"/>
    <cellStyle name="เครื่องหมายจุลภาค 8 3 2 2 2 3 2 2 3" xfId="4368"/>
    <cellStyle name="เครื่องหมายจุลภาค 8 3 2 2 2 3 2 3" xfId="2574"/>
    <cellStyle name="เครื่องหมายจุลภาค 8 3 2 2 2 3 2 3 2" xfId="4626"/>
    <cellStyle name="เครื่องหมายจุลภาค 8 3 2 2 2 3 3" xfId="1641"/>
    <cellStyle name="เครื่องหมายจุลภาค 8 3 2 2 2 3 3 2" xfId="4439"/>
    <cellStyle name="เครื่องหมายจุลภาค 8 3 2 2 2 3 4" xfId="1968"/>
    <cellStyle name="เครื่องหมายจุลภาค 8 3 2 2 2 3 4 2" xfId="4506"/>
    <cellStyle name="เครื่องหมายจุลภาค 8 3 2 2 2 3 5" xfId="2487"/>
    <cellStyle name="เครื่องหมายจุลภาค 8 3 2 2 2 3 5 2" xfId="3077"/>
    <cellStyle name="เครื่องหมายจุลภาค 8 3 2 2 2 3 5 2 2" xfId="4731"/>
    <cellStyle name="เครื่องหมายจุลภาค 8 3 2 2 2 3 6" xfId="4220"/>
    <cellStyle name="เครื่องหมายจุลภาค 8 3 2 2 2 4" xfId="864"/>
    <cellStyle name="เครื่องหมายจุลภาค 8 3 2 2 2 4 2" xfId="1550"/>
    <cellStyle name="เครื่องหมายจุลภาค 8 3 2 2 2 4 2 2" xfId="3298"/>
    <cellStyle name="เครื่องหมายจุลภาค 8 3 2 2 2 4 2 2 2" xfId="3844"/>
    <cellStyle name="เครื่องหมายจุลภาค 8 3 2 2 2 4 2 2 3" xfId="4775"/>
    <cellStyle name="เครื่องหมายจุลภาค 8 3 2 2 2 4 3" xfId="2759"/>
    <cellStyle name="เครื่องหมายจุลภาค 8 3 2 2 2 4 4" xfId="4279"/>
    <cellStyle name="เครื่องหมายจุลภาค 8 3 2 2 2 5" xfId="1881"/>
    <cellStyle name="เครื่องหมายจุลภาค 8 3 2 2 2 6" xfId="2182"/>
    <cellStyle name="เครื่องหมายจุลภาค 8 3 2 2 2 6 2" xfId="2971"/>
    <cellStyle name="เครื่องหมายจุลภาค 8 3 2 2 2 6 3" xfId="4548"/>
    <cellStyle name="เครื่องหมายจุลภาค 8 3 2 2 3" xfId="563"/>
    <cellStyle name="เครื่องหมายจุลภาค 8 3 2 2 3 2" xfId="660"/>
    <cellStyle name="เครื่องหมายจุลภาค 8 3 2 2 3 2 2" xfId="1285"/>
    <cellStyle name="เครื่องหมายจุลภาค 8 3 2 2 3 2 2 2" xfId="1336"/>
    <cellStyle name="เครื่องหมายจุลภาค 8 3 2 2 3 2 2 2 2" xfId="3662"/>
    <cellStyle name="เครื่องหมายจุลภาค 8 3 2 2 3 2 2 2 2 2" xfId="3713"/>
    <cellStyle name="เครื่องหมายจุลภาค 8 3 2 2 3 2 2 2 2 2 2" xfId="4857"/>
    <cellStyle name="เครื่องหมายจุลภาค 8 3 2 2 3 2 2 2 3" xfId="4374"/>
    <cellStyle name="เครื่องหมายจุลภาค 8 3 2 2 3 2 2 3" xfId="2615"/>
    <cellStyle name="เครื่องหมายจุลภาค 8 3 2 2 3 2 2 3 2" xfId="4632"/>
    <cellStyle name="เครื่องหมายจุลภาค 8 3 2 2 3 2 3" xfId="1682"/>
    <cellStyle name="เครื่องหมายจุลภาค 8 3 2 2 3 2 3 2" xfId="4445"/>
    <cellStyle name="เครื่องหมายจุลภาค 8 3 2 2 3 2 4" xfId="2009"/>
    <cellStyle name="เครื่องหมายจุลภาค 8 3 2 2 3 2 4 2" xfId="4512"/>
    <cellStyle name="เครื่องหมายจุลภาค 8 3 2 2 3 2 5" xfId="2564"/>
    <cellStyle name="เครื่องหมายจุลภาค 8 3 2 2 3 2 5 2" xfId="3126"/>
    <cellStyle name="เครื่องหมายจุลภาค 8 3 2 2 3 2 5 2 2" xfId="4739"/>
    <cellStyle name="เครื่องหมายจุลภาค 8 3 2 2 3 2 6" xfId="4234"/>
    <cellStyle name="เครื่องหมายจุลภาค 8 3 2 2 3 3" xfId="953"/>
    <cellStyle name="เครื่องหมายจุลภาค 8 3 2 2 3 3 2" xfId="1631"/>
    <cellStyle name="เครื่องหมายจุลภาค 8 3 2 2 3 3 2 2" xfId="3370"/>
    <cellStyle name="เครื่องหมายจุลภาค 8 3 2 2 3 3 2 2 2" xfId="3880"/>
    <cellStyle name="เครื่องหมายจุลภาค 8 3 2 2 3 3 2 2 3" xfId="4787"/>
    <cellStyle name="เครื่องหมายจุลภาค 8 3 2 2 3 3 3" xfId="2797"/>
    <cellStyle name="เครื่องหมายจุลภาค 8 3 2 2 3 3 4" xfId="4295"/>
    <cellStyle name="เครื่องหมายจุลภาค 8 3 2 2 3 4" xfId="1958"/>
    <cellStyle name="เครื่องหมายจุลภาค 8 3 2 2 3 5" xfId="2264"/>
    <cellStyle name="เครื่องหมายจุลภาค 8 3 2 2 3 5 2" xfId="3059"/>
    <cellStyle name="เครื่องหมายจุลภาค 8 3 2 2 3 5 3" xfId="4561"/>
    <cellStyle name="เครื่องหมายจุลภาค 8 3 2 2 4" xfId="837"/>
    <cellStyle name="เครื่องหมายจุลภาค 8 3 2 2 4 2" xfId="1096"/>
    <cellStyle name="เครื่องหมายจุลภาค 8 3 2 2 4 2 2" xfId="3288"/>
    <cellStyle name="เครื่องหมายจุลภาค 8 3 2 2 4 2 2 2" xfId="3488"/>
    <cellStyle name="เครื่องหมายจุลภาค 8 3 2 2 4 2 2 2 2" xfId="4812"/>
    <cellStyle name="เครื่องหมายจุลภาค 8 3 2 2 4 2 3" xfId="4325"/>
    <cellStyle name="เครื่องหมายจุลภาค 8 3 2 2 4 3" xfId="2388"/>
    <cellStyle name="เครื่องหมายจุลภาค 8 3 2 2 4 3 2" xfId="4587"/>
    <cellStyle name="เครื่องหมายจุลภาค 8 3 2 2 5" xfId="1452"/>
    <cellStyle name="เครื่องหมายจุลภาค 8 3 2 2 5 2" xfId="4398"/>
    <cellStyle name="เครื่องหมายจุลภาค 8 3 2 2 6" xfId="1787"/>
    <cellStyle name="เครื่องหมายจุลภาค 8 3 2 2 6 2" xfId="4467"/>
    <cellStyle name="เครื่องหมายจุลภาค 8 3 2 2 7" xfId="2172"/>
    <cellStyle name="เครื่องหมายจุลภาค 8 3 2 2 7 2" xfId="2859"/>
    <cellStyle name="เครื่องหมายจุลภาค 8 3 2 2 7 2 2" xfId="4687"/>
    <cellStyle name="เครื่องหมายจุลภาค 8 3 2 2 8" xfId="4103"/>
    <cellStyle name="เครื่องหมายจุลภาค 8 3 2 3" xfId="324"/>
    <cellStyle name="เครื่องหมายจุลภาค 8 3 2 3 2" xfId="4122"/>
    <cellStyle name="เครื่องหมายจุลภาค 8 3 2 4" xfId="374"/>
    <cellStyle name="เครื่องหมายจุลภาค 8 3 2 4 2" xfId="641"/>
    <cellStyle name="เครื่องหมายจุลภาค 8 3 2 4 2 2" xfId="697"/>
    <cellStyle name="เครื่องหมายจุลภาค 8 3 2 4 2 2 2" xfId="1325"/>
    <cellStyle name="เครื่องหมายจุลภาค 8 3 2 4 2 2 2 2" xfId="1370"/>
    <cellStyle name="เครื่องหมายจุลภาค 8 3 2 4 2 2 2 2 2" xfId="3702"/>
    <cellStyle name="เครื่องหมายจุลภาค 8 3 2 4 2 2 2 2 2 2" xfId="3747"/>
    <cellStyle name="เครื่องหมายจุลภาค 8 3 2 4 2 2 2 2 2 2 2" xfId="4864"/>
    <cellStyle name="เครื่องหมายจุลภาค 8 3 2 4 2 2 2 2 3" xfId="4381"/>
    <cellStyle name="เครื่องหมายจุลภาค 8 3 2 4 2 2 2 3" xfId="2649"/>
    <cellStyle name="เครื่องหมายจุลภาค 8 3 2 4 2 2 2 3 2" xfId="4639"/>
    <cellStyle name="เครื่องหมายจุลภาค 8 3 2 4 2 2 3" xfId="1716"/>
    <cellStyle name="เครื่องหมายจุลภาค 8 3 2 4 2 2 3 2" xfId="4452"/>
    <cellStyle name="เครื่องหมายจุลภาค 8 3 2 4 2 2 4" xfId="2043"/>
    <cellStyle name="เครื่องหมายจุลภาค 8 3 2 4 2 2 4 2" xfId="4519"/>
    <cellStyle name="เครื่องหมายจุลภาค 8 3 2 4 2 2 5" xfId="2604"/>
    <cellStyle name="เครื่องหมายจุลภาค 8 3 2 4 2 2 5 2" xfId="3161"/>
    <cellStyle name="เครื่องหมายจุลภาค 8 3 2 4 2 2 5 2 2" xfId="4746"/>
    <cellStyle name="เครื่องหมายจุลภาค 8 3 2 4 2 2 6" xfId="4241"/>
    <cellStyle name="เครื่องหมายจุลภาค 8 3 2 4 2 3" xfId="1000"/>
    <cellStyle name="เครื่องหมายจุลภาค 8 3 2 4 2 3 2" xfId="1671"/>
    <cellStyle name="เครื่องหมายจุลภาค 8 3 2 4 2 3 2 2" xfId="3407"/>
    <cellStyle name="เครื่องหมายจุลภาค 8 3 2 4 2 3 2 2 2" xfId="3889"/>
    <cellStyle name="เครื่องหมายจุลภาค 8 3 2 4 2 3 2 2 3" xfId="4795"/>
    <cellStyle name="เครื่องหมายจุลภาค 8 3 2 4 2 3 3" xfId="2806"/>
    <cellStyle name="เครื่องหมายจุลภาค 8 3 2 4 2 3 4" xfId="4306"/>
    <cellStyle name="เครื่องหมายจุลภาค 8 3 2 4 2 4" xfId="1998"/>
    <cellStyle name="เครื่องหมายจุลภาค 8 3 2 4 2 5" xfId="2302"/>
    <cellStyle name="เครื่องหมายจุลภาค 8 3 2 4 2 5 2" xfId="3112"/>
    <cellStyle name="เครื่องหมายจุลภาค 8 3 2 4 2 5 3" xfId="4569"/>
    <cellStyle name="เครื่องหมายจุลภาค 8 3 2 4 3" xfId="917"/>
    <cellStyle name="เครื่องหมายจุลภาค 8 3 2 4 3 2" xfId="1150"/>
    <cellStyle name="เครื่องหมายจุลภาค 8 3 2 4 3 2 2" xfId="3340"/>
    <cellStyle name="เครื่องหมายจุลภาค 8 3 2 4 3 2 2 2" xfId="3534"/>
    <cellStyle name="เครื่องหมายจุลภาค 8 3 2 4 3 2 2 2 2" xfId="4820"/>
    <cellStyle name="เครื่องหมายจุลภาค 8 3 2 4 3 2 3" xfId="4334"/>
    <cellStyle name="เครื่องหมายจุลภาค 8 3 2 4 3 3" xfId="2436"/>
    <cellStyle name="เครื่องหมายจุลภาค 8 3 2 4 3 3 2" xfId="4595"/>
    <cellStyle name="เครื่องหมายจุลภาค 8 3 2 4 4" xfId="1499"/>
    <cellStyle name="เครื่องหมายจุลภาค 8 3 2 4 4 2" xfId="4408"/>
    <cellStyle name="เครื่องหมายจุลภาค 8 3 2 4 5" xfId="1830"/>
    <cellStyle name="เครื่องหมายจุลภาค 8 3 2 4 5 2" xfId="4475"/>
    <cellStyle name="เครื่องหมายจุลภาค 8 3 2 4 6" xfId="2227"/>
    <cellStyle name="เครื่องหมายจุลภาค 8 3 2 4 6 2" xfId="2916"/>
    <cellStyle name="เครื่องหมายจุลภาค 8 3 2 4 6 2 2" xfId="4697"/>
    <cellStyle name="เครื่องหมายจุลภาค 8 3 2 4 7" xfId="4141"/>
    <cellStyle name="เครื่องหมายจุลภาค 8 3 2 5" xfId="452"/>
    <cellStyle name="เครื่องหมายจุลภาค 8 3 2 5 2" xfId="764"/>
    <cellStyle name="เครื่องหมายจุลภาค 8 3 2 5 2 2" xfId="1209"/>
    <cellStyle name="เครื่องหมายจุลภาค 8 3 2 5 2 2 2" xfId="3225"/>
    <cellStyle name="เครื่องหมายจุลภาค 8 3 2 5 2 2 2 2" xfId="3591"/>
    <cellStyle name="เครื่องหมายจุลภาค 8 3 2 5 2 2 2 2 2" xfId="4832"/>
    <cellStyle name="เครื่องหมายจุลภาค 8 3 2 5 2 2 3" xfId="4347"/>
    <cellStyle name="เครื่องหมายจุลภาค 8 3 2 5 2 3" xfId="2493"/>
    <cellStyle name="เครื่องหมายจุลภาค 8 3 2 5 2 3 2" xfId="4607"/>
    <cellStyle name="เครื่องหมายจุลภาค 8 3 2 5 3" xfId="1556"/>
    <cellStyle name="เครื่องหมายจุลภาค 8 3 2 5 3 2" xfId="4420"/>
    <cellStyle name="เครื่องหมายจุลภาค 8 3 2 5 4" xfId="1887"/>
    <cellStyle name="เครื่องหมายจุลภาค 8 3 2 5 4 2" xfId="4487"/>
    <cellStyle name="เครื่องหมายจุลภาค 8 3 2 5 5" xfId="578"/>
    <cellStyle name="เครื่องหมายจุลภาค 8 3 2 5 5 2" xfId="2979"/>
    <cellStyle name="เครื่องหมายจุลภาค 8 3 2 5 5 2 2" xfId="4709"/>
    <cellStyle name="เครื่องหมายจุลภาค 8 3 2 5 6" xfId="4162"/>
    <cellStyle name="เครื่องหมายจุลภาค 8 3 2 6" xfId="541"/>
    <cellStyle name="เครื่องหมายจุลภาค 8 3 2 6 2" xfId="1114"/>
    <cellStyle name="เครื่องหมายจุลภาค 8 3 2 6 2 2" xfId="3041"/>
    <cellStyle name="เครื่องหมายจุลภาค 8 3 2 6 2 2 2" xfId="3504"/>
    <cellStyle name="เครื่องหมายจุลภาค 8 3 2 6 2 2 3" xfId="4727"/>
    <cellStyle name="เครื่องหมายจุลภาค 8 3 2 6 3" xfId="2406"/>
    <cellStyle name="เครื่องหมายจุลภาค 8 3 2 6 4" xfId="4204"/>
    <cellStyle name="เครื่องหมายจุลภาค 8 3 2 7" xfId="1559"/>
    <cellStyle name="เครื่องหมายจุลภาค 8 3 2 8" xfId="852"/>
    <cellStyle name="เครื่องหมายจุลภาค 8 3 2 8 2" xfId="2720"/>
    <cellStyle name="เครื่องหมายจุลภาค 8 3 2 8 3" xfId="4275"/>
    <cellStyle name="เครื่องหมายจุลภาค 8 3 3" xfId="278"/>
    <cellStyle name="เครื่องหมายจุลภาค 8 3 3 2" xfId="415"/>
    <cellStyle name="เครื่องหมายจุลภาค 8 3 3 2 2" xfId="490"/>
    <cellStyle name="เครื่องหมายจุลภาค 8 3 3 2 2 2" xfId="717"/>
    <cellStyle name="เครื่องหมายจุลภาค 8 3 3 2 2 2 2" xfId="750"/>
    <cellStyle name="เครื่องหมายจุลภาค 8 3 3 2 2 2 2 2" xfId="1390"/>
    <cellStyle name="เครื่องหมายจุลภาค 8 3 3 2 2 2 2 2 2" xfId="1423"/>
    <cellStyle name="เครื่องหมายจุลภาค 8 3 3 2 2 2 2 2 2 2" xfId="3767"/>
    <cellStyle name="เครื่องหมายจุลภาค 8 3 3 2 2 2 2 2 2 2 2" xfId="3800"/>
    <cellStyle name="เครื่องหมายจุลภาค 8 3 3 2 2 2 2 2 2 2 3" xfId="4869"/>
    <cellStyle name="เครื่องหมายจุลภาค 8 3 3 2 2 2 2 2 3" xfId="2702"/>
    <cellStyle name="เครื่องหมายจุลภาค 8 3 3 2 2 2 2 2 4" xfId="4386"/>
    <cellStyle name="เครื่องหมายจุลภาค 8 3 3 2 2 2 2 3" xfId="1769"/>
    <cellStyle name="เครื่องหมายจุลภาค 8 3 3 2 2 2 2 4" xfId="2096"/>
    <cellStyle name="เครื่องหมายจุลภาค 8 3 3 2 2 2 2 5" xfId="2669"/>
    <cellStyle name="เครื่องหมายจุลภาค 8 3 3 2 2 2 2 5 2" xfId="3214"/>
    <cellStyle name="เครื่องหมายจุลภาค 8 3 3 2 2 2 2 5 3" xfId="4644"/>
    <cellStyle name="เครื่องหมายจุลภาค 8 3 3 2 2 2 3" xfId="1054"/>
    <cellStyle name="เครื่องหมายจุลภาค 8 3 3 2 2 2 3 2" xfId="1736"/>
    <cellStyle name="เครื่องหมายจุลภาค 8 3 3 2 2 2 3 2 2" xfId="3460"/>
    <cellStyle name="เครื่องหมายจุลภาค 8 3 3 2 2 2 3 2 2 2" xfId="3910"/>
    <cellStyle name="เครื่องหมายจุลภาค 8 3 3 2 2 2 3 2 2 2 2" xfId="4902"/>
    <cellStyle name="เครื่องหมายจุลภาค 8 3 3 2 2 2 3 2 3" xfId="4457"/>
    <cellStyle name="เครื่องหมายจุลภาค 8 3 3 2 2 2 3 3" xfId="2827"/>
    <cellStyle name="เครื่องหมายจุลภาค 8 3 3 2 2 2 3 3 2" xfId="4680"/>
    <cellStyle name="เครื่องหมายจุลภาค 8 3 3 2 2 2 4" xfId="2063"/>
    <cellStyle name="เครื่องหมายจุลภาค 8 3 3 2 2 2 4 2" xfId="4524"/>
    <cellStyle name="เครื่องหมายจุลภาค 8 3 3 2 2 2 5" xfId="2355"/>
    <cellStyle name="เครื่องหมายจุลภาค 8 3 3 2 2 2 5 2" xfId="3181"/>
    <cellStyle name="เครื่องหมายจุลภาค 8 3 3 2 2 2 5 2 2" xfId="4751"/>
    <cellStyle name="เครื่องหมายจุลภาค 8 3 3 2 2 2 6" xfId="4246"/>
    <cellStyle name="เครื่องหมายจุลภาค 8 3 3 2 2 3" xfId="1021"/>
    <cellStyle name="เครื่องหมายจุลภาค 8 3 3 2 2 3 2" xfId="1226"/>
    <cellStyle name="เครื่องหมายจุลภาค 8 3 3 2 2 3 2 2" xfId="3427"/>
    <cellStyle name="เครื่องหมายจุลภาค 8 3 3 2 2 3 2 2 2" xfId="3608"/>
    <cellStyle name="เครื่องหมายจุลภาค 8 3 3 2 2 3 2 2 3" xfId="4800"/>
    <cellStyle name="เครื่องหมายจุลภาค 8 3 3 2 2 3 3" xfId="2510"/>
    <cellStyle name="เครื่องหมายจุลภาค 8 3 3 2 2 3 4" xfId="4311"/>
    <cellStyle name="เครื่องหมายจุลภาค 8 3 3 2 2 4" xfId="1575"/>
    <cellStyle name="เครื่องหมายจุลภาค 8 3 3 2 2 5" xfId="1904"/>
    <cellStyle name="เครื่องหมายจุลภาค 8 3 3 2 2 6" xfId="2322"/>
    <cellStyle name="เครื่องหมายจุลภาค 8 3 3 2 2 6 2" xfId="3001"/>
    <cellStyle name="เครื่องหมายจุลภาค 8 3 3 2 2 6 3" xfId="4574"/>
    <cellStyle name="เครื่องหมายจุลภาค 8 3 3 2 3" xfId="601"/>
    <cellStyle name="เครื่องหมายจุลภาค 8 3 3 2 3 2" xfId="1182"/>
    <cellStyle name="เครื่องหมายจุลภาค 8 3 3 2 3 2 2" xfId="1298"/>
    <cellStyle name="เครื่องหมายจุลภาค 8 3 3 2 3 2 2 2" xfId="3564"/>
    <cellStyle name="เครื่องหมายจุลภาค 8 3 3 2 3 2 2 2 2" xfId="3675"/>
    <cellStyle name="เครื่องหมายจุลภาค 8 3 3 2 3 2 2 2 3" xfId="4826"/>
    <cellStyle name="เครื่องหมายจุลภาค 8 3 3 2 3 2 3" xfId="2577"/>
    <cellStyle name="เครื่องหมายจุลภาค 8 3 3 2 3 2 4" xfId="4341"/>
    <cellStyle name="เครื่องหมายจุลภาค 8 3 3 2 3 3" xfId="1644"/>
    <cellStyle name="เครื่องหมายจุลภาค 8 3 3 2 3 4" xfId="1971"/>
    <cellStyle name="เครื่องหมายจุลภาค 8 3 3 2 3 5" xfId="2466"/>
    <cellStyle name="เครื่องหมายจุลภาค 8 3 3 2 3 5 2" xfId="3080"/>
    <cellStyle name="เครื่องหมายจุลภาค 8 3 3 2 3 5 3" xfId="4601"/>
    <cellStyle name="เครื่องหมายจุลภาค 8 3 3 2 4" xfId="867"/>
    <cellStyle name="เครื่องหมายจุลภาค 8 3 3 2 4 2" xfId="1529"/>
    <cellStyle name="เครื่องหมายจุลภาค 8 3 3 2 4 2 2" xfId="3301"/>
    <cellStyle name="เครื่องหมายจุลภาค 8 3 3 2 4 2 2 2" xfId="3836"/>
    <cellStyle name="เครื่องหมายจุลภาค 8 3 3 2 4 2 2 2 2" xfId="4883"/>
    <cellStyle name="เครื่องหมายจุลภาค 8 3 3 2 4 2 3" xfId="4414"/>
    <cellStyle name="เครื่องหมายจุลภาค 8 3 3 2 4 3" xfId="2751"/>
    <cellStyle name="เครื่องหมายจุลภาค 8 3 3 2 4 3 2" xfId="4661"/>
    <cellStyle name="เครื่องหมายจุลภาค 8 3 3 2 5" xfId="1860"/>
    <cellStyle name="เครื่องหมายจุลภาค 8 3 3 2 5 2" xfId="4481"/>
    <cellStyle name="เครื่องหมายจุลภาค 8 3 3 2 6" xfId="2185"/>
    <cellStyle name="เครื่องหมายจุลภาค 8 3 3 2 6 2" xfId="2948"/>
    <cellStyle name="เครื่องหมายจุลภาค 8 3 3 2 6 2 2" xfId="4703"/>
    <cellStyle name="เครื่องหมายจุลภาค 8 3 3 2 7" xfId="4152"/>
    <cellStyle name="เครื่องหมายจุลภาค 8 3 3 3" xfId="530"/>
    <cellStyle name="เครื่องหมายจุลภาค 8 3 3 3 2" xfId="664"/>
    <cellStyle name="เครื่องหมายจุลภาค 8 3 3 3 2 2" xfId="1259"/>
    <cellStyle name="เครื่องหมายจุลภาค 8 3 3 3 2 2 2" xfId="1340"/>
    <cellStyle name="เครื่องหมายจุลภาค 8 3 3 3 2 2 2 2" xfId="3636"/>
    <cellStyle name="เครื่องหมายจุลภาค 8 3 3 3 2 2 2 2 2" xfId="3717"/>
    <cellStyle name="เครื่องหมายจุลภาค 8 3 3 3 2 2 2 2 3" xfId="4845"/>
    <cellStyle name="เครื่องหมายจุลภาค 8 3 3 3 2 2 3" xfId="2619"/>
    <cellStyle name="เครื่องหมายจุลภาค 8 3 3 3 2 2 4" xfId="4362"/>
    <cellStyle name="เครื่องหมายจุลภาค 8 3 3 3 2 3" xfId="1686"/>
    <cellStyle name="เครื่องหมายจุลภาค 8 3 3 3 2 4" xfId="2013"/>
    <cellStyle name="เครื่องหมายจุลภาค 8 3 3 3 2 5" xfId="2538"/>
    <cellStyle name="เครื่องหมายจุลภาค 8 3 3 3 2 5 2" xfId="3130"/>
    <cellStyle name="เครื่องหมายจุลภาค 8 3 3 3 2 5 3" xfId="4620"/>
    <cellStyle name="เครื่องหมายจุลภาค 8 3 3 3 3" xfId="957"/>
    <cellStyle name="เครื่องหมายจุลภาค 8 3 3 3 3 2" xfId="1605"/>
    <cellStyle name="เครื่องหมายจุลภาค 8 3 3 3 3 2 2" xfId="3374"/>
    <cellStyle name="เครื่องหมายจุลภาค 8 3 3 3 3 2 2 2" xfId="3866"/>
    <cellStyle name="เครื่องหมายจุลภาค 8 3 3 3 3 2 2 2 2" xfId="4893"/>
    <cellStyle name="เครื่องหมายจุลภาค 8 3 3 3 3 2 3" xfId="4433"/>
    <cellStyle name="เครื่องหมายจุลภาค 8 3 3 3 3 3" xfId="2783"/>
    <cellStyle name="เครื่องหมายจุลภาค 8 3 3 3 3 3 2" xfId="4671"/>
    <cellStyle name="เครื่องหมายจุลภาค 8 3 3 3 4" xfId="1932"/>
    <cellStyle name="เครื่องหมายจุลภาค 8 3 3 3 4 2" xfId="4500"/>
    <cellStyle name="เครื่องหมายจุลภาค 8 3 3 3 5" xfId="2268"/>
    <cellStyle name="เครื่องหมายจุลภาค 8 3 3 3 5 2" xfId="3031"/>
    <cellStyle name="เครื่องหมายจุลภาค 8 3 3 3 5 2 2" xfId="4723"/>
    <cellStyle name="เครื่องหมายจุลภาค 8 3 3 3 6" xfId="4199"/>
    <cellStyle name="เครื่องหมายจุลภาค 8 3 3 4" xfId="796"/>
    <cellStyle name="เครื่องหมายจุลภาค 8 3 3 4 2" xfId="1100"/>
    <cellStyle name="เครื่องหมายจุลภาค 8 3 3 4 2 2" xfId="3253"/>
    <cellStyle name="เครื่องหมายจุลภาค 8 3 3 4 2 2 2" xfId="3492"/>
    <cellStyle name="เครื่องหมายจุลภาค 8 3 3 4 2 2 3" xfId="4769"/>
    <cellStyle name="เครื่องหมายจุลภาค 8 3 3 4 3" xfId="2392"/>
    <cellStyle name="เครื่องหมายจุลภาค 8 3 3 4 4" xfId="4265"/>
    <cellStyle name="เครื่องหมายจุลภาค 8 3 3 5" xfId="1456"/>
    <cellStyle name="เครื่องหมายจุลภาค 8 3 3 6" xfId="1791"/>
    <cellStyle name="เครื่องหมายจุลภาค 8 3 3 7" xfId="2137"/>
    <cellStyle name="เครื่องหมายจุลภาค 8 3 3 7 2" xfId="2863"/>
    <cellStyle name="เครื่องหมายจุลภาค 8 3 3 7 3" xfId="4542"/>
    <cellStyle name="เครื่องหมายจุลภาค 8 3 4" xfId="316"/>
    <cellStyle name="เครื่องหมายจุลภาค 8 3 4 2" xfId="521"/>
    <cellStyle name="เครื่องหมายจุลภาค 8 3 4 2 2" xfId="678"/>
    <cellStyle name="เครื่องหมายจุลภาค 8 3 4 2 2 2" xfId="1250"/>
    <cellStyle name="เครื่องหมายจุลภาค 8 3 4 2 2 2 2" xfId="1351"/>
    <cellStyle name="เครื่องหมายจุลภาค 8 3 4 2 2 2 2 2" xfId="3627"/>
    <cellStyle name="เครื่องหมายจุลภาค 8 3 4 2 2 2 2 2 2" xfId="3728"/>
    <cellStyle name="เครื่องหมายจุลภาค 8 3 4 2 2 2 2 2 3" xfId="4843"/>
    <cellStyle name="เครื่องหมายจุลภาค 8 3 4 2 2 2 3" xfId="2630"/>
    <cellStyle name="เครื่องหมายจุลภาค 8 3 4 2 2 2 4" xfId="4360"/>
    <cellStyle name="เครื่องหมายจุลภาค 8 3 4 2 2 3" xfId="1697"/>
    <cellStyle name="เครื่องหมายจุลภาค 8 3 4 2 2 4" xfId="2024"/>
    <cellStyle name="เครื่องหมายจุลภาค 8 3 4 2 2 5" xfId="2529"/>
    <cellStyle name="เครื่องหมายจุลภาค 8 3 4 2 2 5 2" xfId="3142"/>
    <cellStyle name="เครื่องหมายจุลภาค 8 3 4 2 2 5 3" xfId="4618"/>
    <cellStyle name="เครื่องหมายจุลภาค 8 3 4 2 3" xfId="978"/>
    <cellStyle name="เครื่องหมายจุลภาค 8 3 4 2 3 2" xfId="1596"/>
    <cellStyle name="เครื่องหมายจุลภาค 8 3 4 2 3 2 2" xfId="3386"/>
    <cellStyle name="เครื่องหมายจุลภาค 8 3 4 2 3 2 2 2" xfId="3857"/>
    <cellStyle name="เครื่องหมายจุลภาค 8 3 4 2 3 2 2 2 2" xfId="4891"/>
    <cellStyle name="เครื่องหมายจุลภาค 8 3 4 2 3 2 3" xfId="4431"/>
    <cellStyle name="เครื่องหมายจุลภาค 8 3 4 2 3 3" xfId="2774"/>
    <cellStyle name="เครื่องหมายจุลภาค 8 3 4 2 3 3 2" xfId="4669"/>
    <cellStyle name="เครื่องหมายจุลภาค 8 3 4 2 4" xfId="1923"/>
    <cellStyle name="เครื่องหมายจุลภาค 8 3 4 2 4 2" xfId="4498"/>
    <cellStyle name="เครื่องหมายจุลภาค 8 3 4 2 5" xfId="2281"/>
    <cellStyle name="เครื่องหมายจุลภาค 8 3 4 2 5 2" xfId="3022"/>
    <cellStyle name="เครื่องหมายจุลภาค 8 3 4 2 5 2 2" xfId="4721"/>
    <cellStyle name="เครื่องหมายจุลภาค 8 3 4 2 6" xfId="4197"/>
    <cellStyle name="เครื่องหมายจุลภาค 8 3 4 3" xfId="774"/>
    <cellStyle name="เครื่องหมายจุลภาค 8 3 4 3 2" xfId="1121"/>
    <cellStyle name="เครื่องหมายจุลภาค 8 3 4 3 2 2" xfId="3233"/>
    <cellStyle name="เครื่องหมายจุลภาค 8 3 4 3 2 2 2" xfId="3509"/>
    <cellStyle name="เครื่องหมายจุลภาค 8 3 4 3 2 2 3" xfId="4764"/>
    <cellStyle name="เครื่องหมายจุลภาค 8 3 4 3 3" xfId="2411"/>
    <cellStyle name="เครื่องหมายจุลภาค 8 3 4 3 4" xfId="4260"/>
    <cellStyle name="เครื่องหมายจุลภาค 8 3 4 4" xfId="1472"/>
    <cellStyle name="เครื่องหมายจุลภาค 8 3 4 5" xfId="1806"/>
    <cellStyle name="เครื่องหมายจุลภาค 8 3 4 6" xfId="2113"/>
    <cellStyle name="เครื่องหมายจุลภาค 8 3 4 6 2" xfId="2880"/>
    <cellStyle name="เครื่องหมายจุลภาค 8 3 4 6 3" xfId="4536"/>
    <cellStyle name="เครื่องหมายจุลภาค 8 3 5" xfId="470"/>
    <cellStyle name="เครื่องหมายจุลภาค 8 3 5 2" xfId="928"/>
    <cellStyle name="เครื่องหมายจุลภาค 8 3 5 2 2" xfId="1212"/>
    <cellStyle name="เครื่องหมายจุลภาค 8 3 5 2 2 2" xfId="3350"/>
    <cellStyle name="เครื่องหมายจุลภาค 8 3 5 2 2 2 2" xfId="3594"/>
    <cellStyle name="เครื่องหมายจุลภาค 8 3 5 2 2 2 3" xfId="4783"/>
    <cellStyle name="เครื่องหมายจุลภาค 8 3 5 2 3" xfId="2496"/>
    <cellStyle name="เครื่องหมายจุลภาค 8 3 5 2 4" xfId="4290"/>
    <cellStyle name="เครื่องหมายจุลภาค 8 3 5 3" xfId="1561"/>
    <cellStyle name="เครื่องหมายจุลภาค 8 3 5 4" xfId="1890"/>
    <cellStyle name="เครื่องหมายจุลภาค 8 3 5 5" xfId="2242"/>
    <cellStyle name="เครื่องหมายจุลภาค 8 3 5 5 2" xfId="2985"/>
    <cellStyle name="เครื่องหมายจุลภาค 8 3 5 5 3" xfId="4557"/>
    <cellStyle name="เครื่องหมายจุลภาค 8 3 6" xfId="389"/>
    <cellStyle name="เครื่องหมายจุลภาค 8 3 6 2" xfId="1081"/>
    <cellStyle name="เครื่องหมายจุลภาค 8 3 6 2 2" xfId="2925"/>
    <cellStyle name="เครื่องหมายจุลภาค 8 3 6 2 2 2" xfId="3476"/>
    <cellStyle name="เครื่องหมายจุลภาค 8 3 6 2 2 2 2" xfId="4810"/>
    <cellStyle name="เครื่องหมายจุลภาค 8 3 6 2 3" xfId="4323"/>
    <cellStyle name="เครื่องหมายจุลภาค 8 3 6 3" xfId="2374"/>
    <cellStyle name="เครื่องหมายจุลภาค 8 3 6 3 2" xfId="4585"/>
    <cellStyle name="เครื่องหมายจุลภาค 8 3 7" xfId="464"/>
    <cellStyle name="เครื่องหมายจุลภาค 8 3 7 2" xfId="4169"/>
    <cellStyle name="เครื่องหมายจุลภาค 8 3 8" xfId="670"/>
    <cellStyle name="เครื่องหมายจุลภาค 8 3 8 2" xfId="2722"/>
    <cellStyle name="เครื่องหมายจุลภาค 8 3 8 2 2" xfId="4655"/>
    <cellStyle name="เครื่องหมายจุลภาค 8 3 9" xfId="4020"/>
    <cellStyle name="เครื่องหมายจุลภาค 8 4" xfId="125"/>
    <cellStyle name="เครื่องหมายจุลภาค 8 4 2" xfId="4021"/>
    <cellStyle name="เครื่องหมายจุลภาค 8 5" xfId="165"/>
    <cellStyle name="เครื่องหมายจุลภาค 8 5 2" xfId="406"/>
    <cellStyle name="เครื่องหมายจุลภาค 8 5 2 2" xfId="429"/>
    <cellStyle name="เครื่องหมายจุลภาค 8 5 2 2 2" xfId="708"/>
    <cellStyle name="เครื่องหมายจุลภาค 8 5 2 2 2 2" xfId="729"/>
    <cellStyle name="เครื่องหมายจุลภาค 8 5 2 2 2 2 2" xfId="1381"/>
    <cellStyle name="เครื่องหมายจุลภาค 8 5 2 2 2 2 2 2" xfId="1402"/>
    <cellStyle name="เครื่องหมายจุลภาค 8 5 2 2 2 2 2 2 2" xfId="3758"/>
    <cellStyle name="เครื่องหมายจุลภาค 8 5 2 2 2 2 2 2 2 2" xfId="3779"/>
    <cellStyle name="เครื่องหมายจุลภาค 8 5 2 2 2 2 2 3" xfId="2681"/>
    <cellStyle name="เครื่องหมายจุลภาค 8 5 2 2 2 2 3" xfId="1748"/>
    <cellStyle name="เครื่องหมายจุลภาค 8 5 2 2 2 2 4" xfId="2075"/>
    <cellStyle name="เครื่องหมายจุลภาค 8 5 2 2 2 2 5" xfId="2660"/>
    <cellStyle name="เครื่องหมายจุลภาค 8 5 2 2 2 2 5 2" xfId="3193"/>
    <cellStyle name="เครื่องหมายจุลภาค 8 5 2 2 2 3" xfId="1033"/>
    <cellStyle name="เครื่องหมายจุลภาค 8 5 2 2 2 3 2" xfId="1727"/>
    <cellStyle name="เครื่องหมายจุลภาค 8 5 2 2 2 3 2 2" xfId="3439"/>
    <cellStyle name="เครื่องหมายจุลภาค 8 5 2 2 2 3 2 2 2" xfId="3901"/>
    <cellStyle name="เครื่องหมายจุลภาค 8 5 2 2 2 3 3" xfId="2818"/>
    <cellStyle name="เครื่องหมายจุลภาค 8 5 2 2 2 4" xfId="2054"/>
    <cellStyle name="เครื่องหมายจุลภาค 8 5 2 2 2 5" xfId="2334"/>
    <cellStyle name="เครื่องหมายจุลภาค 8 5 2 2 2 5 2" xfId="3172"/>
    <cellStyle name="เครื่องหมายจุลภาค 8 5 2 2 3" xfId="1012"/>
    <cellStyle name="เครื่องหมายจุลภาค 8 5 2 2 3 2" xfId="1195"/>
    <cellStyle name="เครื่องหมายจุลภาค 8 5 2 2 3 2 2" xfId="3418"/>
    <cellStyle name="เครื่องหมายจุลภาค 8 5 2 2 3 2 2 2" xfId="3577"/>
    <cellStyle name="เครื่องหมายจุลภาค 8 5 2 2 3 3" xfId="2479"/>
    <cellStyle name="เครื่องหมายจุลภาค 8 5 2 2 4" xfId="1542"/>
    <cellStyle name="เครื่องหมายจุลภาค 8 5 2 2 5" xfId="1873"/>
    <cellStyle name="เครื่องหมายจุลภาค 8 5 2 2 6" xfId="2313"/>
    <cellStyle name="เครื่องหมายจุลภาค 8 5 2 2 6 2" xfId="2961"/>
    <cellStyle name="เครื่องหมายจุลภาค 8 5 2 3" xfId="550"/>
    <cellStyle name="เครื่องหมายจุลภาค 8 5 2 3 2" xfId="1173"/>
    <cellStyle name="เครื่องหมายจุลภาค 8 5 2 3 2 2" xfId="1277"/>
    <cellStyle name="เครื่องหมายจุลภาค 8 5 2 3 2 2 2" xfId="3555"/>
    <cellStyle name="เครื่องหมายจุลภาค 8 5 2 3 2 2 2 2" xfId="3654"/>
    <cellStyle name="เครื่องหมายจุลภาค 8 5 2 3 2 3" xfId="2556"/>
    <cellStyle name="เครื่องหมายจุลภาค 8 5 2 3 3" xfId="1623"/>
    <cellStyle name="เครื่องหมายจุลภาค 8 5 2 3 4" xfId="1950"/>
    <cellStyle name="เครื่องหมายจุลภาค 8 5 2 3 5" xfId="2457"/>
    <cellStyle name="เครื่องหมายจุลภาค 8 5 2 3 5 2" xfId="3050"/>
    <cellStyle name="เครื่องหมายจุลภาค 8 5 2 4" xfId="827"/>
    <cellStyle name="เครื่องหมายจุลภาค 8 5 2 4 2" xfId="1520"/>
    <cellStyle name="เครื่องหมายจุลภาค 8 5 2 4 2 2" xfId="3280"/>
    <cellStyle name="เครื่องหมายจุลภาค 8 5 2 4 2 2 2" xfId="3827"/>
    <cellStyle name="เครื่องหมายจุลภาค 8 5 2 4 3" xfId="2742"/>
    <cellStyle name="เครื่องหมายจุลภาค 8 5 2 5" xfId="1851"/>
    <cellStyle name="เครื่องหมายจุลภาค 8 5 2 6" xfId="2164"/>
    <cellStyle name="เครื่องหมายจุลภาค 8 5 2 6 2" xfId="2939"/>
    <cellStyle name="เครื่องหมายจุลภาค 8 5 3" xfId="174"/>
    <cellStyle name="เครื่องหมายจุลภาค 8 5 3 2" xfId="631"/>
    <cellStyle name="เครื่องหมายจุลภาค 8 5 3 2 2" xfId="790"/>
    <cellStyle name="เครื่องหมายจุลภาค 8 5 3 2 2 2" xfId="1316"/>
    <cellStyle name="เครื่องหมายจุลภาค 8 5 3 2 2 2 2" xfId="3248"/>
    <cellStyle name="เครื่องหมายจุลภาค 8 5 3 2 2 2 2 2" xfId="3693"/>
    <cellStyle name="เครื่องหมายจุลภาค 8 5 3 2 2 3" xfId="2595"/>
    <cellStyle name="เครื่องหมายจุลภาค 8 5 3 2 3" xfId="1662"/>
    <cellStyle name="เครื่องหมายจุลภาค 8 5 3 2 4" xfId="1989"/>
    <cellStyle name="เครื่องหมายจุลภาค 8 5 3 2 5" xfId="2132"/>
    <cellStyle name="เครื่องหมายจุลภาค 8 5 3 2 5 2" xfId="3103"/>
    <cellStyle name="เครื่องหมายจุลภาค 8 5 3 3" xfId="904"/>
    <cellStyle name="เครื่องหมายจุลภาค 8 5 3 3 2" xfId="892"/>
    <cellStyle name="เครื่องหมายจุลภาค 8 5 3 3 2 2" xfId="3327"/>
    <cellStyle name="เครื่องหมายจุลภาค 8 5 3 3 2 2 2" xfId="3315"/>
    <cellStyle name="เครื่องหมายจุลภาค 8 5 3 3 3" xfId="2202"/>
    <cellStyle name="เครื่องหมายจุลภาค 8 5 3 4" xfId="1438"/>
    <cellStyle name="เครื่องหมายจุลภาค 8 5 3 5" xfId="2214"/>
    <cellStyle name="เครื่องหมายจุลภาค 8 5 3 5 2" xfId="2117"/>
    <cellStyle name="เครื่องหมายจุลภาค 8 5 4" xfId="568"/>
    <cellStyle name="เครื่องหมายจุลภาค 8 5 4 2" xfId="921"/>
    <cellStyle name="เครื่องหมายจุลภาค 8 5 4 2 2" xfId="3063"/>
    <cellStyle name="เครื่องหมายจุลภาค 8 5 4 2 2 2" xfId="3344"/>
    <cellStyle name="เครื่องหมายจุลภาค 8 5 4 3" xfId="2232"/>
    <cellStyle name="เครื่องหมายจุลภาค 8 5 5" xfId="1075"/>
    <cellStyle name="เครื่องหมายจุลภาค 8 5 6" xfId="1583"/>
    <cellStyle name="เครื่องหมายจุลภาค 8 5 7" xfId="841"/>
    <cellStyle name="เครื่องหมายจุลภาค 8 5 7 2" xfId="2846"/>
    <cellStyle name="เครื่องหมายจุลภาค 8 6" xfId="295"/>
    <cellStyle name="เครื่องหมายจุลภาค 8 6 2" xfId="3955"/>
    <cellStyle name="เครื่องหมายจุลภาค 8 7" xfId="334"/>
    <cellStyle name="เครื่องหมายจุลภาค 8 7 2" xfId="533"/>
    <cellStyle name="เครื่องหมายจุลภาค 8 7 2 2" xfId="684"/>
    <cellStyle name="เครื่องหมายจุลภาค 8 7 2 2 2" xfId="1262"/>
    <cellStyle name="เครื่องหมายจุลภาค 8 7 2 2 2 2" xfId="1357"/>
    <cellStyle name="เครื่องหมายจุลภาค 8 7 2 2 2 2 2" xfId="3639"/>
    <cellStyle name="เครื่องหมายจุลภาค 8 7 2 2 2 2 2 2" xfId="3734"/>
    <cellStyle name="เครื่องหมายจุลภาค 8 7 2 2 2 3" xfId="2636"/>
    <cellStyle name="เครื่องหมายจุลภาค 8 7 2 2 3" xfId="1703"/>
    <cellStyle name="เครื่องหมายจุลภาค 8 7 2 2 4" xfId="2030"/>
    <cellStyle name="เครื่องหมายจุลภาค 8 7 2 2 5" xfId="2541"/>
    <cellStyle name="เครื่องหมายจุลภาค 8 7 2 2 5 2" xfId="3148"/>
    <cellStyle name="เครื่องหมายจุลภาค 8 7 2 3" xfId="987"/>
    <cellStyle name="เครื่องหมายจุลภาค 8 7 2 3 2" xfId="1608"/>
    <cellStyle name="เครื่องหมายจุลภาค 8 7 2 3 2 2" xfId="3394"/>
    <cellStyle name="เครื่องหมายจุลภาค 8 7 2 3 2 2 2" xfId="3869"/>
    <cellStyle name="เครื่องหมายจุลภาค 8 7 2 3 3" xfId="2786"/>
    <cellStyle name="เครื่องหมายจุลภาค 8 7 2 4" xfId="1935"/>
    <cellStyle name="เครื่องหมายจุลภาค 8 7 2 5" xfId="2289"/>
    <cellStyle name="เครื่องหมายจุลภาค 8 7 2 5 2" xfId="3034"/>
    <cellStyle name="เครื่องหมายจุลภาค 8 7 3" xfId="806"/>
    <cellStyle name="เครื่องหมายจุลภาค 8 7 3 2" xfId="1130"/>
    <cellStyle name="เครื่องหมายจุลภาค 8 7 3 2 2" xfId="3261"/>
    <cellStyle name="เครื่องหมายจุลภาค 8 7 3 2 2 2" xfId="3516"/>
    <cellStyle name="เครื่องหมายจุลภาค 8 7 3 3" xfId="2418"/>
    <cellStyle name="เครื่องหมายจุลภาค 8 7 4" xfId="1479"/>
    <cellStyle name="เครื่องหมายจุลภาค 8 7 5" xfId="1813"/>
    <cellStyle name="เครื่องหมายจุลภาค 8 7 6" xfId="2145"/>
    <cellStyle name="เครื่องหมายจุลภาค 8 7 6 2" xfId="2890"/>
    <cellStyle name="เครื่องหมายจุลภาค 8 7 7" xfId="3953"/>
    <cellStyle name="เครื่องหมายจุลภาค 8 8" xfId="511"/>
    <cellStyle name="เครื่องหมายจุลภาค 8 8 2" xfId="818"/>
    <cellStyle name="เครื่องหมายจุลภาค 8 8 2 2" xfId="1240"/>
    <cellStyle name="เครื่องหมายจุลภาค 8 8 2 2 2" xfId="3271"/>
    <cellStyle name="เครื่องหมายจุลภาค 8 8 2 2 2 2" xfId="3617"/>
    <cellStyle name="เครื่องหมายจุลภาค 8 8 2 3" xfId="2519"/>
    <cellStyle name="เครื่องหมายจุลภาค 8 8 3" xfId="1586"/>
    <cellStyle name="เครื่องหมายจุลภาค 8 8 4" xfId="1913"/>
    <cellStyle name="เครื่องหมายจุลภาค 8 8 5" xfId="2155"/>
    <cellStyle name="เครื่องหมายจุลภาค 8 8 5 2" xfId="3012"/>
    <cellStyle name="เครื่องหมายจุลภาค 8 9" xfId="352"/>
    <cellStyle name="เครื่องหมายจุลภาค 8 9 2" xfId="767"/>
    <cellStyle name="เครื่องหมายจุลภาค 8 9 2 2" xfId="2905"/>
    <cellStyle name="เครื่องหมายจุลภาค 8 9 2 2 2" xfId="3227"/>
    <cellStyle name="เครื่องหมายจุลภาค 8 9 3" xfId="2105"/>
    <cellStyle name="เครื่องหมายจุลภาค 9" xfId="25"/>
    <cellStyle name="เครื่องหมายจุลภาค 9 2" xfId="26"/>
    <cellStyle name="เครื่องหมายจุลภาค 9 2 2" xfId="126"/>
    <cellStyle name="เครื่องหมายจุลภาค 9 2 2 10" xfId="510"/>
    <cellStyle name="เครื่องหมายจุลภาค 9 2 2 10 2" xfId="2118"/>
    <cellStyle name="เครื่องหมายจุลภาค 9 2 2 10 2 2" xfId="4537"/>
    <cellStyle name="เครื่องหมายจุลภาค 9 2 2 11" xfId="4022"/>
    <cellStyle name="เครื่องหมายจุลภาค 9 2 2 2" xfId="127"/>
    <cellStyle name="เครื่องหมายจุลภาค 9 2 2 2 2" xfId="276"/>
    <cellStyle name="เครื่องหมายจุลภาค 9 2 2 2 2 2" xfId="277"/>
    <cellStyle name="เครื่องหมายจุลภาค 9 2 2 2 2 2 2" xfId="488"/>
    <cellStyle name="เครื่องหมายจุลภาค 9 2 2 2 2 2 2 2" xfId="489"/>
    <cellStyle name="เครื่องหมายจุลภาค 9 2 2 2 2 2 2 2 2" xfId="748"/>
    <cellStyle name="เครื่องหมายจุลภาค 9 2 2 2 2 2 2 2 2 2" xfId="749"/>
    <cellStyle name="เครื่องหมายจุลภาค 9 2 2 2 2 2 2 2 2 2 2" xfId="1421"/>
    <cellStyle name="เครื่องหมายจุลภาค 9 2 2 2 2 2 2 2 2 2 2 2" xfId="1422"/>
    <cellStyle name="เครื่องหมายจุลภาค 9 2 2 2 2 2 2 2 2 2 2 2 2" xfId="3798"/>
    <cellStyle name="เครื่องหมายจุลภาค 9 2 2 2 2 2 2 2 2 2 2 2 2 2" xfId="3799"/>
    <cellStyle name="เครื่องหมายจุลภาค 9 2 2 2 2 2 2 2 2 2 2 2 2 2 2" xfId="4876"/>
    <cellStyle name="เครื่องหมายจุลภาค 9 2 2 2 2 2 2 2 2 2 2 2 2 3" xfId="4875"/>
    <cellStyle name="เครื่องหมายจุลภาค 9 2 2 2 2 2 2 2 2 2 2 2 3" xfId="4393"/>
    <cellStyle name="เครื่องหมายจุลภาค 9 2 2 2 2 2 2 2 2 2 2 3" xfId="2701"/>
    <cellStyle name="เครื่องหมายจุลภาค 9 2 2 2 2 2 2 2 2 2 2 3 2" xfId="4651"/>
    <cellStyle name="เครื่องหมายจุลภาค 9 2 2 2 2 2 2 2 2 2 2 4" xfId="4392"/>
    <cellStyle name="เครื่องหมายจุลภาค 9 2 2 2 2 2 2 2 2 2 3" xfId="1768"/>
    <cellStyle name="เครื่องหมายจุลภาค 9 2 2 2 2 2 2 2 2 2 3 2" xfId="4464"/>
    <cellStyle name="เครื่องหมายจุลภาค 9 2 2 2 2 2 2 2 2 2 4" xfId="2095"/>
    <cellStyle name="เครื่องหมายจุลภาค 9 2 2 2 2 2 2 2 2 2 4 2" xfId="4531"/>
    <cellStyle name="เครื่องหมายจุลภาค 9 2 2 2 2 2 2 2 2 2 5" xfId="2700"/>
    <cellStyle name="เครื่องหมายจุลภาค 9 2 2 2 2 2 2 2 2 2 5 2" xfId="3213"/>
    <cellStyle name="เครื่องหมายจุลภาค 9 2 2 2 2 2 2 2 2 2 5 2 2" xfId="4758"/>
    <cellStyle name="เครื่องหมายจุลภาค 9 2 2 2 2 2 2 2 2 2 5 3" xfId="4650"/>
    <cellStyle name="เครื่องหมายจุลภาค 9 2 2 2 2 2 2 2 2 2 6" xfId="4253"/>
    <cellStyle name="เครื่องหมายจุลภาค 9 2 2 2 2 2 2 2 2 3" xfId="1053"/>
    <cellStyle name="เครื่องหมายจุลภาค 9 2 2 2 2 2 2 2 2 3 2" xfId="1767"/>
    <cellStyle name="เครื่องหมายจุลภาค 9 2 2 2 2 2 2 2 2 3 2 2" xfId="3459"/>
    <cellStyle name="เครื่องหมายจุลภาค 9 2 2 2 2 2 2 2 2 3 2 2 2" xfId="3921"/>
    <cellStyle name="เครื่องหมายจุลภาค 9 2 2 2 2 2 2 2 2 3 2 2 2 2" xfId="4905"/>
    <cellStyle name="เครื่องหมายจุลภาค 9 2 2 2 2 2 2 2 2 3 2 2 3" xfId="4807"/>
    <cellStyle name="เครื่องหมายจุลภาค 9 2 2 2 2 2 2 2 2 3 2 3" xfId="4463"/>
    <cellStyle name="เครื่องหมายจุลภาค 9 2 2 2 2 2 2 2 2 3 3" xfId="2838"/>
    <cellStyle name="เครื่องหมายจุลภาค 9 2 2 2 2 2 2 2 2 3 3 2" xfId="4683"/>
    <cellStyle name="เครื่องหมายจุลภาค 9 2 2 2 2 2 2 2 2 3 4" xfId="4318"/>
    <cellStyle name="เครื่องหมายจุลภาค 9 2 2 2 2 2 2 2 2 4" xfId="2094"/>
    <cellStyle name="เครื่องหมายจุลภาค 9 2 2 2 2 2 2 2 2 4 2" xfId="4530"/>
    <cellStyle name="เครื่องหมายจุลภาค 9 2 2 2 2 2 2 2 2 5" xfId="2354"/>
    <cellStyle name="เครื่องหมายจุลภาค 9 2 2 2 2 2 2 2 2 5 2" xfId="3212"/>
    <cellStyle name="เครื่องหมายจุลภาค 9 2 2 2 2 2 2 2 2 5 2 2" xfId="4757"/>
    <cellStyle name="เครื่องหมายจุลภาค 9 2 2 2 2 2 2 2 2 5 3" xfId="4581"/>
    <cellStyle name="เครื่องหมายจุลภาค 9 2 2 2 2 2 2 2 2 6" xfId="4252"/>
    <cellStyle name="เครื่องหมายจุลภาค 9 2 2 2 2 2 2 2 3" xfId="1052"/>
    <cellStyle name="เครื่องหมายจุลภาค 9 2 2 2 2 2 2 2 3 2" xfId="1225"/>
    <cellStyle name="เครื่องหมายจุลภาค 9 2 2 2 2 2 2 2 3 2 2" xfId="3458"/>
    <cellStyle name="เครื่องหมายจุลภาค 9 2 2 2 2 2 2 2 3 2 2 2" xfId="3607"/>
    <cellStyle name="เครื่องหมายจุลภาค 9 2 2 2 2 2 2 2 3 2 2 2 2" xfId="4837"/>
    <cellStyle name="เครื่องหมายจุลภาค 9 2 2 2 2 2 2 2 3 2 2 3" xfId="4806"/>
    <cellStyle name="เครื่องหมายจุลภาค 9 2 2 2 2 2 2 2 3 2 3" xfId="4352"/>
    <cellStyle name="เครื่องหมายจุลภาค 9 2 2 2 2 2 2 2 3 3" xfId="2509"/>
    <cellStyle name="เครื่องหมายจุลภาค 9 2 2 2 2 2 2 2 3 3 2" xfId="4612"/>
    <cellStyle name="เครื่องหมายจุลภาค 9 2 2 2 2 2 2 2 3 4" xfId="4317"/>
    <cellStyle name="เครื่องหมายจุลภาค 9 2 2 2 2 2 2 2 4" xfId="1574"/>
    <cellStyle name="เครื่องหมายจุลภาค 9 2 2 2 2 2 2 2 4 2" xfId="4425"/>
    <cellStyle name="เครื่องหมายจุลภาค 9 2 2 2 2 2 2 2 5" xfId="1903"/>
    <cellStyle name="เครื่องหมายจุลภาค 9 2 2 2 2 2 2 2 5 2" xfId="4492"/>
    <cellStyle name="เครื่องหมายจุลภาค 9 2 2 2 2 2 2 2 6" xfId="2353"/>
    <cellStyle name="เครื่องหมายจุลภาค 9 2 2 2 2 2 2 2 6 2" xfId="3000"/>
    <cellStyle name="เครื่องหมายจุลภาค 9 2 2 2 2 2 2 2 6 2 2" xfId="4715"/>
    <cellStyle name="เครื่องหมายจุลภาค 9 2 2 2 2 2 2 2 6 3" xfId="4580"/>
    <cellStyle name="เครื่องหมายจุลภาค 9 2 2 2 2 2 2 2 7" xfId="4183"/>
    <cellStyle name="เครื่องหมายจุลภาค 9 2 2 2 2 2 2 3" xfId="600"/>
    <cellStyle name="เครื่องหมายจุลภาค 9 2 2 2 2 2 2 3 2" xfId="1224"/>
    <cellStyle name="เครื่องหมายจุลภาค 9 2 2 2 2 2 2 3 2 2" xfId="1297"/>
    <cellStyle name="เครื่องหมายจุลภาค 9 2 2 2 2 2 2 3 2 2 2" xfId="3606"/>
    <cellStyle name="เครื่องหมายจุลภาค 9 2 2 2 2 2 2 3 2 2 2 2" xfId="3674"/>
    <cellStyle name="เครื่องหมายจุลภาค 9 2 2 2 2 2 2 3 2 2 2 2 2" xfId="4853"/>
    <cellStyle name="เครื่องหมายจุลภาค 9 2 2 2 2 2 2 3 2 2 2 3" xfId="4836"/>
    <cellStyle name="เครื่องหมายจุลภาค 9 2 2 2 2 2 2 3 2 2 3" xfId="4370"/>
    <cellStyle name="เครื่องหมายจุลภาค 9 2 2 2 2 2 2 3 2 3" xfId="2576"/>
    <cellStyle name="เครื่องหมายจุลภาค 9 2 2 2 2 2 2 3 2 3 2" xfId="4628"/>
    <cellStyle name="เครื่องหมายจุลภาค 9 2 2 2 2 2 2 3 2 4" xfId="4351"/>
    <cellStyle name="เครื่องหมายจุลภาค 9 2 2 2 2 2 2 3 3" xfId="1643"/>
    <cellStyle name="เครื่องหมายจุลภาค 9 2 2 2 2 2 2 3 3 2" xfId="4441"/>
    <cellStyle name="เครื่องหมายจุลภาค 9 2 2 2 2 2 2 3 4" xfId="1970"/>
    <cellStyle name="เครื่องหมายจุลภาค 9 2 2 2 2 2 2 3 4 2" xfId="4508"/>
    <cellStyle name="เครื่องหมายจุลภาค 9 2 2 2 2 2 2 3 5" xfId="2508"/>
    <cellStyle name="เครื่องหมายจุลภาค 9 2 2 2 2 2 2 3 5 2" xfId="3079"/>
    <cellStyle name="เครื่องหมายจุลภาค 9 2 2 2 2 2 2 3 5 2 2" xfId="4733"/>
    <cellStyle name="เครื่องหมายจุลภาค 9 2 2 2 2 2 2 3 5 3" xfId="4611"/>
    <cellStyle name="เครื่องหมายจุลภาค 9 2 2 2 2 2 2 3 6" xfId="4222"/>
    <cellStyle name="เครื่องหมายจุลภาค 9 2 2 2 2 2 2 4" xfId="866"/>
    <cellStyle name="เครื่องหมายจุลภาค 9 2 2 2 2 2 2 4 2" xfId="1573"/>
    <cellStyle name="เครื่องหมายจุลภาค 9 2 2 2 2 2 2 4 2 2" xfId="3300"/>
    <cellStyle name="เครื่องหมายจุลภาค 9 2 2 2 2 2 2 4 2 2 2" xfId="3848"/>
    <cellStyle name="เครื่องหมายจุลภาค 9 2 2 2 2 2 2 4 2 2 2 2" xfId="4886"/>
    <cellStyle name="เครื่องหมายจุลภาค 9 2 2 2 2 2 2 4 2 2 3" xfId="4777"/>
    <cellStyle name="เครื่องหมายจุลภาค 9 2 2 2 2 2 2 4 2 3" xfId="4424"/>
    <cellStyle name="เครื่องหมายจุลภาค 9 2 2 2 2 2 2 4 3" xfId="2763"/>
    <cellStyle name="เครื่องหมายจุลภาค 9 2 2 2 2 2 2 4 3 2" xfId="4664"/>
    <cellStyle name="เครื่องหมายจุลภาค 9 2 2 2 2 2 2 4 4" xfId="4281"/>
    <cellStyle name="เครื่องหมายจุลภาค 9 2 2 2 2 2 2 5" xfId="1902"/>
    <cellStyle name="เครื่องหมายจุลภาค 9 2 2 2 2 2 2 5 2" xfId="4491"/>
    <cellStyle name="เครื่องหมายจุลภาค 9 2 2 2 2 2 2 6" xfId="2184"/>
    <cellStyle name="เครื่องหมายจุลภาค 9 2 2 2 2 2 2 6 2" xfId="2999"/>
    <cellStyle name="เครื่องหมายจุลภาค 9 2 2 2 2 2 2 6 2 2" xfId="4714"/>
    <cellStyle name="เครื่องหมายจุลภาค 9 2 2 2 2 2 2 6 3" xfId="4550"/>
    <cellStyle name="เครื่องหมายจุลภาค 9 2 2 2 2 2 2 7" xfId="4182"/>
    <cellStyle name="เครื่องหมายจุลภาค 9 2 2 2 2 2 3" xfId="599"/>
    <cellStyle name="เครื่องหมายจุลภาค 9 2 2 2 2 2 3 2" xfId="663"/>
    <cellStyle name="เครื่องหมายจุลภาค 9 2 2 2 2 2 3 2 2" xfId="1296"/>
    <cellStyle name="เครื่องหมายจุลภาค 9 2 2 2 2 2 3 2 2 2" xfId="1339"/>
    <cellStyle name="เครื่องหมายจุลภาค 9 2 2 2 2 2 3 2 2 2 2" xfId="3673"/>
    <cellStyle name="เครื่องหมายจุลภาค 9 2 2 2 2 2 3 2 2 2 2 2" xfId="3716"/>
    <cellStyle name="เครื่องหมายจุลภาค 9 2 2 2 2 2 3 2 2 2 2 2 2" xfId="4860"/>
    <cellStyle name="เครื่องหมายจุลภาค 9 2 2 2 2 2 3 2 2 2 2 3" xfId="4852"/>
    <cellStyle name="เครื่องหมายจุลภาค 9 2 2 2 2 2 3 2 2 2 3" xfId="4377"/>
    <cellStyle name="เครื่องหมายจุลภาค 9 2 2 2 2 2 3 2 2 3" xfId="2618"/>
    <cellStyle name="เครื่องหมายจุลภาค 9 2 2 2 2 2 3 2 2 3 2" xfId="4635"/>
    <cellStyle name="เครื่องหมายจุลภาค 9 2 2 2 2 2 3 2 2 4" xfId="4369"/>
    <cellStyle name="เครื่องหมายจุลภาค 9 2 2 2 2 2 3 2 3" xfId="1685"/>
    <cellStyle name="เครื่องหมายจุลภาค 9 2 2 2 2 2 3 2 3 2" xfId="4448"/>
    <cellStyle name="เครื่องหมายจุลภาค 9 2 2 2 2 2 3 2 4" xfId="2012"/>
    <cellStyle name="เครื่องหมายจุลภาค 9 2 2 2 2 2 3 2 4 2" xfId="4515"/>
    <cellStyle name="เครื่องหมายจุลภาค 9 2 2 2 2 2 3 2 5" xfId="2575"/>
    <cellStyle name="เครื่องหมายจุลภาค 9 2 2 2 2 2 3 2 5 2" xfId="3129"/>
    <cellStyle name="เครื่องหมายจุลภาค 9 2 2 2 2 2 3 2 5 2 2" xfId="4742"/>
    <cellStyle name="เครื่องหมายจุลภาค 9 2 2 2 2 2 3 2 5 3" xfId="4627"/>
    <cellStyle name="เครื่องหมายจุลภาค 9 2 2 2 2 2 3 2 6" xfId="4237"/>
    <cellStyle name="เครื่องหมายจุลภาค 9 2 2 2 2 2 3 3" xfId="956"/>
    <cellStyle name="เครื่องหมายจุลภาค 9 2 2 2 2 2 3 3 2" xfId="1642"/>
    <cellStyle name="เครื่องหมายจุลภาค 9 2 2 2 2 2 3 3 2 2" xfId="3373"/>
    <cellStyle name="เครื่องหมายจุลภาค 9 2 2 2 2 2 3 3 2 2 2" xfId="3883"/>
    <cellStyle name="เครื่องหมายจุลภาค 9 2 2 2 2 2 3 3 2 2 2 2" xfId="4897"/>
    <cellStyle name="เครื่องหมายจุลภาค 9 2 2 2 2 2 3 3 2 2 3" xfId="4790"/>
    <cellStyle name="เครื่องหมายจุลภาค 9 2 2 2 2 2 3 3 2 3" xfId="4440"/>
    <cellStyle name="เครื่องหมายจุลภาค 9 2 2 2 2 2 3 3 3" xfId="2800"/>
    <cellStyle name="เครื่องหมายจุลภาค 9 2 2 2 2 2 3 3 3 2" xfId="4675"/>
    <cellStyle name="เครื่องหมายจุลภาค 9 2 2 2 2 2 3 3 4" xfId="4298"/>
    <cellStyle name="เครื่องหมายจุลภาค 9 2 2 2 2 2 3 4" xfId="1969"/>
    <cellStyle name="เครื่องหมายจุลภาค 9 2 2 2 2 2 3 4 2" xfId="4507"/>
    <cellStyle name="เครื่องหมายจุลภาค 9 2 2 2 2 2 3 5" xfId="2267"/>
    <cellStyle name="เครื่องหมายจุลภาค 9 2 2 2 2 2 3 5 2" xfId="3078"/>
    <cellStyle name="เครื่องหมายจุลภาค 9 2 2 2 2 2 3 5 2 2" xfId="4732"/>
    <cellStyle name="เครื่องหมายจุลภาค 9 2 2 2 2 2 3 5 3" xfId="4564"/>
    <cellStyle name="เครื่องหมายจุลภาค 9 2 2 2 2 2 3 6" xfId="4221"/>
    <cellStyle name="เครื่องหมายจุลภาค 9 2 2 2 2 2 4" xfId="865"/>
    <cellStyle name="เครื่องหมายจุลภาค 9 2 2 2 2 2 4 2" xfId="1099"/>
    <cellStyle name="เครื่องหมายจุลภาค 9 2 2 2 2 2 4 2 2" xfId="3299"/>
    <cellStyle name="เครื่องหมายจุลภาค 9 2 2 2 2 2 4 2 2 2" xfId="3491"/>
    <cellStyle name="เครื่องหมายจุลภาค 9 2 2 2 2 2 4 2 2 2 2" xfId="4815"/>
    <cellStyle name="เครื่องหมายจุลภาค 9 2 2 2 2 2 4 2 2 3" xfId="4776"/>
    <cellStyle name="เครื่องหมายจุลภาค 9 2 2 2 2 2 4 2 3" xfId="4328"/>
    <cellStyle name="เครื่องหมายจุลภาค 9 2 2 2 2 2 4 3" xfId="2391"/>
    <cellStyle name="เครื่องหมายจุลภาค 9 2 2 2 2 2 4 3 2" xfId="4590"/>
    <cellStyle name="เครื่องหมายจุลภาค 9 2 2 2 2 2 4 4" xfId="4280"/>
    <cellStyle name="เครื่องหมายจุลภาค 9 2 2 2 2 2 5" xfId="1455"/>
    <cellStyle name="เครื่องหมายจุลภาค 9 2 2 2 2 2 5 2" xfId="4401"/>
    <cellStyle name="เครื่องหมายจุลภาค 9 2 2 2 2 2 6" xfId="1790"/>
    <cellStyle name="เครื่องหมายจุลภาค 9 2 2 2 2 2 6 2" xfId="4470"/>
    <cellStyle name="เครื่องหมายจุลภาค 9 2 2 2 2 2 7" xfId="2183"/>
    <cellStyle name="เครื่องหมายจุลภาค 9 2 2 2 2 2 7 2" xfId="2862"/>
    <cellStyle name="เครื่องหมายจุลภาค 9 2 2 2 2 2 7 2 2" xfId="4690"/>
    <cellStyle name="เครื่องหมายจุลภาค 9 2 2 2 2 2 7 3" xfId="4549"/>
    <cellStyle name="เครื่องหมายจุลภาค 9 2 2 2 2 2 8" xfId="4106"/>
    <cellStyle name="เครื่องหมายจุลภาค 9 2 2 2 2 3" xfId="327"/>
    <cellStyle name="เครื่องหมายจุลภาค 9 2 2 2 2 3 2" xfId="4124"/>
    <cellStyle name="เครื่องหมายจุลภาค 9 2 2 2 2 4" xfId="377"/>
    <cellStyle name="เครื่องหมายจุลภาค 9 2 2 2 2 4 2" xfId="662"/>
    <cellStyle name="เครื่องหมายจุลภาค 9 2 2 2 2 4 2 2" xfId="699"/>
    <cellStyle name="เครื่องหมายจุลภาค 9 2 2 2 2 4 2 2 2" xfId="1338"/>
    <cellStyle name="เครื่องหมายจุลภาค 9 2 2 2 2 4 2 2 2 2" xfId="1372"/>
    <cellStyle name="เครื่องหมายจุลภาค 9 2 2 2 2 4 2 2 2 2 2" xfId="3715"/>
    <cellStyle name="เครื่องหมายจุลภาค 9 2 2 2 2 4 2 2 2 2 2 2" xfId="3749"/>
    <cellStyle name="เครื่องหมายจุลภาค 9 2 2 2 2 4 2 2 2 2 2 2 2" xfId="4866"/>
    <cellStyle name="เครื่องหมายจุลภาค 9 2 2 2 2 4 2 2 2 2 2 3" xfId="4859"/>
    <cellStyle name="เครื่องหมายจุลภาค 9 2 2 2 2 4 2 2 2 2 3" xfId="4383"/>
    <cellStyle name="เครื่องหมายจุลภาค 9 2 2 2 2 4 2 2 2 3" xfId="2651"/>
    <cellStyle name="เครื่องหมายจุลภาค 9 2 2 2 2 4 2 2 2 3 2" xfId="4641"/>
    <cellStyle name="เครื่องหมายจุลภาค 9 2 2 2 2 4 2 2 2 4" xfId="4376"/>
    <cellStyle name="เครื่องหมายจุลภาค 9 2 2 2 2 4 2 2 3" xfId="1718"/>
    <cellStyle name="เครื่องหมายจุลภาค 9 2 2 2 2 4 2 2 3 2" xfId="4454"/>
    <cellStyle name="เครื่องหมายจุลภาค 9 2 2 2 2 4 2 2 4" xfId="2045"/>
    <cellStyle name="เครื่องหมายจุลภาค 9 2 2 2 2 4 2 2 4 2" xfId="4521"/>
    <cellStyle name="เครื่องหมายจุลภาค 9 2 2 2 2 4 2 2 5" xfId="2617"/>
    <cellStyle name="เครื่องหมายจุลภาค 9 2 2 2 2 4 2 2 5 2" xfId="3163"/>
    <cellStyle name="เครื่องหมายจุลภาค 9 2 2 2 2 4 2 2 5 2 2" xfId="4748"/>
    <cellStyle name="เครื่องหมายจุลภาค 9 2 2 2 2 4 2 2 5 3" xfId="4634"/>
    <cellStyle name="เครื่องหมายจุลภาค 9 2 2 2 2 4 2 2 6" xfId="4243"/>
    <cellStyle name="เครื่องหมายจุลภาค 9 2 2 2 2 4 2 3" xfId="1002"/>
    <cellStyle name="เครื่องหมายจุลภาค 9 2 2 2 2 4 2 3 2" xfId="1684"/>
    <cellStyle name="เครื่องหมายจุลภาค 9 2 2 2 2 4 2 3 2 2" xfId="3409"/>
    <cellStyle name="เครื่องหมายจุลภาค 9 2 2 2 2 4 2 3 2 2 2" xfId="3892"/>
    <cellStyle name="เครื่องหมายจุลภาค 9 2 2 2 2 4 2 3 2 2 2 2" xfId="4898"/>
    <cellStyle name="เครื่องหมายจุลภาค 9 2 2 2 2 4 2 3 2 2 3" xfId="4797"/>
    <cellStyle name="เครื่องหมายจุลภาค 9 2 2 2 2 4 2 3 2 3" xfId="4447"/>
    <cellStyle name="เครื่องหมายจุลภาค 9 2 2 2 2 4 2 3 3" xfId="2809"/>
    <cellStyle name="เครื่องหมายจุลภาค 9 2 2 2 2 4 2 3 3 2" xfId="4676"/>
    <cellStyle name="เครื่องหมายจุลภาค 9 2 2 2 2 4 2 3 4" xfId="4308"/>
    <cellStyle name="เครื่องหมายจุลภาค 9 2 2 2 2 4 2 4" xfId="2011"/>
    <cellStyle name="เครื่องหมายจุลภาค 9 2 2 2 2 4 2 4 2" xfId="4514"/>
    <cellStyle name="เครื่องหมายจุลภาค 9 2 2 2 2 4 2 5" xfId="2304"/>
    <cellStyle name="เครื่องหมายจุลภาค 9 2 2 2 2 4 2 5 2" xfId="3128"/>
    <cellStyle name="เครื่องหมายจุลภาค 9 2 2 2 2 4 2 5 2 2" xfId="4741"/>
    <cellStyle name="เครื่องหมายจุลภาค 9 2 2 2 2 4 2 5 3" xfId="4571"/>
    <cellStyle name="เครื่องหมายจุลภาค 9 2 2 2 2 4 2 6" xfId="4236"/>
    <cellStyle name="เครื่องหมายจุลภาค 9 2 2 2 2 4 3" xfId="955"/>
    <cellStyle name="เครื่องหมายจุลภาค 9 2 2 2 2 4 3 2" xfId="1153"/>
    <cellStyle name="เครื่องหมายจุลภาค 9 2 2 2 2 4 3 2 2" xfId="3372"/>
    <cellStyle name="เครื่องหมายจุลภาค 9 2 2 2 2 4 3 2 2 2" xfId="3536"/>
    <cellStyle name="เครื่องหมายจุลภาค 9 2 2 2 2 4 3 2 2 2 2" xfId="4822"/>
    <cellStyle name="เครื่องหมายจุลภาค 9 2 2 2 2 4 3 2 2 3" xfId="4789"/>
    <cellStyle name="เครื่องหมายจุลภาค 9 2 2 2 2 4 3 2 3" xfId="4337"/>
    <cellStyle name="เครื่องหมายจุลภาค 9 2 2 2 2 4 3 3" xfId="2438"/>
    <cellStyle name="เครื่องหมายจุลภาค 9 2 2 2 2 4 3 3 2" xfId="4597"/>
    <cellStyle name="เครื่องหมายจุลภาค 9 2 2 2 2 4 3 4" xfId="4297"/>
    <cellStyle name="เครื่องหมายจุลภาค 9 2 2 2 2 4 4" xfId="1501"/>
    <cellStyle name="เครื่องหมายจุลภาค 9 2 2 2 2 4 4 2" xfId="4410"/>
    <cellStyle name="เครื่องหมายจุลภาค 9 2 2 2 2 4 5" xfId="1832"/>
    <cellStyle name="เครื่องหมายจุลภาค 9 2 2 2 2 4 5 2" xfId="4477"/>
    <cellStyle name="เครื่องหมายจุลภาค 9 2 2 2 2 4 6" xfId="2266"/>
    <cellStyle name="เครื่องหมายจุลภาค 9 2 2 2 2 4 6 2" xfId="2918"/>
    <cellStyle name="เครื่องหมายจุลภาค 9 2 2 2 2 4 6 2 2" xfId="4699"/>
    <cellStyle name="เครื่องหมายจุลภาค 9 2 2 2 2 4 6 3" xfId="4563"/>
    <cellStyle name="เครื่องหมายจุลภาค 9 2 2 2 2 4 7" xfId="4144"/>
    <cellStyle name="เครื่องหมายจุลภาค 9 2 2 2 2 5" xfId="450"/>
    <cellStyle name="เครื่องหมายจุลภาค 9 2 2 2 2 5 2" xfId="1098"/>
    <cellStyle name="เครื่องหมายจุลภาค 9 2 2 2 2 5 2 2" xfId="1207"/>
    <cellStyle name="เครื่องหมายจุลภาค 9 2 2 2 2 5 2 2 2" xfId="3490"/>
    <cellStyle name="เครื่องหมายจุลภาค 9 2 2 2 2 5 2 2 2 2" xfId="3589"/>
    <cellStyle name="เครื่องหมายจุลภาค 9 2 2 2 2 5 2 2 2 2 2" xfId="4830"/>
    <cellStyle name="เครื่องหมายจุลภาค 9 2 2 2 2 5 2 2 2 3" xfId="4814"/>
    <cellStyle name="เครื่องหมายจุลภาค 9 2 2 2 2 5 2 2 3" xfId="4345"/>
    <cellStyle name="เครื่องหมายจุลภาค 9 2 2 2 2 5 2 3" xfId="2491"/>
    <cellStyle name="เครื่องหมายจุลภาค 9 2 2 2 2 5 2 3 2" xfId="4605"/>
    <cellStyle name="เครื่องหมายจุลภาค 9 2 2 2 2 5 2 4" xfId="4327"/>
    <cellStyle name="เครื่องหมายจุลภาค 9 2 2 2 2 5 3" xfId="1554"/>
    <cellStyle name="เครื่องหมายจุลภาค 9 2 2 2 2 5 3 2" xfId="4418"/>
    <cellStyle name="เครื่องหมายจุลภาค 9 2 2 2 2 5 4" xfId="1885"/>
    <cellStyle name="เครื่องหมายจุลภาค 9 2 2 2 2 5 4 2" xfId="4485"/>
    <cellStyle name="เครื่องหมายจุลภาค 9 2 2 2 2 5 5" xfId="2390"/>
    <cellStyle name="เครื่องหมายจุลภาค 9 2 2 2 2 5 5 2" xfId="2977"/>
    <cellStyle name="เครื่องหมายจุลภาค 9 2 2 2 2 5 5 2 2" xfId="4707"/>
    <cellStyle name="เครื่องหมายจุลภาค 9 2 2 2 2 5 5 3" xfId="4589"/>
    <cellStyle name="เครื่องหมายจุลภาค 9 2 2 2 2 5 6" xfId="4160"/>
    <cellStyle name="เครื่องหมายจุลภาค 9 2 2 2 2 6" xfId="649"/>
    <cellStyle name="เครื่องหมายจุลภาค 9 2 2 2 2 6 2" xfId="1454"/>
    <cellStyle name="เครื่องหมายจุลภาค 9 2 2 2 2 6 2 2" xfId="3117"/>
    <cellStyle name="เครื่องหมายจุลภาค 9 2 2 2 2 6 2 2 2" xfId="3812"/>
    <cellStyle name="เครื่องหมายจุลภาค 9 2 2 2 2 6 2 2 2 2" xfId="4878"/>
    <cellStyle name="เครื่องหมายจุลภาค 9 2 2 2 2 6 2 2 3" xfId="4737"/>
    <cellStyle name="เครื่องหมายจุลภาค 9 2 2 2 2 6 2 3" xfId="4400"/>
    <cellStyle name="เครื่องหมายจุลภาค 9 2 2 2 2 6 3" xfId="2719"/>
    <cellStyle name="เครื่องหมายจุลภาค 9 2 2 2 2 6 3 2" xfId="4654"/>
    <cellStyle name="เครื่องหมายจุลภาค 9 2 2 2 2 6 4" xfId="4232"/>
    <cellStyle name="เครื่องหมายจุลภาค 9 2 2 2 2 7" xfId="1789"/>
    <cellStyle name="เครื่องหมายจุลภาค 9 2 2 2 2 7 2" xfId="4469"/>
    <cellStyle name="เครื่องหมายจุลภาค 9 2 2 2 2 8" xfId="931"/>
    <cellStyle name="เครื่องหมายจุลภาค 9 2 2 2 2 8 2" xfId="2861"/>
    <cellStyle name="เครื่องหมายจุลภาค 9 2 2 2 2 8 2 2" xfId="4689"/>
    <cellStyle name="เครื่องหมายจุลภาค 9 2 2 2 2 8 3" xfId="4291"/>
    <cellStyle name="เครื่องหมายจุลภาค 9 2 2 2 2 9" xfId="4105"/>
    <cellStyle name="เครื่องหมายจุลภาค 9 2 2 2 3" xfId="326"/>
    <cellStyle name="เครื่องหมายจุลภาค 9 2 2 2 3 2" xfId="417"/>
    <cellStyle name="เครื่องหมายจุลภาค 9 2 2 2 3 2 2" xfId="509"/>
    <cellStyle name="เครื่องหมายจุลภาค 9 2 2 2 3 2 2 2" xfId="719"/>
    <cellStyle name="เครื่องหมายจุลภาค 9 2 2 2 3 2 2 2 2" xfId="757"/>
    <cellStyle name="เครื่องหมายจุลภาค 9 2 2 2 3 2 2 2 2 2" xfId="1392"/>
    <cellStyle name="เครื่องหมายจุลภาค 9 2 2 2 3 2 2 2 2 2 2" xfId="1430"/>
    <cellStyle name="เครื่องหมายจุลภาค 9 2 2 2 3 2 2 2 2 2 2 2" xfId="3769"/>
    <cellStyle name="เครื่องหมายจุลภาค 9 2 2 2 3 2 2 2 2 2 2 2 2" xfId="3807"/>
    <cellStyle name="เครื่องหมายจุลภาค 9 2 2 2 3 2 2 2 2 2 2 2 2 2" xfId="4877"/>
    <cellStyle name="เครื่องหมายจุลภาค 9 2 2 2 3 2 2 2 2 2 2 2 3" xfId="4871"/>
    <cellStyle name="เครื่องหมายจุลภาค 9 2 2 2 3 2 2 2 2 2 2 3" xfId="4394"/>
    <cellStyle name="เครื่องหมายจุลภาค 9 2 2 2 3 2 2 2 2 2 3" xfId="2709"/>
    <cellStyle name="เครื่องหมายจุลภาค 9 2 2 2 3 2 2 2 2 2 3 2" xfId="4652"/>
    <cellStyle name="เครื่องหมายจุลภาค 9 2 2 2 3 2 2 2 2 2 4" xfId="4388"/>
    <cellStyle name="เครื่องหมายจุลภาค 9 2 2 2 3 2 2 2 2 3" xfId="1776"/>
    <cellStyle name="เครื่องหมายจุลภาค 9 2 2 2 3 2 2 2 2 3 2" xfId="4465"/>
    <cellStyle name="เครื่องหมายจุลภาค 9 2 2 2 3 2 2 2 2 4" xfId="2103"/>
    <cellStyle name="เครื่องหมายจุลภาค 9 2 2 2 3 2 2 2 2 4 2" xfId="4532"/>
    <cellStyle name="เครื่องหมายจุลภาค 9 2 2 2 3 2 2 2 2 5" xfId="2671"/>
    <cellStyle name="เครื่องหมายจุลภาค 9 2 2 2 3 2 2 2 2 5 2" xfId="3221"/>
    <cellStyle name="เครื่องหมายจุลภาค 9 2 2 2 3 2 2 2 2 5 2 2" xfId="4759"/>
    <cellStyle name="เครื่องหมายจุลภาค 9 2 2 2 3 2 2 2 2 5 3" xfId="4646"/>
    <cellStyle name="เครื่องหมายจุลภาค 9 2 2 2 3 2 2 2 2 6" xfId="4254"/>
    <cellStyle name="เครื่องหมายจุลภาค 9 2 2 2 3 2 2 2 3" xfId="1061"/>
    <cellStyle name="เครื่องหมายจุลภาค 9 2 2 2 3 2 2 2 3 2" xfId="1738"/>
    <cellStyle name="เครื่องหมายจุลภาค 9 2 2 2 3 2 2 2 3 2 2" xfId="3467"/>
    <cellStyle name="เครื่องหมายจุลภาค 9 2 2 2 3 2 2 2 3 2 2 2" xfId="3912"/>
    <cellStyle name="เครื่องหมายจุลภาค 9 2 2 2 3 2 2 2 3 2 2 2 2" xfId="4904"/>
    <cellStyle name="เครื่องหมายจุลภาค 9 2 2 2 3 2 2 2 3 2 2 3" xfId="4808"/>
    <cellStyle name="เครื่องหมายจุลภาค 9 2 2 2 3 2 2 2 3 2 3" xfId="4459"/>
    <cellStyle name="เครื่องหมายจุลภาค 9 2 2 2 3 2 2 2 3 3" xfId="2829"/>
    <cellStyle name="เครื่องหมายจุลภาค 9 2 2 2 3 2 2 2 3 3 2" xfId="4682"/>
    <cellStyle name="เครื่องหมายจุลภาค 9 2 2 2 3 2 2 2 3 4" xfId="4319"/>
    <cellStyle name="เครื่องหมายจุลภาค 9 2 2 2 3 2 2 2 4" xfId="2065"/>
    <cellStyle name="เครื่องหมายจุลภาค 9 2 2 2 3 2 2 2 4 2" xfId="4526"/>
    <cellStyle name="เครื่องหมายจุลภาค 9 2 2 2 3 2 2 2 5" xfId="2362"/>
    <cellStyle name="เครื่องหมายจุลภาค 9 2 2 2 3 2 2 2 5 2" xfId="3183"/>
    <cellStyle name="เครื่องหมายจุลภาค 9 2 2 2 3 2 2 2 5 2 2" xfId="4753"/>
    <cellStyle name="เครื่องหมายจุลภาค 9 2 2 2 3 2 2 2 5 3" xfId="4582"/>
    <cellStyle name="เครื่องหมายจุลภาค 9 2 2 2 3 2 2 2 6" xfId="4248"/>
    <cellStyle name="เครื่องหมายจุลภาค 9 2 2 2 3 2 2 3" xfId="1023"/>
    <cellStyle name="เครื่องหมายจุลภาค 9 2 2 2 3 2 2 3 2" xfId="1239"/>
    <cellStyle name="เครื่องหมายจุลภาค 9 2 2 2 3 2 2 3 2 2" xfId="3429"/>
    <cellStyle name="เครื่องหมายจุลภาค 9 2 2 2 3 2 2 3 2 2 2" xfId="3616"/>
    <cellStyle name="เครื่องหมายจุลภาค 9 2 2 2 3 2 2 3 2 2 2 2" xfId="4838"/>
    <cellStyle name="เครื่องหมายจุลภาค 9 2 2 2 3 2 2 3 2 2 3" xfId="4802"/>
    <cellStyle name="เครื่องหมายจุลภาค 9 2 2 2 3 2 2 3 2 3" xfId="4355"/>
    <cellStyle name="เครื่องหมายจุลภาค 9 2 2 2 3 2 2 3 3" xfId="2518"/>
    <cellStyle name="เครื่องหมายจุลภาค 9 2 2 2 3 2 2 3 3 2" xfId="4613"/>
    <cellStyle name="เครื่องหมายจุลภาค 9 2 2 2 3 2 2 3 4" xfId="4313"/>
    <cellStyle name="เครื่องหมายจุลภาค 9 2 2 2 3 2 2 4" xfId="1585"/>
    <cellStyle name="เครื่องหมายจุลภาค 9 2 2 2 3 2 2 4 2" xfId="4426"/>
    <cellStyle name="เครื่องหมายจุลภาค 9 2 2 2 3 2 2 5" xfId="1912"/>
    <cellStyle name="เครื่องหมายจุลภาค 9 2 2 2 3 2 2 5 2" xfId="4493"/>
    <cellStyle name="เครื่องหมายจุลภาค 9 2 2 2 3 2 2 6" xfId="2324"/>
    <cellStyle name="เครื่องหมายจุลภาค 9 2 2 2 3 2 2 6 2" xfId="3011"/>
    <cellStyle name="เครื่องหมายจุลภาค 9 2 2 2 3 2 2 6 2 2" xfId="4716"/>
    <cellStyle name="เครื่องหมายจุลภาค 9 2 2 2 3 2 2 6 3" xfId="4576"/>
    <cellStyle name="เครื่องหมายจุลภาค 9 2 2 2 3 2 2 7" xfId="4192"/>
    <cellStyle name="เครื่องหมายจุลภาค 9 2 2 2 3 2 3" xfId="618"/>
    <cellStyle name="เครื่องหมายจุลภาค 9 2 2 2 3 2 3 2" xfId="1184"/>
    <cellStyle name="เครื่องหมายจุลภาค 9 2 2 2 3 2 3 2 2" xfId="1305"/>
    <cellStyle name="เครื่องหมายจุลภาค 9 2 2 2 3 2 3 2 2 2" xfId="3566"/>
    <cellStyle name="เครื่องหมายจุลภาค 9 2 2 2 3 2 3 2 2 2 2" xfId="3682"/>
    <cellStyle name="เครื่องหมายจุลภาค 9 2 2 2 3 2 3 2 2 2 2 2" xfId="4854"/>
    <cellStyle name="เครื่องหมายจุลภาค 9 2 2 2 3 2 3 2 2 2 3" xfId="4828"/>
    <cellStyle name="เครื่องหมายจุลภาค 9 2 2 2 3 2 3 2 2 3" xfId="4371"/>
    <cellStyle name="เครื่องหมายจุลภาค 9 2 2 2 3 2 3 2 3" xfId="2584"/>
    <cellStyle name="เครื่องหมายจุลภาค 9 2 2 2 3 2 3 2 3 2" xfId="4629"/>
    <cellStyle name="เครื่องหมายจุลภาค 9 2 2 2 3 2 3 2 4" xfId="4343"/>
    <cellStyle name="เครื่องหมายจุลภาค 9 2 2 2 3 2 3 3" xfId="1651"/>
    <cellStyle name="เครื่องหมายจุลภาค 9 2 2 2 3 2 3 3 2" xfId="4442"/>
    <cellStyle name="เครื่องหมายจุลภาค 9 2 2 2 3 2 3 4" xfId="1978"/>
    <cellStyle name="เครื่องหมายจุลภาค 9 2 2 2 3 2 3 4 2" xfId="4509"/>
    <cellStyle name="เครื่องหมายจุลภาค 9 2 2 2 3 2 3 5" xfId="2468"/>
    <cellStyle name="เครื่องหมายจุลภาค 9 2 2 2 3 2 3 5 2" xfId="3090"/>
    <cellStyle name="เครื่องหมายจุลภาค 9 2 2 2 3 2 3 5 2 2" xfId="4735"/>
    <cellStyle name="เครื่องหมายจุลภาค 9 2 2 2 3 2 3 5 3" xfId="4603"/>
    <cellStyle name="เครื่องหมายจุลภาค 9 2 2 2 3 2 3 6" xfId="4227"/>
    <cellStyle name="เครื่องหมายจุลภาค 9 2 2 2 3 2 4" xfId="880"/>
    <cellStyle name="เครื่องหมายจุลภาค 9 2 2 2 3 2 4 2" xfId="1531"/>
    <cellStyle name="เครื่องหมายจุลภาค 9 2 2 2 3 2 4 2 2" xfId="3308"/>
    <cellStyle name="เครื่องหมายจุลภาค 9 2 2 2 3 2 4 2 2 2" xfId="3838"/>
    <cellStyle name="เครื่องหมายจุลภาค 9 2 2 2 3 2 4 2 2 2 2" xfId="4885"/>
    <cellStyle name="เครื่องหมายจุลภาค 9 2 2 2 3 2 4 2 2 3" xfId="4778"/>
    <cellStyle name="เครื่องหมายจุลภาค 9 2 2 2 3 2 4 2 3" xfId="4416"/>
    <cellStyle name="เครื่องหมายจุลภาค 9 2 2 2 3 2 4 3" xfId="2753"/>
    <cellStyle name="เครื่องหมายจุลภาค 9 2 2 2 3 2 4 3 2" xfId="4663"/>
    <cellStyle name="เครื่องหมายจุลภาค 9 2 2 2 3 2 4 4" xfId="4285"/>
    <cellStyle name="เครื่องหมายจุลภาค 9 2 2 2 3 2 5" xfId="1862"/>
    <cellStyle name="เครื่องหมายจุลภาค 9 2 2 2 3 2 5 2" xfId="4483"/>
    <cellStyle name="เครื่องหมายจุลภาค 9 2 2 2 3 2 6" xfId="2192"/>
    <cellStyle name="เครื่องหมายจุลภาค 9 2 2 2 3 2 6 2" xfId="2950"/>
    <cellStyle name="เครื่องหมายจุลภาค 9 2 2 2 3 2 6 2 2" xfId="4705"/>
    <cellStyle name="เครื่องหมายจุลภาค 9 2 2 2 3 2 6 3" xfId="4551"/>
    <cellStyle name="เครื่องหมายจุลภาค 9 2 2 2 3 2 7" xfId="4154"/>
    <cellStyle name="เครื่องหมายจุลภาค 9 2 2 2 3 3" xfId="532"/>
    <cellStyle name="เครื่องหมายจุลภาค 9 2 2 2 3 3 2" xfId="682"/>
    <cellStyle name="เครื่องหมายจุลภาค 9 2 2 2 3 3 2 2" xfId="1261"/>
    <cellStyle name="เครื่องหมายจุลภาค 9 2 2 2 3 3 2 2 2" xfId="1355"/>
    <cellStyle name="เครื่องหมายจุลภาค 9 2 2 2 3 3 2 2 2 2" xfId="3638"/>
    <cellStyle name="เครื่องหมายจุลภาค 9 2 2 2 3 3 2 2 2 2 2" xfId="3732"/>
    <cellStyle name="เครื่องหมายจุลภาค 9 2 2 2 3 3 2 2 2 2 2 2" xfId="4862"/>
    <cellStyle name="เครื่องหมายจุลภาค 9 2 2 2 3 3 2 2 2 2 3" xfId="4847"/>
    <cellStyle name="เครื่องหมายจุลภาค 9 2 2 2 3 3 2 2 2 3" xfId="4379"/>
    <cellStyle name="เครื่องหมายจุลภาค 9 2 2 2 3 3 2 2 3" xfId="2634"/>
    <cellStyle name="เครื่องหมายจุลภาค 9 2 2 2 3 3 2 2 3 2" xfId="4637"/>
    <cellStyle name="เครื่องหมายจุลภาค 9 2 2 2 3 3 2 2 4" xfId="4364"/>
    <cellStyle name="เครื่องหมายจุลภาค 9 2 2 2 3 3 2 3" xfId="1701"/>
    <cellStyle name="เครื่องหมายจุลภาค 9 2 2 2 3 3 2 3 2" xfId="4450"/>
    <cellStyle name="เครื่องหมายจุลภาค 9 2 2 2 3 3 2 4" xfId="2028"/>
    <cellStyle name="เครื่องหมายจุลภาค 9 2 2 2 3 3 2 4 2" xfId="4517"/>
    <cellStyle name="เครื่องหมายจุลภาค 9 2 2 2 3 3 2 5" xfId="2540"/>
    <cellStyle name="เครื่องหมายจุลภาค 9 2 2 2 3 3 2 5 2" xfId="3146"/>
    <cellStyle name="เครื่องหมายจุลภาค 9 2 2 2 3 3 2 5 2 2" xfId="4744"/>
    <cellStyle name="เครื่องหมายจุลภาค 9 2 2 2 3 3 2 5 3" xfId="4622"/>
    <cellStyle name="เครื่องหมายจุลภาค 9 2 2 2 3 3 2 6" xfId="4239"/>
    <cellStyle name="เครื่องหมายจุลภาค 9 2 2 2 3 3 3" xfId="985"/>
    <cellStyle name="เครื่องหมายจุลภาค 9 2 2 2 3 3 3 2" xfId="1607"/>
    <cellStyle name="เครื่องหมายจุลภาค 9 2 2 2 3 3 3 2 2" xfId="3392"/>
    <cellStyle name="เครื่องหมายจุลภาค 9 2 2 2 3 3 3 2 2 2" xfId="3868"/>
    <cellStyle name="เครื่องหมายจุลภาค 9 2 2 2 3 3 3 2 2 2 2" xfId="4895"/>
    <cellStyle name="เครื่องหมายจุลภาค 9 2 2 2 3 3 3 2 2 3" xfId="4793"/>
    <cellStyle name="เครื่องหมายจุลภาค 9 2 2 2 3 3 3 2 3" xfId="4435"/>
    <cellStyle name="เครื่องหมายจุลภาค 9 2 2 2 3 3 3 3" xfId="2785"/>
    <cellStyle name="เครื่องหมายจุลภาค 9 2 2 2 3 3 3 3 2" xfId="4673"/>
    <cellStyle name="เครื่องหมายจุลภาค 9 2 2 2 3 3 3 4" xfId="4304"/>
    <cellStyle name="เครื่องหมายจุลภาค 9 2 2 2 3 3 4" xfId="1934"/>
    <cellStyle name="เครื่องหมายจุลภาค 9 2 2 2 3 3 4 2" xfId="4502"/>
    <cellStyle name="เครื่องหมายจุลภาค 9 2 2 2 3 3 5" xfId="2287"/>
    <cellStyle name="เครื่องหมายจุลภาค 9 2 2 2 3 3 5 2" xfId="3033"/>
    <cellStyle name="เครื่องหมายจุลภาค 9 2 2 2 3 3 5 2 2" xfId="4725"/>
    <cellStyle name="เครื่องหมายจุลภาค 9 2 2 2 3 3 5 3" xfId="4567"/>
    <cellStyle name="เครื่องหมายจุลภาค 9 2 2 2 3 3 6" xfId="4201"/>
    <cellStyle name="เครื่องหมายจุลภาค 9 2 2 2 3 4" xfId="799"/>
    <cellStyle name="เครื่องหมายจุลภาค 9 2 2 2 3 4 2" xfId="1127"/>
    <cellStyle name="เครื่องหมายจุลภาค 9 2 2 2 3 4 2 2" xfId="3256"/>
    <cellStyle name="เครื่องหมายจุลภาค 9 2 2 2 3 4 2 2 2" xfId="3513"/>
    <cellStyle name="เครื่องหมายจุลภาค 9 2 2 2 3 4 2 2 2 2" xfId="4817"/>
    <cellStyle name="เครื่องหมายจุลภาค 9 2 2 2 3 4 2 2 3" xfId="4771"/>
    <cellStyle name="เครื่องหมายจุลภาค 9 2 2 2 3 4 2 3" xfId="4330"/>
    <cellStyle name="เครื่องหมายจุลภาค 9 2 2 2 3 4 3" xfId="2415"/>
    <cellStyle name="เครื่องหมายจุลภาค 9 2 2 2 3 4 3 2" xfId="4592"/>
    <cellStyle name="เครื่องหมายจุลภาค 9 2 2 2 3 4 4" xfId="4267"/>
    <cellStyle name="เครื่องหมายจุลภาค 9 2 2 2 3 5" xfId="1476"/>
    <cellStyle name="เครื่องหมายจุลภาค 9 2 2 2 3 5 2" xfId="4403"/>
    <cellStyle name="เครื่องหมายจุลภาค 9 2 2 2 3 6" xfId="1810"/>
    <cellStyle name="เครื่องหมายจุลภาค 9 2 2 2 3 6 2" xfId="4472"/>
    <cellStyle name="เครื่องหมายจุลภาค 9 2 2 2 3 7" xfId="2140"/>
    <cellStyle name="เครื่องหมายจุลภาค 9 2 2 2 3 7 2" xfId="2884"/>
    <cellStyle name="เครื่องหมายจุลภาค 9 2 2 2 3 7 2 2" xfId="4692"/>
    <cellStyle name="เครื่องหมายจุลภาค 9 2 2 2 3 7 3" xfId="4544"/>
    <cellStyle name="เครื่องหมายจุลภาค 9 2 2 2 3 8" xfId="4123"/>
    <cellStyle name="เครื่องหมายจุลภาค 9 2 2 2 4" xfId="376"/>
    <cellStyle name="เครื่องหมายจุลภาค 9 2 2 2 4 2" xfId="515"/>
    <cellStyle name="เครื่องหมายจุลภาค 9 2 2 2 4 2 2" xfId="698"/>
    <cellStyle name="เครื่องหมายจุลภาค 9 2 2 2 4 2 2 2" xfId="1244"/>
    <cellStyle name="เครื่องหมายจุลภาค 9 2 2 2 4 2 2 2 2" xfId="1371"/>
    <cellStyle name="เครื่องหมายจุลภาค 9 2 2 2 4 2 2 2 2 2" xfId="3621"/>
    <cellStyle name="เครื่องหมายจุลภาค 9 2 2 2 4 2 2 2 2 2 2" xfId="3748"/>
    <cellStyle name="เครื่องหมายจุลภาค 9 2 2 2 4 2 2 2 2 2 2 2" xfId="4865"/>
    <cellStyle name="เครื่องหมายจุลภาค 9 2 2 2 4 2 2 2 2 2 3" xfId="4839"/>
    <cellStyle name="เครื่องหมายจุลภาค 9 2 2 2 4 2 2 2 2 3" xfId="4382"/>
    <cellStyle name="เครื่องหมายจุลภาค 9 2 2 2 4 2 2 2 3" xfId="2650"/>
    <cellStyle name="เครื่องหมายจุลภาค 9 2 2 2 4 2 2 2 3 2" xfId="4640"/>
    <cellStyle name="เครื่องหมายจุลภาค 9 2 2 2 4 2 2 2 4" xfId="4356"/>
    <cellStyle name="เครื่องหมายจุลภาค 9 2 2 2 4 2 2 3" xfId="1717"/>
    <cellStyle name="เครื่องหมายจุลภาค 9 2 2 2 4 2 2 3 2" xfId="4453"/>
    <cellStyle name="เครื่องหมายจุลภาค 9 2 2 2 4 2 2 4" xfId="2044"/>
    <cellStyle name="เครื่องหมายจุลภาค 9 2 2 2 4 2 2 4 2" xfId="4520"/>
    <cellStyle name="เครื่องหมายจุลภาค 9 2 2 2 4 2 2 5" xfId="2523"/>
    <cellStyle name="เครื่องหมายจุลภาค 9 2 2 2 4 2 2 5 2" xfId="3162"/>
    <cellStyle name="เครื่องหมายจุลภาค 9 2 2 2 4 2 2 5 2 2" xfId="4747"/>
    <cellStyle name="เครื่องหมายจุลภาค 9 2 2 2 4 2 2 5 3" xfId="4614"/>
    <cellStyle name="เครื่องหมายจุลภาค 9 2 2 2 4 2 2 6" xfId="4242"/>
    <cellStyle name="เครื่องหมายจุลภาค 9 2 2 2 4 2 3" xfId="1001"/>
    <cellStyle name="เครื่องหมายจุลภาค 9 2 2 2 4 2 3 2" xfId="1590"/>
    <cellStyle name="เครื่องหมายจุลภาค 9 2 2 2 4 2 3 2 2" xfId="3408"/>
    <cellStyle name="เครื่องหมายจุลภาค 9 2 2 2 4 2 3 2 2 2" xfId="3851"/>
    <cellStyle name="เครื่องหมายจุลภาค 9 2 2 2 4 2 3 2 2 2 2" xfId="4887"/>
    <cellStyle name="เครื่องหมายจุลภาค 9 2 2 2 4 2 3 2 2 3" xfId="4796"/>
    <cellStyle name="เครื่องหมายจุลภาค 9 2 2 2 4 2 3 2 3" xfId="4427"/>
    <cellStyle name="เครื่องหมายจุลภาค 9 2 2 2 4 2 3 3" xfId="2768"/>
    <cellStyle name="เครื่องหมายจุลภาค 9 2 2 2 4 2 3 3 2" xfId="4665"/>
    <cellStyle name="เครื่องหมายจุลภาค 9 2 2 2 4 2 3 4" xfId="4307"/>
    <cellStyle name="เครื่องหมายจุลภาค 9 2 2 2 4 2 4" xfId="1917"/>
    <cellStyle name="เครื่องหมายจุลภาค 9 2 2 2 4 2 4 2" xfId="4494"/>
    <cellStyle name="เครื่องหมายจุลภาค 9 2 2 2 4 2 5" xfId="2303"/>
    <cellStyle name="เครื่องหมายจุลภาค 9 2 2 2 4 2 5 2" xfId="3016"/>
    <cellStyle name="เครื่องหมายจุลภาค 9 2 2 2 4 2 5 2 2" xfId="4717"/>
    <cellStyle name="เครื่องหมายจุลภาค 9 2 2 2 4 2 5 3" xfId="4570"/>
    <cellStyle name="เครื่องหมายจุลภาค 9 2 2 2 4 2 6" xfId="4193"/>
    <cellStyle name="เครื่องหมายจุลภาค 9 2 2 2 4 3" xfId="328"/>
    <cellStyle name="เครื่องหมายจุลภาค 9 2 2 2 4 3 2" xfId="1152"/>
    <cellStyle name="เครื่องหมายจุลภาค 9 2 2 2 4 3 2 2" xfId="2885"/>
    <cellStyle name="เครื่องหมายจุลภาค 9 2 2 2 4 3 2 2 2" xfId="3535"/>
    <cellStyle name="เครื่องหมายจุลภาค 9 2 2 2 4 3 2 2 2 2" xfId="4821"/>
    <cellStyle name="เครื่องหมายจุลภาค 9 2 2 2 4 3 2 2 3" xfId="4693"/>
    <cellStyle name="เครื่องหมายจุลภาค 9 2 2 2 4 3 2 3" xfId="4336"/>
    <cellStyle name="เครื่องหมายจุลภาค 9 2 2 2 4 3 3" xfId="2437"/>
    <cellStyle name="เครื่องหมายจุลภาค 9 2 2 2 4 3 3 2" xfId="4596"/>
    <cellStyle name="เครื่องหมายจุลภาค 9 2 2 2 4 3 4" xfId="4125"/>
    <cellStyle name="เครื่องหมายจุลภาค 9 2 2 2 4 4" xfId="1500"/>
    <cellStyle name="เครื่องหมายจุลภาค 9 2 2 2 4 4 2" xfId="4409"/>
    <cellStyle name="เครื่องหมายจุลภาค 9 2 2 2 4 5" xfId="1831"/>
    <cellStyle name="เครื่องหมายจุลภาค 9 2 2 2 4 5 2" xfId="4476"/>
    <cellStyle name="เครื่องหมายจุลภาค 9 2 2 2 4 6" xfId="972"/>
    <cellStyle name="เครื่องหมายจุลภาค 9 2 2 2 4 6 2" xfId="2917"/>
    <cellStyle name="เครื่องหมายจุลภาค 9 2 2 2 4 6 2 2" xfId="4698"/>
    <cellStyle name="เครื่องหมายจุลภาค 9 2 2 2 4 6 3" xfId="4299"/>
    <cellStyle name="เครื่องหมายจุลภาค 9 2 2 2 4 7" xfId="4143"/>
    <cellStyle name="เครื่องหมายจุลภาค 9 2 2 2 5" xfId="477"/>
    <cellStyle name="เครื่องหมายจุลภาค 9 2 2 2 5 2" xfId="927"/>
    <cellStyle name="เครื่องหมายจุลภาค 9 2 2 2 5 2 2" xfId="1214"/>
    <cellStyle name="เครื่องหมายจุลภาค 9 2 2 2 5 2 2 2" xfId="3349"/>
    <cellStyle name="เครื่องหมายจุลภาค 9 2 2 2 5 2 2 2 2" xfId="3596"/>
    <cellStyle name="เครื่องหมายจุลภาค 9 2 2 2 5 2 2 2 2 2" xfId="4833"/>
    <cellStyle name="เครื่องหมายจุลภาค 9 2 2 2 5 2 2 2 3" xfId="4782"/>
    <cellStyle name="เครื่องหมายจุลภาค 9 2 2 2 5 2 2 3" xfId="4348"/>
    <cellStyle name="เครื่องหมายจุลภาค 9 2 2 2 5 2 3" xfId="2498"/>
    <cellStyle name="เครื่องหมายจุลภาค 9 2 2 2 5 2 3 2" xfId="4608"/>
    <cellStyle name="เครื่องหมายจุลภาค 9 2 2 2 5 2 4" xfId="4289"/>
    <cellStyle name="เครื่องหมายจุลภาค 9 2 2 2 5 3" xfId="1563"/>
    <cellStyle name="เครื่องหมายจุลภาค 9 2 2 2 5 3 2" xfId="4421"/>
    <cellStyle name="เครื่องหมายจุลภาค 9 2 2 2 5 4" xfId="1892"/>
    <cellStyle name="เครื่องหมายจุลภาค 9 2 2 2 5 4 2" xfId="4488"/>
    <cellStyle name="เครื่องหมายจุลภาค 9 2 2 2 5 5" xfId="2241"/>
    <cellStyle name="เครื่องหมายจุลภาค 9 2 2 2 5 5 2" xfId="2988"/>
    <cellStyle name="เครื่องหมายจุลภาค 9 2 2 2 5 5 2 2" xfId="4710"/>
    <cellStyle name="เครื่องหมายจุลภาค 9 2 2 2 5 5 3" xfId="4556"/>
    <cellStyle name="เครื่องหมายจุลภาค 9 2 2 2 5 6" xfId="4178"/>
    <cellStyle name="เครื่องหมายจุลภาค 9 2 2 2 6" xfId="182"/>
    <cellStyle name="เครื่องหมายจุลภาค 9 2 2 2 6 2" xfId="786"/>
    <cellStyle name="เครื่องหมายจุลภาค 9 2 2 2 6 2 2" xfId="2843"/>
    <cellStyle name="เครื่องหมายจุลภาค 9 2 2 2 6 2 2 2" xfId="3244"/>
    <cellStyle name="เครื่องหมายจุลภาค 9 2 2 2 6 2 2 2 2" xfId="4766"/>
    <cellStyle name="เครื่องหมายจุลภาค 9 2 2 2 6 2 2 3" xfId="4685"/>
    <cellStyle name="เครื่องหมายจุลภาค 9 2 2 2 6 2 3" xfId="4262"/>
    <cellStyle name="เครื่องหมายจุลภาค 9 2 2 2 6 3" xfId="2128"/>
    <cellStyle name="เครื่องหมายจุลภาค 9 2 2 2 6 3 2" xfId="4539"/>
    <cellStyle name="เครื่องหมายจุลภาค 9 2 2 2 6 4" xfId="4043"/>
    <cellStyle name="เครื่องหมายจุลภาค 9 2 2 2 7" xfId="1435"/>
    <cellStyle name="เครื่องหมายจุลภาค 9 2 2 2 7 2" xfId="4395"/>
    <cellStyle name="เครื่องหมายจุลภาค 9 2 2 2 8" xfId="1144"/>
    <cellStyle name="เครื่องหมายจุลภาค 9 2 2 2 8 2" xfId="447"/>
    <cellStyle name="เครื่องหมายจุลภาค 9 2 2 2 8 2 2" xfId="4159"/>
    <cellStyle name="เครื่องหมายจุลภาค 9 2 2 2 8 3" xfId="4332"/>
    <cellStyle name="เครื่องหมายจุลภาค 9 2 2 2 9" xfId="4023"/>
    <cellStyle name="เครื่องหมายจุลภาค 9 2 2 3" xfId="128"/>
    <cellStyle name="เครื่องหมายจุลภาค 9 2 2 3 2" xfId="4024"/>
    <cellStyle name="เครื่องหมายจุลภาค 9 2 2 4" xfId="190"/>
    <cellStyle name="เครื่องหมายจุลภาค 9 2 2 4 2" xfId="416"/>
    <cellStyle name="เครื่องหมายจุลภาค 9 2 2 4 2 2" xfId="444"/>
    <cellStyle name="เครื่องหมายจุลภาค 9 2 2 4 2 2 2" xfId="718"/>
    <cellStyle name="เครื่องหมายจุลภาค 9 2 2 4 2 2 2 2" xfId="738"/>
    <cellStyle name="เครื่องหมายจุลภาค 9 2 2 4 2 2 2 2 2" xfId="1391"/>
    <cellStyle name="เครื่องหมายจุลภาค 9 2 2 4 2 2 2 2 2 2" xfId="1411"/>
    <cellStyle name="เครื่องหมายจุลภาค 9 2 2 4 2 2 2 2 2 2 2" xfId="3768"/>
    <cellStyle name="เครื่องหมายจุลภาค 9 2 2 4 2 2 2 2 2 2 2 2" xfId="3788"/>
    <cellStyle name="เครื่องหมายจุลภาค 9 2 2 4 2 2 2 2 2 2 2 3" xfId="4870"/>
    <cellStyle name="เครื่องหมายจุลภาค 9 2 2 4 2 2 2 2 2 3" xfId="2690"/>
    <cellStyle name="เครื่องหมายจุลภาค 9 2 2 4 2 2 2 2 2 4" xfId="4387"/>
    <cellStyle name="เครื่องหมายจุลภาค 9 2 2 4 2 2 2 2 3" xfId="1757"/>
    <cellStyle name="เครื่องหมายจุลภาค 9 2 2 4 2 2 2 2 4" xfId="2084"/>
    <cellStyle name="เครื่องหมายจุลภาค 9 2 2 4 2 2 2 2 5" xfId="2670"/>
    <cellStyle name="เครื่องหมายจุลภาค 9 2 2 4 2 2 2 2 5 2" xfId="3202"/>
    <cellStyle name="เครื่องหมายจุลภาค 9 2 2 4 2 2 2 2 5 3" xfId="4645"/>
    <cellStyle name="เครื่องหมายจุลภาค 9 2 2 4 2 2 2 3" xfId="1042"/>
    <cellStyle name="เครื่องหมายจุลภาค 9 2 2 4 2 2 2 3 2" xfId="1737"/>
    <cellStyle name="เครื่องหมายจุลภาค 9 2 2 4 2 2 2 3 2 2" xfId="3448"/>
    <cellStyle name="เครื่องหมายจุลภาค 9 2 2 4 2 2 2 3 2 2 2" xfId="3911"/>
    <cellStyle name="เครื่องหมายจุลภาค 9 2 2 4 2 2 2 3 2 2 2 2" xfId="4903"/>
    <cellStyle name="เครื่องหมายจุลภาค 9 2 2 4 2 2 2 3 2 3" xfId="4458"/>
    <cellStyle name="เครื่องหมายจุลภาค 9 2 2 4 2 2 2 3 3" xfId="2828"/>
    <cellStyle name="เครื่องหมายจุลภาค 9 2 2 4 2 2 2 3 3 2" xfId="4681"/>
    <cellStyle name="เครื่องหมายจุลภาค 9 2 2 4 2 2 2 4" xfId="2064"/>
    <cellStyle name="เครื่องหมายจุลภาค 9 2 2 4 2 2 2 4 2" xfId="4525"/>
    <cellStyle name="เครื่องหมายจุลภาค 9 2 2 4 2 2 2 5" xfId="2343"/>
    <cellStyle name="เครื่องหมายจุลภาค 9 2 2 4 2 2 2 5 2" xfId="3182"/>
    <cellStyle name="เครื่องหมายจุลภาค 9 2 2 4 2 2 2 5 2 2" xfId="4752"/>
    <cellStyle name="เครื่องหมายจุลภาค 9 2 2 4 2 2 2 6" xfId="4247"/>
    <cellStyle name="เครื่องหมายจุลภาค 9 2 2 4 2 2 3" xfId="1022"/>
    <cellStyle name="เครื่องหมายจุลภาค 9 2 2 4 2 2 3 2" xfId="1204"/>
    <cellStyle name="เครื่องหมายจุลภาค 9 2 2 4 2 2 3 2 2" xfId="3428"/>
    <cellStyle name="เครื่องหมายจุลภาค 9 2 2 4 2 2 3 2 2 2" xfId="3586"/>
    <cellStyle name="เครื่องหมายจุลภาค 9 2 2 4 2 2 3 2 2 3" xfId="4801"/>
    <cellStyle name="เครื่องหมายจุลภาค 9 2 2 4 2 2 3 3" xfId="2488"/>
    <cellStyle name="เครื่องหมายจุลภาค 9 2 2 4 2 2 3 4" xfId="4312"/>
    <cellStyle name="เครื่องหมายจุลภาค 9 2 2 4 2 2 4" xfId="1551"/>
    <cellStyle name="เครื่องหมายจุลภาค 9 2 2 4 2 2 5" xfId="1882"/>
    <cellStyle name="เครื่องหมายจุลภาค 9 2 2 4 2 2 6" xfId="2323"/>
    <cellStyle name="เครื่องหมายจุลภาค 9 2 2 4 2 2 6 2" xfId="2972"/>
    <cellStyle name="เครื่องหมายจุลภาค 9 2 2 4 2 2 6 3" xfId="4575"/>
    <cellStyle name="เครื่องหมายจุลภาค 9 2 2 4 2 3" xfId="564"/>
    <cellStyle name="เครื่องหมายจุลภาค 9 2 2 4 2 3 2" xfId="1183"/>
    <cellStyle name="เครื่องหมายจุลภาค 9 2 2 4 2 3 2 2" xfId="1286"/>
    <cellStyle name="เครื่องหมายจุลภาค 9 2 2 4 2 3 2 2 2" xfId="3565"/>
    <cellStyle name="เครื่องหมายจุลภาค 9 2 2 4 2 3 2 2 2 2" xfId="3663"/>
    <cellStyle name="เครื่องหมายจุลภาค 9 2 2 4 2 3 2 2 2 3" xfId="4827"/>
    <cellStyle name="เครื่องหมายจุลภาค 9 2 2 4 2 3 2 3" xfId="2565"/>
    <cellStyle name="เครื่องหมายจุลภาค 9 2 2 4 2 3 2 4" xfId="4342"/>
    <cellStyle name="เครื่องหมายจุลภาค 9 2 2 4 2 3 3" xfId="1632"/>
    <cellStyle name="เครื่องหมายจุลภาค 9 2 2 4 2 3 4" xfId="1959"/>
    <cellStyle name="เครื่องหมายจุลภาค 9 2 2 4 2 3 5" xfId="2467"/>
    <cellStyle name="เครื่องหมายจุลภาค 9 2 2 4 2 3 5 2" xfId="3060"/>
    <cellStyle name="เครื่องหมายจุลภาค 9 2 2 4 2 3 5 3" xfId="4602"/>
    <cellStyle name="เครื่องหมายจุลภาค 9 2 2 4 2 4" xfId="838"/>
    <cellStyle name="เครื่องหมายจุลภาค 9 2 2 4 2 4 2" xfId="1530"/>
    <cellStyle name="เครื่องหมายจุลภาค 9 2 2 4 2 4 2 2" xfId="3289"/>
    <cellStyle name="เครื่องหมายจุลภาค 9 2 2 4 2 4 2 2 2" xfId="3837"/>
    <cellStyle name="เครื่องหมายจุลภาค 9 2 2 4 2 4 2 2 2 2" xfId="4884"/>
    <cellStyle name="เครื่องหมายจุลภาค 9 2 2 4 2 4 2 3" xfId="4415"/>
    <cellStyle name="เครื่องหมายจุลภาค 9 2 2 4 2 4 3" xfId="2752"/>
    <cellStyle name="เครื่องหมายจุลภาค 9 2 2 4 2 4 3 2" xfId="4662"/>
    <cellStyle name="เครื่องหมายจุลภาค 9 2 2 4 2 5" xfId="1861"/>
    <cellStyle name="เครื่องหมายจุลภาค 9 2 2 4 2 5 2" xfId="4482"/>
    <cellStyle name="เครื่องหมายจุลภาค 9 2 2 4 2 6" xfId="2173"/>
    <cellStyle name="เครื่องหมายจุลภาค 9 2 2 4 2 6 2" xfId="2949"/>
    <cellStyle name="เครื่องหมายจุลภาค 9 2 2 4 2 6 2 2" xfId="4704"/>
    <cellStyle name="เครื่องหมายจุลภาค 9 2 2 4 2 7" xfId="4153"/>
    <cellStyle name="เครื่องหมายจุลภาค 9 2 2 4 3" xfId="531"/>
    <cellStyle name="เครื่องหมายจุลภาค 9 2 2 4 3 2" xfId="642"/>
    <cellStyle name="เครื่องหมายจุลภาค 9 2 2 4 3 2 2" xfId="1260"/>
    <cellStyle name="เครื่องหมายจุลภาค 9 2 2 4 3 2 2 2" xfId="1326"/>
    <cellStyle name="เครื่องหมายจุลภาค 9 2 2 4 3 2 2 2 2" xfId="3637"/>
    <cellStyle name="เครื่องหมายจุลภาค 9 2 2 4 3 2 2 2 2 2" xfId="3703"/>
    <cellStyle name="เครื่องหมายจุลภาค 9 2 2 4 3 2 2 2 2 3" xfId="4846"/>
    <cellStyle name="เครื่องหมายจุลภาค 9 2 2 4 3 2 2 3" xfId="2605"/>
    <cellStyle name="เครื่องหมายจุลภาค 9 2 2 4 3 2 2 4" xfId="4363"/>
    <cellStyle name="เครื่องหมายจุลภาค 9 2 2 4 3 2 3" xfId="1672"/>
    <cellStyle name="เครื่องหมายจุลภาค 9 2 2 4 3 2 4" xfId="1999"/>
    <cellStyle name="เครื่องหมายจุลภาค 9 2 2 4 3 2 5" xfId="2539"/>
    <cellStyle name="เครื่องหมายจุลภาค 9 2 2 4 3 2 5 2" xfId="3113"/>
    <cellStyle name="เครื่องหมายจุลภาค 9 2 2 4 3 2 5 3" xfId="4621"/>
    <cellStyle name="เครื่องหมายจุลภาค 9 2 2 4 3 3" xfId="918"/>
    <cellStyle name="เครื่องหมายจุลภาค 9 2 2 4 3 3 2" xfId="1606"/>
    <cellStyle name="เครื่องหมายจุลภาค 9 2 2 4 3 3 2 2" xfId="3341"/>
    <cellStyle name="เครื่องหมายจุลภาค 9 2 2 4 3 3 2 2 2" xfId="3867"/>
    <cellStyle name="เครื่องหมายจุลภาค 9 2 2 4 3 3 2 2 2 2" xfId="4894"/>
    <cellStyle name="เครื่องหมายจุลภาค 9 2 2 4 3 3 2 3" xfId="4434"/>
    <cellStyle name="เครื่องหมายจุลภาค 9 2 2 4 3 3 3" xfId="2784"/>
    <cellStyle name="เครื่องหมายจุลภาค 9 2 2 4 3 3 3 2" xfId="4672"/>
    <cellStyle name="เครื่องหมายจุลภาค 9 2 2 4 3 4" xfId="1933"/>
    <cellStyle name="เครื่องหมายจุลภาค 9 2 2 4 3 4 2" xfId="4501"/>
    <cellStyle name="เครื่องหมายจุลภาค 9 2 2 4 3 5" xfId="2228"/>
    <cellStyle name="เครื่องหมายจุลภาค 9 2 2 4 3 5 2" xfId="3032"/>
    <cellStyle name="เครื่องหมายจุลภาค 9 2 2 4 3 5 2 2" xfId="4724"/>
    <cellStyle name="เครื่องหมายจุลภาค 9 2 2 4 3 6" xfId="4200"/>
    <cellStyle name="เครื่องหมายจุลภาค 9 2 2 4 4" xfId="798"/>
    <cellStyle name="เครื่องหมายจุลภาค 9 2 2 4 4 2" xfId="795"/>
    <cellStyle name="เครื่องหมายจุลภาค 9 2 2 4 4 2 2" xfId="3255"/>
    <cellStyle name="เครื่องหมายจุลภาค 9 2 2 4 4 2 2 2" xfId="3252"/>
    <cellStyle name="เครื่องหมายจุลภาค 9 2 2 4 4 2 2 3" xfId="4770"/>
    <cellStyle name="เครื่องหมายจุลภาค 9 2 2 4 4 3" xfId="2136"/>
    <cellStyle name="เครื่องหมายจุลภาค 9 2 2 4 4 4" xfId="4266"/>
    <cellStyle name="เครื่องหมายจุลภาค 9 2 2 4 5" xfId="942"/>
    <cellStyle name="เครื่องหมายจุลภาค 9 2 2 4 6" xfId="1067"/>
    <cellStyle name="เครื่องหมายจุลภาค 9 2 2 4 7" xfId="2139"/>
    <cellStyle name="เครื่องหมายจุลภาค 9 2 2 4 7 2" xfId="2721"/>
    <cellStyle name="เครื่องหมายจุลภาค 9 2 2 4 7 3" xfId="4543"/>
    <cellStyle name="เครื่องหมายจุลภาค 9 2 2 5" xfId="167"/>
    <cellStyle name="เครื่องหมายจุลภาค 9 2 2 6" xfId="312"/>
    <cellStyle name="เครื่องหมายจุลภาค 9 2 2 6 2" xfId="520"/>
    <cellStyle name="เครื่องหมายจุลภาค 9 2 2 6 2 2" xfId="675"/>
    <cellStyle name="เครื่องหมายจุลภาค 9 2 2 6 2 2 2" xfId="1249"/>
    <cellStyle name="เครื่องหมายจุลภาค 9 2 2 6 2 2 2 2" xfId="1348"/>
    <cellStyle name="เครื่องหมายจุลภาค 9 2 2 6 2 2 2 2 2" xfId="3626"/>
    <cellStyle name="เครื่องหมายจุลภาค 9 2 2 6 2 2 2 2 2 2" xfId="3725"/>
    <cellStyle name="เครื่องหมายจุลภาค 9 2 2 6 2 2 2 2 2 3" xfId="4842"/>
    <cellStyle name="เครื่องหมายจุลภาค 9 2 2 6 2 2 2 3" xfId="2627"/>
    <cellStyle name="เครื่องหมายจุลภาค 9 2 2 6 2 2 2 4" xfId="4359"/>
    <cellStyle name="เครื่องหมายจุลภาค 9 2 2 6 2 2 3" xfId="1694"/>
    <cellStyle name="เครื่องหมายจุลภาค 9 2 2 6 2 2 4" xfId="2021"/>
    <cellStyle name="เครื่องหมายจุลภาค 9 2 2 6 2 2 5" xfId="2528"/>
    <cellStyle name="เครื่องหมายจุลภาค 9 2 2 6 2 2 5 2" xfId="3139"/>
    <cellStyle name="เครื่องหมายจุลภาค 9 2 2 6 2 2 5 3" xfId="4617"/>
    <cellStyle name="เครื่องหมายจุลภาค 9 2 2 6 2 3" xfId="975"/>
    <cellStyle name="เครื่องหมายจุลภาค 9 2 2 6 2 3 2" xfId="1595"/>
    <cellStyle name="เครื่องหมายจุลภาค 9 2 2 6 2 3 2 2" xfId="3383"/>
    <cellStyle name="เครื่องหมายจุลภาค 9 2 2 6 2 3 2 2 2" xfId="3856"/>
    <cellStyle name="เครื่องหมายจุลภาค 9 2 2 6 2 3 2 2 2 2" xfId="4890"/>
    <cellStyle name="เครื่องหมายจุลภาค 9 2 2 6 2 3 2 3" xfId="4430"/>
    <cellStyle name="เครื่องหมายจุลภาค 9 2 2 6 2 3 3" xfId="2773"/>
    <cellStyle name="เครื่องหมายจุลภาค 9 2 2 6 2 3 3 2" xfId="4668"/>
    <cellStyle name="เครื่องหมายจุลภาค 9 2 2 6 2 4" xfId="1922"/>
    <cellStyle name="เครื่องหมายจุลภาค 9 2 2 6 2 4 2" xfId="4497"/>
    <cellStyle name="เครื่องหมายจุลภาค 9 2 2 6 2 5" xfId="2277"/>
    <cellStyle name="เครื่องหมายจุลภาค 9 2 2 6 2 5 2" xfId="3021"/>
    <cellStyle name="เครื่องหมายจุลภาค 9 2 2 6 2 5 2 2" xfId="4720"/>
    <cellStyle name="เครื่องหมายจุลภาค 9 2 2 6 2 6" xfId="4196"/>
    <cellStyle name="เครื่องหมายจุลภาค 9 2 2 6 3" xfId="773"/>
    <cellStyle name="เครื่องหมายจุลภาค 9 2 2 6 3 2" xfId="1118"/>
    <cellStyle name="เครื่องหมายจุลภาค 9 2 2 6 3 2 2" xfId="3232"/>
    <cellStyle name="เครื่องหมายจุลภาค 9 2 2 6 3 2 2 2" xfId="3506"/>
    <cellStyle name="เครื่องหมายจุลภาค 9 2 2 6 3 2 2 3" xfId="4763"/>
    <cellStyle name="เครื่องหมายจุลภาค 9 2 2 6 3 3" xfId="2408"/>
    <cellStyle name="เครื่องหมายจุลภาค 9 2 2 6 3 4" xfId="4259"/>
    <cellStyle name="เครื่องหมายจุลภาค 9 2 2 6 4" xfId="1469"/>
    <cellStyle name="เครื่องหมายจุลภาค 9 2 2 6 5" xfId="1803"/>
    <cellStyle name="เครื่องหมายจุลภาค 9 2 2 6 6" xfId="2112"/>
    <cellStyle name="เครื่องหมายจุลภาค 9 2 2 6 6 2" xfId="2877"/>
    <cellStyle name="เครื่องหมายจุลภาค 9 2 2 6 6 3" xfId="4535"/>
    <cellStyle name="เครื่องหมายจุลภาค 9 2 2 7" xfId="379"/>
    <cellStyle name="เครื่องหมายจุลภาค 9 2 2 7 2" xfId="909"/>
    <cellStyle name="เครื่องหมายจุลภาค 9 2 2 7 2 2" xfId="1154"/>
    <cellStyle name="เครื่องหมายจุลภาค 9 2 2 7 2 2 2" xfId="3332"/>
    <cellStyle name="เครื่องหมายจุลภาค 9 2 2 7 2 2 2 2" xfId="3537"/>
    <cellStyle name="เครื่องหมายจุลภาค 9 2 2 7 2 2 2 3" xfId="4781"/>
    <cellStyle name="เครื่องหมายจุลภาค 9 2 2 7 2 3" xfId="2439"/>
    <cellStyle name="เครื่องหมายจุลภาค 9 2 2 7 2 4" xfId="4288"/>
    <cellStyle name="เครื่องหมายจุลภาค 9 2 2 7 3" xfId="1502"/>
    <cellStyle name="เครื่องหมายจุลภาค 9 2 2 7 4" xfId="1833"/>
    <cellStyle name="เครื่องหมายจุลภาค 9 2 2 7 5" xfId="2219"/>
    <cellStyle name="เครื่องหมายจุลภาค 9 2 2 7 5 2" xfId="2919"/>
    <cellStyle name="เครื่องหมายจุลภาค 9 2 2 7 5 3" xfId="4554"/>
    <cellStyle name="เครื่องหมายจุลภาค 9 2 2 8" xfId="330"/>
    <cellStyle name="เครื่องหมายจุลภาค 9 2 2 8 2" xfId="979"/>
    <cellStyle name="เครื่องหมายจุลภาค 9 2 2 8 2 2" xfId="2887"/>
    <cellStyle name="เครื่องหมายจุลภาค 9 2 2 8 2 2 2" xfId="3387"/>
    <cellStyle name="เครื่องหมายจุลภาค 9 2 2 8 2 2 2 2" xfId="4792"/>
    <cellStyle name="เครื่องหมายจุลภาค 9 2 2 8 2 3" xfId="4302"/>
    <cellStyle name="เครื่องหมายจุลภาค 9 2 2 8 3" xfId="2282"/>
    <cellStyle name="เครื่องหมายจุลภาค 9 2 2 8 3 2" xfId="4566"/>
    <cellStyle name="เครื่องหมายจุลภาค 9 2 2 9" xfId="1440"/>
    <cellStyle name="เครื่องหมายจุลภาค 9 2 2 9 2" xfId="4396"/>
    <cellStyle name="เครื่องหมายจุลภาค 9 2 3" xfId="168"/>
    <cellStyle name="เครื่องหมายจุลภาค 9 2 3 2" xfId="407"/>
    <cellStyle name="เครื่องหมายจุลภาค 9 2 3 2 2" xfId="431"/>
    <cellStyle name="เครื่องหมายจุลภาค 9 2 3 2 2 2" xfId="709"/>
    <cellStyle name="เครื่องหมายจุลภาค 9 2 3 2 2 2 2" xfId="730"/>
    <cellStyle name="เครื่องหมายจุลภาค 9 2 3 2 2 2 2 2" xfId="1382"/>
    <cellStyle name="เครื่องหมายจุลภาค 9 2 3 2 2 2 2 2 2" xfId="1403"/>
    <cellStyle name="เครื่องหมายจุลภาค 9 2 3 2 2 2 2 2 2 2" xfId="3759"/>
    <cellStyle name="เครื่องหมายจุลภาค 9 2 3 2 2 2 2 2 2 2 2" xfId="3780"/>
    <cellStyle name="เครื่องหมายจุลภาค 9 2 3 2 2 2 2 2 3" xfId="2682"/>
    <cellStyle name="เครื่องหมายจุลภาค 9 2 3 2 2 2 2 3" xfId="1749"/>
    <cellStyle name="เครื่องหมายจุลภาค 9 2 3 2 2 2 2 4" xfId="2076"/>
    <cellStyle name="เครื่องหมายจุลภาค 9 2 3 2 2 2 2 5" xfId="2661"/>
    <cellStyle name="เครื่องหมายจุลภาค 9 2 3 2 2 2 2 5 2" xfId="3194"/>
    <cellStyle name="เครื่องหมายจุลภาค 9 2 3 2 2 2 3" xfId="1034"/>
    <cellStyle name="เครื่องหมายจุลภาค 9 2 3 2 2 2 3 2" xfId="1728"/>
    <cellStyle name="เครื่องหมายจุลภาค 9 2 3 2 2 2 3 2 2" xfId="3440"/>
    <cellStyle name="เครื่องหมายจุลภาค 9 2 3 2 2 2 3 2 2 2" xfId="3902"/>
    <cellStyle name="เครื่องหมายจุลภาค 9 2 3 2 2 2 3 3" xfId="2819"/>
    <cellStyle name="เครื่องหมายจุลภาค 9 2 3 2 2 2 4" xfId="2055"/>
    <cellStyle name="เครื่องหมายจุลภาค 9 2 3 2 2 2 5" xfId="2335"/>
    <cellStyle name="เครื่องหมายจุลภาค 9 2 3 2 2 2 5 2" xfId="3173"/>
    <cellStyle name="เครื่องหมายจุลภาค 9 2 3 2 2 3" xfId="1013"/>
    <cellStyle name="เครื่องหมายจุลภาค 9 2 3 2 2 3 2" xfId="1196"/>
    <cellStyle name="เครื่องหมายจุลภาค 9 2 3 2 2 3 2 2" xfId="3419"/>
    <cellStyle name="เครื่องหมายจุลภาค 9 2 3 2 2 3 2 2 2" xfId="3578"/>
    <cellStyle name="เครื่องหมายจุลภาค 9 2 3 2 2 3 3" xfId="2480"/>
    <cellStyle name="เครื่องหมายจุลภาค 9 2 3 2 2 4" xfId="1543"/>
    <cellStyle name="เครื่องหมายจุลภาค 9 2 3 2 2 5" xfId="1874"/>
    <cellStyle name="เครื่องหมายจุลภาค 9 2 3 2 2 6" xfId="2314"/>
    <cellStyle name="เครื่องหมายจุลภาค 9 2 3 2 2 6 2" xfId="2963"/>
    <cellStyle name="เครื่องหมายจุลภาค 9 2 3 2 3" xfId="551"/>
    <cellStyle name="เครื่องหมายจุลภาค 9 2 3 2 3 2" xfId="1174"/>
    <cellStyle name="เครื่องหมายจุลภาค 9 2 3 2 3 2 2" xfId="1278"/>
    <cellStyle name="เครื่องหมายจุลภาค 9 2 3 2 3 2 2 2" xfId="3556"/>
    <cellStyle name="เครื่องหมายจุลภาค 9 2 3 2 3 2 2 2 2" xfId="3655"/>
    <cellStyle name="เครื่องหมายจุลภาค 9 2 3 2 3 2 3" xfId="2557"/>
    <cellStyle name="เครื่องหมายจุลภาค 9 2 3 2 3 3" xfId="1624"/>
    <cellStyle name="เครื่องหมายจุลภาค 9 2 3 2 3 4" xfId="1951"/>
    <cellStyle name="เครื่องหมายจุลภาค 9 2 3 2 3 5" xfId="2458"/>
    <cellStyle name="เครื่องหมายจุลภาค 9 2 3 2 3 5 2" xfId="3051"/>
    <cellStyle name="เครื่องหมายจุลภาค 9 2 3 2 4" xfId="828"/>
    <cellStyle name="เครื่องหมายจุลภาค 9 2 3 2 4 2" xfId="1521"/>
    <cellStyle name="เครื่องหมายจุลภาค 9 2 3 2 4 2 2" xfId="3281"/>
    <cellStyle name="เครื่องหมายจุลภาค 9 2 3 2 4 2 2 2" xfId="3828"/>
    <cellStyle name="เครื่องหมายจุลภาค 9 2 3 2 4 3" xfId="2743"/>
    <cellStyle name="เครื่องหมายจุลภาค 9 2 3 2 5" xfId="1852"/>
    <cellStyle name="เครื่องหมายจุลภาค 9 2 3 2 6" xfId="2165"/>
    <cellStyle name="เครื่องหมายจุลภาค 9 2 3 2 6 2" xfId="2940"/>
    <cellStyle name="เครื่องหมายจุลภาค 9 2 3 3" xfId="306"/>
    <cellStyle name="เครื่องหมายจุลภาค 9 2 3 3 2" xfId="632"/>
    <cellStyle name="เครื่องหมายจุลภาค 9 2 3 3 2 2" xfId="1116"/>
    <cellStyle name="เครื่องหมายจุลภาค 9 2 3 3 2 2 2" xfId="1317"/>
    <cellStyle name="เครื่องหมายจุลภาค 9 2 3 3 2 2 2 2" xfId="3505"/>
    <cellStyle name="เครื่องหมายจุลภาค 9 2 3 3 2 2 2 2 2" xfId="3694"/>
    <cellStyle name="เครื่องหมายจุลภาค 9 2 3 3 2 2 3" xfId="2596"/>
    <cellStyle name="เครื่องหมายจุลภาค 9 2 3 3 2 3" xfId="1663"/>
    <cellStyle name="เครื่องหมายจุลภาค 9 2 3 3 2 4" xfId="1990"/>
    <cellStyle name="เครื่องหมายจุลภาค 9 2 3 3 2 5" xfId="2407"/>
    <cellStyle name="เครื่องหมายจุลภาค 9 2 3 3 2 5 2" xfId="3104"/>
    <cellStyle name="เครื่องหมายจุลภาค 9 2 3 3 3" xfId="905"/>
    <cellStyle name="เครื่องหมายจุลภาค 9 2 3 3 3 2" xfId="1467"/>
    <cellStyle name="เครื่องหมายจุลภาค 9 2 3 3 3 2 2" xfId="3328"/>
    <cellStyle name="เครื่องหมายจุลภาค 9 2 3 3 3 2 2 2" xfId="3814"/>
    <cellStyle name="เครื่องหมายจุลภาค 9 2 3 3 3 3" xfId="2726"/>
    <cellStyle name="เครื่องหมายจุลภาค 9 2 3 3 4" xfId="1802"/>
    <cellStyle name="เครื่องหมายจุลภาค 9 2 3 3 5" xfId="2215"/>
    <cellStyle name="เครื่องหมายจุลภาค 9 2 3 3 5 2" xfId="2876"/>
    <cellStyle name="เครื่องหมายจุลภาค 9 2 3 4" xfId="385"/>
    <cellStyle name="เครื่องหมายจุลภาค 9 2 3 4 2" xfId="941"/>
    <cellStyle name="เครื่องหมายจุลภาค 9 2 3 4 2 2" xfId="2922"/>
    <cellStyle name="เครื่องหมายจุลภาค 9 2 3 4 2 2 2" xfId="3360"/>
    <cellStyle name="เครื่องหมายจุลภาค 9 2 3 4 3" xfId="2254"/>
    <cellStyle name="เครื่องหมายจุลภาค 9 2 3 5" xfId="1064"/>
    <cellStyle name="เครื่องหมายจุลภาค 9 2 3 6" xfId="1437"/>
    <cellStyle name="เครื่องหมายจุลภาค 9 2 3 7" xfId="577"/>
    <cellStyle name="เครื่องหมายจุลภาค 9 2 3 7 2" xfId="2195"/>
    <cellStyle name="เครื่องหมายจุลภาค 9 2 4" xfId="291"/>
    <cellStyle name="เครื่องหมายจุลภาค 9 2 5" xfId="333"/>
    <cellStyle name="เครื่องหมายจุลภาค 9 2 5 2" xfId="344"/>
    <cellStyle name="เครื่องหมายจุลภาค 9 2 5 2 2" xfId="683"/>
    <cellStyle name="เครื่องหมายจุลภาค 9 2 5 2 2 2" xfId="1137"/>
    <cellStyle name="เครื่องหมายจุลภาค 9 2 5 2 2 2 2" xfId="1356"/>
    <cellStyle name="เครื่องหมายจุลภาค 9 2 5 2 2 2 2 2" xfId="3523"/>
    <cellStyle name="เครื่องหมายจุลภาค 9 2 5 2 2 2 2 2 2" xfId="3733"/>
    <cellStyle name="เครื่องหมายจุลภาค 9 2 5 2 2 2 3" xfId="2635"/>
    <cellStyle name="เครื่องหมายจุลภาค 9 2 5 2 2 3" xfId="1702"/>
    <cellStyle name="เครื่องหมายจุลภาค 9 2 5 2 2 4" xfId="2029"/>
    <cellStyle name="เครื่องหมายจุลภาค 9 2 5 2 2 5" xfId="2425"/>
    <cellStyle name="เครื่องหมายจุลภาค 9 2 5 2 2 5 2" xfId="3147"/>
    <cellStyle name="เครื่องหมายจุลภาค 9 2 5 2 3" xfId="986"/>
    <cellStyle name="เครื่องหมายจุลภาค 9 2 5 2 3 2" xfId="1487"/>
    <cellStyle name="เครื่องหมายจุลภาค 9 2 5 2 3 2 2" xfId="3393"/>
    <cellStyle name="เครื่องหมายจุลภาค 9 2 5 2 3 2 2 2" xfId="3816"/>
    <cellStyle name="เครื่องหมายจุลภาค 9 2 5 2 3 3" xfId="2729"/>
    <cellStyle name="เครื่องหมายจุลภาค 9 2 5 2 4" xfId="1820"/>
    <cellStyle name="เครื่องหมายจุลภาค 9 2 5 2 5" xfId="2288"/>
    <cellStyle name="เครื่องหมายจุลภาค 9 2 5 2 5 2" xfId="2899"/>
    <cellStyle name="เครื่องหมายจุลภาค 9 2 5 3" xfId="463"/>
    <cellStyle name="เครื่องหมายจุลภาค 9 2 5 3 2" xfId="1129"/>
    <cellStyle name="เครื่องหมายจุลภาค 9 2 5 3 2 2" xfId="2983"/>
    <cellStyle name="เครื่องหมายจุลภาค 9 2 5 3 2 2 2" xfId="3515"/>
    <cellStyle name="เครื่องหมายจุลภาค 9 2 5 3 3" xfId="2417"/>
    <cellStyle name="เครื่องหมายจุลภาค 9 2 5 4" xfId="1478"/>
    <cellStyle name="เครื่องหมายจุลภาค 9 2 5 5" xfId="1812"/>
    <cellStyle name="เครื่องหมายจุลภาค 9 2 5 6" xfId="455"/>
    <cellStyle name="เครื่องหมายจุลภาค 9 2 5 6 2" xfId="2889"/>
    <cellStyle name="เครื่องหมายจุลภาค 9 2 6" xfId="388"/>
    <cellStyle name="เครื่องหมายจุลภาค 9 2 6 2" xfId="884"/>
    <cellStyle name="เครื่องหมายจุลภาค 9 2 6 2 2" xfId="1158"/>
    <cellStyle name="เครื่องหมายจุลภาค 9 2 6 2 2 2" xfId="3309"/>
    <cellStyle name="เครื่องหมายจุลภาค 9 2 6 2 2 2 2" xfId="3541"/>
    <cellStyle name="เครื่องหมายจุลภาค 9 2 6 2 3" xfId="2443"/>
    <cellStyle name="เครื่องหมายจุลภาค 9 2 6 3" xfId="1506"/>
    <cellStyle name="เครื่องหมายจุลภาค 9 2 6 4" xfId="1837"/>
    <cellStyle name="เครื่องหมายจุลภาค 9 2 6 5" xfId="2194"/>
    <cellStyle name="เครื่องหมายจุลภาค 9 2 6 5 2" xfId="2924"/>
    <cellStyle name="เครื่องหมายจุลภาค 9 2 7" xfId="430"/>
    <cellStyle name="เครื่องหมายจุลภาค 9 2 7 2" xfId="945"/>
    <cellStyle name="เครื่องหมายจุลภาค 9 2 7 2 2" xfId="2962"/>
    <cellStyle name="เครื่องหมายจุลภาค 9 2 7 2 2 2" xfId="3363"/>
    <cellStyle name="เครื่องหมายจุลภาค 9 2 7 3" xfId="2257"/>
    <cellStyle name="เครื่องหมายจุลภาค 9 2 8" xfId="778"/>
    <cellStyle name="เครื่องหมายจุลภาค 9 2 9" xfId="390"/>
    <cellStyle name="เครื่องหมายจุลภาค 9 2 9 2" xfId="2366"/>
    <cellStyle name="เครื่องหมายจุลภาค 9 3" xfId="129"/>
    <cellStyle name="เครื่องหมายสกุลเงิน 2" xfId="3932"/>
    <cellStyle name="จุลภาค 2" xfId="3941"/>
    <cellStyle name="จุลภาค 2 2" xfId="3942"/>
    <cellStyle name="จุลภาค 3" xfId="3958"/>
    <cellStyle name="จุลภาค 4" xfId="3959"/>
    <cellStyle name="ปกติ" xfId="0" builtinId="0"/>
    <cellStyle name="ปกติ 10" xfId="82"/>
    <cellStyle name="ปกติ 10 2" xfId="239"/>
    <cellStyle name="ปกติ 10 2 2" xfId="4082"/>
    <cellStyle name="ปกติ 10 3" xfId="154"/>
    <cellStyle name="ปกติ 10 3 2" xfId="4032"/>
    <cellStyle name="ปกติ 10 4" xfId="201"/>
    <cellStyle name="ปกติ 10 4 2" xfId="4053"/>
    <cellStyle name="ปกติ 10 5" xfId="356"/>
    <cellStyle name="ปกติ 10 5 2" xfId="4130"/>
    <cellStyle name="ปกติ 10 6" xfId="461"/>
    <cellStyle name="ปกติ 10 6 2" xfId="4168"/>
    <cellStyle name="ปกติ 10 7" xfId="846"/>
    <cellStyle name="ปกติ 10 7 2" xfId="4272"/>
    <cellStyle name="ปกติ 10 8" xfId="3996"/>
    <cellStyle name="ปกติ 11" xfId="130"/>
    <cellStyle name="ปกติ 11 2" xfId="3930"/>
    <cellStyle name="ปกติ 12" xfId="131"/>
    <cellStyle name="ปกติ 13" xfId="132"/>
    <cellStyle name="ปกติ 14" xfId="152"/>
    <cellStyle name="ปกติ 14 2" xfId="301"/>
    <cellStyle name="ปกติ 14 2 2" xfId="4112"/>
    <cellStyle name="ปกติ 14 3" xfId="347"/>
    <cellStyle name="ปกติ 14 3 2" xfId="4128"/>
    <cellStyle name="ปกติ 14 4" xfId="398"/>
    <cellStyle name="ปกติ 14 4 2" xfId="4149"/>
    <cellStyle name="ปกติ 14 5" xfId="193"/>
    <cellStyle name="ปกติ 14 5 2" xfId="4047"/>
    <cellStyle name="ปกติ 14 6" xfId="506"/>
    <cellStyle name="ปกติ 14 6 2" xfId="4190"/>
    <cellStyle name="ปกติ 14 7" xfId="1238"/>
    <cellStyle name="ปกติ 14 7 2" xfId="4354"/>
    <cellStyle name="ปกติ 14 8" xfId="4030"/>
    <cellStyle name="ปกติ 15" xfId="3924"/>
    <cellStyle name="ปกติ 16" xfId="3925"/>
    <cellStyle name="ปกติ 17" xfId="3922"/>
    <cellStyle name="ปกติ 18" xfId="3957"/>
    <cellStyle name="ปกติ 2" xfId="27"/>
    <cellStyle name="ปกติ 2 2" xfId="28"/>
    <cellStyle name="ปกติ 2 2 2" xfId="73"/>
    <cellStyle name="ปกติ 2 2 2 2" xfId="3943"/>
    <cellStyle name="ปกติ 2 2 2 3" xfId="3944"/>
    <cellStyle name="ปกติ 2 2 2 3 2" xfId="3945"/>
    <cellStyle name="ปกติ 2 2 2 4" xfId="3946"/>
    <cellStyle name="ปกติ 2 2 3" xfId="3947"/>
    <cellStyle name="ปกติ 2 3" xfId="29"/>
    <cellStyle name="ปกติ 2 3 2" xfId="133"/>
    <cellStyle name="ปกติ 2 3 3" xfId="134"/>
    <cellStyle name="ปกติ 2 4" xfId="135"/>
    <cellStyle name="ปกติ 2 4 2" xfId="4025"/>
    <cellStyle name="ปกติ 2 5" xfId="136"/>
    <cellStyle name="ปกติ 2 5 2" xfId="4026"/>
    <cellStyle name="ปกติ 2 6" xfId="3931"/>
    <cellStyle name="ปกติ 2 7" xfId="3956"/>
    <cellStyle name="ปกติ 3" xfId="30"/>
    <cellStyle name="ปกติ 3 2" xfId="31"/>
    <cellStyle name="ปกติ 3 2 2" xfId="137"/>
    <cellStyle name="ปกติ 3 3" xfId="32"/>
    <cellStyle name="ปกติ 3 3 2" xfId="138"/>
    <cellStyle name="ปกติ 3 3 3" xfId="139"/>
    <cellStyle name="ปกติ 3 4" xfId="33"/>
    <cellStyle name="ปกติ 3 4 2" xfId="140"/>
    <cellStyle name="ปกติ 3 4 3" xfId="141"/>
    <cellStyle name="ปกติ 3 5" xfId="142"/>
    <cellStyle name="ปกติ 3 5 2" xfId="3923"/>
    <cellStyle name="ปกติ 3 5 3" xfId="4027"/>
    <cellStyle name="ปกติ 3 6" xfId="143"/>
    <cellStyle name="ปกติ 3 6 2" xfId="3927"/>
    <cellStyle name="ปกติ 3 6 3" xfId="4028"/>
    <cellStyle name="ปกติ 4" xfId="34"/>
    <cellStyle name="ปกติ 4 10" xfId="765"/>
    <cellStyle name="ปกติ 4 10 2" xfId="2196"/>
    <cellStyle name="ปกติ 4 10 3" xfId="4256"/>
    <cellStyle name="ปกติ 4 2" xfId="144"/>
    <cellStyle name="ปกติ 4 2 2" xfId="195"/>
    <cellStyle name="ปกติ 4 2 2 2" xfId="294"/>
    <cellStyle name="ปกติ 4 2 2 2 2" xfId="445"/>
    <cellStyle name="ปกติ 4 2 2 2 2 2" xfId="497"/>
    <cellStyle name="ปกติ 4 2 2 2 2 2 2" xfId="739"/>
    <cellStyle name="ปกติ 4 2 2 2 2 2 2 2" xfId="755"/>
    <cellStyle name="ปกติ 4 2 2 2 2 2 2 2 2" xfId="1412"/>
    <cellStyle name="ปกติ 4 2 2 2 2 2 2 2 2 2" xfId="1428"/>
    <cellStyle name="ปกติ 4 2 2 2 2 2 2 2 2 2 2" xfId="3789"/>
    <cellStyle name="ปกติ 4 2 2 2 2 2 2 2 2 2 2 2" xfId="3805"/>
    <cellStyle name="ปกติ 4 2 2 2 2 2 2 2 2 3" xfId="2707"/>
    <cellStyle name="ปกติ 4 2 2 2 2 2 2 2 3" xfId="1774"/>
    <cellStyle name="ปกติ 4 2 2 2 2 2 2 2 4" xfId="2101"/>
    <cellStyle name="ปกติ 4 2 2 2 2 2 2 2 5" xfId="2691"/>
    <cellStyle name="ปกติ 4 2 2 2 2 2 2 2 5 2" xfId="3219"/>
    <cellStyle name="ปกติ 4 2 2 2 2 2 2 3" xfId="1059"/>
    <cellStyle name="ปกติ 4 2 2 2 2 2 2 3 2" xfId="1758"/>
    <cellStyle name="ปกติ 4 2 2 2 2 2 2 3 2 2" xfId="3465"/>
    <cellStyle name="ปกติ 4 2 2 2 2 2 2 3 2 2 2" xfId="3919"/>
    <cellStyle name="ปกติ 4 2 2 2 2 2 2 3 3" xfId="2836"/>
    <cellStyle name="ปกติ 4 2 2 2 2 2 2 4" xfId="2085"/>
    <cellStyle name="ปกติ 4 2 2 2 2 2 2 5" xfId="2360"/>
    <cellStyle name="ปกติ 4 2 2 2 2 2 2 5 2" xfId="3203"/>
    <cellStyle name="ปกติ 4 2 2 2 2 2 3" xfId="1043"/>
    <cellStyle name="ปกติ 4 2 2 2 2 2 3 2" xfId="1231"/>
    <cellStyle name="ปกติ 4 2 2 2 2 2 3 2 2" xfId="3449"/>
    <cellStyle name="ปกติ 4 2 2 2 2 2 3 2 2 2" xfId="3613"/>
    <cellStyle name="ปกติ 4 2 2 2 2 2 3 3" xfId="2515"/>
    <cellStyle name="ปกติ 4 2 2 2 2 2 4" xfId="1580"/>
    <cellStyle name="ปกติ 4 2 2 2 2 2 5" xfId="1909"/>
    <cellStyle name="ปกติ 4 2 2 2 2 2 6" xfId="2344"/>
    <cellStyle name="ปกติ 4 2 2 2 2 2 6 2" xfId="3007"/>
    <cellStyle name="ปกติ 4 2 2 2 2 3" xfId="608"/>
    <cellStyle name="ปกติ 4 2 2 2 2 3 2" xfId="1205"/>
    <cellStyle name="ปกติ 4 2 2 2 2 3 2 2" xfId="1303"/>
    <cellStyle name="ปกติ 4 2 2 2 2 3 2 2 2" xfId="3587"/>
    <cellStyle name="ปกติ 4 2 2 2 2 3 2 2 2 2" xfId="3680"/>
    <cellStyle name="ปกติ 4 2 2 2 2 3 2 3" xfId="2582"/>
    <cellStyle name="ปกติ 4 2 2 2 2 3 3" xfId="1649"/>
    <cellStyle name="ปกติ 4 2 2 2 2 3 4" xfId="1976"/>
    <cellStyle name="ปกติ 4 2 2 2 2 3 5" xfId="2489"/>
    <cellStyle name="ปกติ 4 2 2 2 2 3 5 2" xfId="3087"/>
    <cellStyle name="ปกติ 4 2 2 2 2 4" xfId="872"/>
    <cellStyle name="ปกติ 4 2 2 2 2 4 2" xfId="1552"/>
    <cellStyle name="ปกติ 4 2 2 2 2 4 2 2" xfId="3306"/>
    <cellStyle name="ปกติ 4 2 2 2 2 4 2 2 2" xfId="3845"/>
    <cellStyle name="ปกติ 4 2 2 2 2 4 3" xfId="2760"/>
    <cellStyle name="ปกติ 4 2 2 2 2 5" xfId="1883"/>
    <cellStyle name="ปกติ 4 2 2 2 2 6" xfId="2190"/>
    <cellStyle name="ปกติ 4 2 2 2 2 6 2" xfId="2973"/>
    <cellStyle name="ปกติ 4 2 2 2 3" xfId="565"/>
    <cellStyle name="ปกติ 4 2 2 2 3 2" xfId="672"/>
    <cellStyle name="ปกติ 4 2 2 2 3 2 2" xfId="1287"/>
    <cellStyle name="ปกติ 4 2 2 2 3 2 2 2" xfId="1346"/>
    <cellStyle name="ปกติ 4 2 2 2 3 2 2 2 2" xfId="3664"/>
    <cellStyle name="ปกติ 4 2 2 2 3 2 2 2 2 2" xfId="3723"/>
    <cellStyle name="ปกติ 4 2 2 2 3 2 2 3" xfId="2625"/>
    <cellStyle name="ปกติ 4 2 2 2 3 2 3" xfId="1692"/>
    <cellStyle name="ปกติ 4 2 2 2 3 2 4" xfId="2019"/>
    <cellStyle name="ปกติ 4 2 2 2 3 2 5" xfId="2566"/>
    <cellStyle name="ปกติ 4 2 2 2 3 2 5 2" xfId="3136"/>
    <cellStyle name="ปกติ 4 2 2 2 3 3" xfId="965"/>
    <cellStyle name="ปกติ 4 2 2 2 3 3 2" xfId="1633"/>
    <cellStyle name="ปกติ 4 2 2 2 3 3 2 2" xfId="3380"/>
    <cellStyle name="ปกติ 4 2 2 2 3 3 2 2 2" xfId="3881"/>
    <cellStyle name="ปกติ 4 2 2 2 3 3 3" xfId="2798"/>
    <cellStyle name="ปกติ 4 2 2 2 3 4" xfId="1960"/>
    <cellStyle name="ปกติ 4 2 2 2 3 5" xfId="2274"/>
    <cellStyle name="ปกติ 4 2 2 2 3 5 2" xfId="3061"/>
    <cellStyle name="ปกติ 4 2 2 2 4" xfId="839"/>
    <cellStyle name="ปกติ 4 2 2 2 4 2" xfId="1111"/>
    <cellStyle name="ปกติ 4 2 2 2 4 2 2" xfId="3290"/>
    <cellStyle name="ปกติ 4 2 2 2 4 2 2 2" xfId="3501"/>
    <cellStyle name="ปกติ 4 2 2 2 4 3" xfId="2402"/>
    <cellStyle name="ปกติ 4 2 2 2 5" xfId="1464"/>
    <cellStyle name="ปกติ 4 2 2 2 6" xfId="1799"/>
    <cellStyle name="ปกติ 4 2 2 2 7" xfId="2174"/>
    <cellStyle name="ปกติ 4 2 2 2 7 2" xfId="2873"/>
    <cellStyle name="ปกติ 4 2 2 3" xfId="341"/>
    <cellStyle name="ปกติ 4 2 2 4" xfId="391"/>
    <cellStyle name="ปกติ 4 2 2 4 2" xfId="644"/>
    <cellStyle name="ปกติ 4 2 2 4 2 2" xfId="700"/>
    <cellStyle name="ปกติ 4 2 2 4 2 2 2" xfId="1327"/>
    <cellStyle name="ปกติ 4 2 2 4 2 2 2 2" xfId="1373"/>
    <cellStyle name="ปกติ 4 2 2 4 2 2 2 2 2" xfId="3704"/>
    <cellStyle name="ปกติ 4 2 2 4 2 2 2 2 2 2" xfId="3750"/>
    <cellStyle name="ปกติ 4 2 2 4 2 2 2 3" xfId="2652"/>
    <cellStyle name="ปกติ 4 2 2 4 2 2 3" xfId="1719"/>
    <cellStyle name="ปกติ 4 2 2 4 2 2 4" xfId="2046"/>
    <cellStyle name="ปกติ 4 2 2 4 2 2 5" xfId="2606"/>
    <cellStyle name="ปกติ 4 2 2 4 2 2 5 2" xfId="3164"/>
    <cellStyle name="ปกติ 4 2 2 4 2 3" xfId="1003"/>
    <cellStyle name="ปกติ 4 2 2 4 2 3 2" xfId="1673"/>
    <cellStyle name="ปกติ 4 2 2 4 2 3 2 2" xfId="3410"/>
    <cellStyle name="ปกติ 4 2 2 4 2 3 2 2 2" xfId="3890"/>
    <cellStyle name="ปกติ 4 2 2 4 2 3 3" xfId="2807"/>
    <cellStyle name="ปกติ 4 2 2 4 2 4" xfId="2000"/>
    <cellStyle name="ปกติ 4 2 2 4 2 5" xfId="2305"/>
    <cellStyle name="ปกติ 4 2 2 4 2 5 2" xfId="3114"/>
    <cellStyle name="ปกติ 4 2 2 4 3" xfId="919"/>
    <cellStyle name="ปกติ 4 2 2 4 3 2" xfId="1159"/>
    <cellStyle name="ปกติ 4 2 2 4 3 2 2" xfId="3342"/>
    <cellStyle name="ปกติ 4 2 2 4 3 2 2 2" xfId="3542"/>
    <cellStyle name="ปกติ 4 2 2 4 3 3" xfId="2444"/>
    <cellStyle name="ปกติ 4 2 2 4 4" xfId="1507"/>
    <cellStyle name="ปกติ 4 2 2 4 5" xfId="1838"/>
    <cellStyle name="ปกติ 4 2 2 4 6" xfId="2229"/>
    <cellStyle name="ปกติ 4 2 2 4 6 2" xfId="2926"/>
    <cellStyle name="ปกติ 4 2 2 5" xfId="170"/>
    <cellStyle name="ปกติ 4 2 2 5 2" xfId="797"/>
    <cellStyle name="ปกติ 4 2 2 5 2 2" xfId="783"/>
    <cellStyle name="ปกติ 4 2 2 5 2 2 2" xfId="3254"/>
    <cellStyle name="ปกติ 4 2 2 5 2 2 2 2" xfId="3241"/>
    <cellStyle name="ปกติ 4 2 2 5 2 3" xfId="2125"/>
    <cellStyle name="ปกติ 4 2 2 5 3" xfId="617"/>
    <cellStyle name="ปกติ 4 2 2 5 4" xfId="1124"/>
    <cellStyle name="ปกติ 4 2 2 5 5" xfId="2138"/>
    <cellStyle name="ปกติ 4 2 2 5 5 2" xfId="2725"/>
    <cellStyle name="ปกติ 4 2 2 6" xfId="557"/>
    <cellStyle name="ปกติ 4 2 2 6 2" xfId="1084"/>
    <cellStyle name="ปกติ 4 2 2 6 2 2" xfId="3053"/>
    <cellStyle name="ปกติ 4 2 2 6 2 2 2" xfId="3477"/>
    <cellStyle name="ปกติ 4 2 2 6 3" xfId="2376"/>
    <cellStyle name="ปกติ 4 2 2 7" xfId="1126"/>
    <cellStyle name="ปกติ 4 2 2 8" xfId="1237"/>
    <cellStyle name="ปกติ 4 2 2 8 2" xfId="349"/>
    <cellStyle name="ปกติ 4 2 3" xfId="271"/>
    <cellStyle name="ปกติ 4 2 3 2" xfId="418"/>
    <cellStyle name="ปกติ 4 2 3 2 2" xfId="485"/>
    <cellStyle name="ปกติ 4 2 3 2 2 2" xfId="720"/>
    <cellStyle name="ปกติ 4 2 3 2 2 2 2" xfId="745"/>
    <cellStyle name="ปกติ 4 2 3 2 2 2 2 2" xfId="1393"/>
    <cellStyle name="ปกติ 4 2 3 2 2 2 2 2 2" xfId="1418"/>
    <cellStyle name="ปกติ 4 2 3 2 2 2 2 2 2 2" xfId="3770"/>
    <cellStyle name="ปกติ 4 2 3 2 2 2 2 2 2 2 2" xfId="3795"/>
    <cellStyle name="ปกติ 4 2 3 2 2 2 2 2 3" xfId="2697"/>
    <cellStyle name="ปกติ 4 2 3 2 2 2 2 3" xfId="1764"/>
    <cellStyle name="ปกติ 4 2 3 2 2 2 2 4" xfId="2091"/>
    <cellStyle name="ปกติ 4 2 3 2 2 2 2 5" xfId="2672"/>
    <cellStyle name="ปกติ 4 2 3 2 2 2 2 5 2" xfId="3209"/>
    <cellStyle name="ปกติ 4 2 3 2 2 2 3" xfId="1049"/>
    <cellStyle name="ปกติ 4 2 3 2 2 2 3 2" xfId="1739"/>
    <cellStyle name="ปกติ 4 2 3 2 2 2 3 2 2" xfId="3455"/>
    <cellStyle name="ปกติ 4 2 3 2 2 2 3 2 2 2" xfId="3913"/>
    <cellStyle name="ปกติ 4 2 3 2 2 2 3 3" xfId="2830"/>
    <cellStyle name="ปกติ 4 2 3 2 2 2 4" xfId="2066"/>
    <cellStyle name="ปกติ 4 2 3 2 2 2 5" xfId="2350"/>
    <cellStyle name="ปกติ 4 2 3 2 2 2 5 2" xfId="3184"/>
    <cellStyle name="ปกติ 4 2 3 2 2 3" xfId="1024"/>
    <cellStyle name="ปกติ 4 2 3 2 2 3 2" xfId="1221"/>
    <cellStyle name="ปกติ 4 2 3 2 2 3 2 2" xfId="3430"/>
    <cellStyle name="ปกติ 4 2 3 2 2 3 2 2 2" xfId="3603"/>
    <cellStyle name="ปกติ 4 2 3 2 2 3 3" xfId="2505"/>
    <cellStyle name="ปกติ 4 2 3 2 2 4" xfId="1570"/>
    <cellStyle name="ปกติ 4 2 3 2 2 5" xfId="1899"/>
    <cellStyle name="ปกติ 4 2 3 2 2 6" xfId="2325"/>
    <cellStyle name="ปกติ 4 2 3 2 2 6 2" xfId="2996"/>
    <cellStyle name="ปกติ 4 2 3 2 3" xfId="596"/>
    <cellStyle name="ปกติ 4 2 3 2 3 2" xfId="1185"/>
    <cellStyle name="ปกติ 4 2 3 2 3 2 2" xfId="1293"/>
    <cellStyle name="ปกติ 4 2 3 2 3 2 2 2" xfId="3567"/>
    <cellStyle name="ปกติ 4 2 3 2 3 2 2 2 2" xfId="3670"/>
    <cellStyle name="ปกติ 4 2 3 2 3 2 3" xfId="2572"/>
    <cellStyle name="ปกติ 4 2 3 2 3 3" xfId="1639"/>
    <cellStyle name="ปกติ 4 2 3 2 3 4" xfId="1966"/>
    <cellStyle name="ปกติ 4 2 3 2 3 5" xfId="2469"/>
    <cellStyle name="ปกติ 4 2 3 2 3 5 2" xfId="3075"/>
    <cellStyle name="ปกติ 4 2 3 2 4" xfId="862"/>
    <cellStyle name="ปกติ 4 2 3 2 4 2" xfId="1532"/>
    <cellStyle name="ปกติ 4 2 3 2 4 2 2" xfId="3296"/>
    <cellStyle name="ปกติ 4 2 3 2 4 2 2 2" xfId="3839"/>
    <cellStyle name="ปกติ 4 2 3 2 4 3" xfId="2754"/>
    <cellStyle name="ปกติ 4 2 3 2 5" xfId="1863"/>
    <cellStyle name="ปกติ 4 2 3 2 6" xfId="2180"/>
    <cellStyle name="ปกติ 4 2 3 2 6 2" xfId="2951"/>
    <cellStyle name="ปกติ 4 2 3 3" xfId="539"/>
    <cellStyle name="ปกติ 4 2 3 3 2" xfId="657"/>
    <cellStyle name="ปกติ 4 2 3 3 2 2" xfId="1268"/>
    <cellStyle name="ปกติ 4 2 3 3 2 2 2" xfId="1333"/>
    <cellStyle name="ปกติ 4 2 3 3 2 2 2 2" xfId="3645"/>
    <cellStyle name="ปกติ 4 2 3 3 2 2 2 2 2" xfId="3710"/>
    <cellStyle name="ปกติ 4 2 3 3 2 2 3" xfId="2612"/>
    <cellStyle name="ปกติ 4 2 3 3 2 3" xfId="1679"/>
    <cellStyle name="ปกติ 4 2 3 3 2 4" xfId="2006"/>
    <cellStyle name="ปกติ 4 2 3 3 2 5" xfId="2547"/>
    <cellStyle name="ปกติ 4 2 3 3 2 5 2" xfId="3123"/>
    <cellStyle name="ปกติ 4 2 3 3 3" xfId="950"/>
    <cellStyle name="ปกติ 4 2 3 3 3 2" xfId="1614"/>
    <cellStyle name="ปกติ 4 2 3 3 3 2 2" xfId="3367"/>
    <cellStyle name="ปกติ 4 2 3 3 3 2 2 2" xfId="3875"/>
    <cellStyle name="ปกติ 4 2 3 3 3 3" xfId="2792"/>
    <cellStyle name="ปกติ 4 2 3 3 4" xfId="1941"/>
    <cellStyle name="ปกติ 4 2 3 3 5" xfId="2261"/>
    <cellStyle name="ปกติ 4 2 3 3 5 2" xfId="3040"/>
    <cellStyle name="ปกติ 4 2 3 4" xfId="814"/>
    <cellStyle name="ปกติ 4 2 3 4 2" xfId="1093"/>
    <cellStyle name="ปกติ 4 2 3 4 2 2" xfId="3268"/>
    <cellStyle name="ปกติ 4 2 3 4 2 2 2" xfId="3485"/>
    <cellStyle name="ปกติ 4 2 3 4 3" xfId="2385"/>
    <cellStyle name="ปกติ 4 2 3 5" xfId="1449"/>
    <cellStyle name="ปกติ 4 2 3 6" xfId="1784"/>
    <cellStyle name="ปกติ 4 2 3 7" xfId="2152"/>
    <cellStyle name="ปกติ 4 2 3 7 2" xfId="2856"/>
    <cellStyle name="ปกติ 4 2 4" xfId="175"/>
    <cellStyle name="ปกติ 4 2 4 2" xfId="621"/>
    <cellStyle name="ปกติ 4 2 4 2 2" xfId="634"/>
    <cellStyle name="ปกติ 4 2 4 2 2 2" xfId="1306"/>
    <cellStyle name="ปกติ 4 2 4 2 2 2 2" xfId="1319"/>
    <cellStyle name="ปกติ 4 2 4 2 2 2 2 2" xfId="3683"/>
    <cellStyle name="ปกติ 4 2 4 2 2 2 2 2 2" xfId="3696"/>
    <cellStyle name="ปกติ 4 2 4 2 2 2 3" xfId="2598"/>
    <cellStyle name="ปกติ 4 2 4 2 2 3" xfId="1665"/>
    <cellStyle name="ปกติ 4 2 4 2 2 4" xfId="1992"/>
    <cellStyle name="ปกติ 4 2 4 2 2 5" xfId="2585"/>
    <cellStyle name="ปกติ 4 2 4 2 2 5 2" xfId="3106"/>
    <cellStyle name="ปกติ 4 2 4 2 3" xfId="908"/>
    <cellStyle name="ปกติ 4 2 4 2 3 2" xfId="1652"/>
    <cellStyle name="ปกติ 4 2 4 2 3 2 2" xfId="3331"/>
    <cellStyle name="ปกติ 4 2 4 2 3 2 2 2" xfId="3884"/>
    <cellStyle name="ปกติ 4 2 4 2 3 3" xfId="2801"/>
    <cellStyle name="ปกติ 4 2 4 2 4" xfId="1979"/>
    <cellStyle name="ปกติ 4 2 4 2 5" xfId="2218"/>
    <cellStyle name="ปกติ 4 2 4 2 5 2" xfId="3093"/>
    <cellStyle name="ปกติ 4 2 4 3" xfId="890"/>
    <cellStyle name="ปกติ 4 2 4 3 2" xfId="762"/>
    <cellStyle name="ปกติ 4 2 4 3 2 2" xfId="3314"/>
    <cellStyle name="ปกติ 4 2 4 3 2 2 2" xfId="3224"/>
    <cellStyle name="ปกติ 4 2 4 3 3" xfId="384"/>
    <cellStyle name="ปกติ 4 2 4 4" xfId="1106"/>
    <cellStyle name="ปกติ 4 2 4 5" xfId="770"/>
    <cellStyle name="ปกติ 4 2 4 6" xfId="2201"/>
    <cellStyle name="ปกติ 4 2 4 6 2" xfId="2728"/>
    <cellStyle name="ปกติ 4 2 5" xfId="289"/>
    <cellStyle name="ปกติ 4 2 5 2" xfId="894"/>
    <cellStyle name="ปกติ 4 2 5 2 2" xfId="1109"/>
    <cellStyle name="ปกติ 4 2 5 2 2 2" xfId="3317"/>
    <cellStyle name="ปกติ 4 2 5 2 2 2 2" xfId="3499"/>
    <cellStyle name="ปกติ 4 2 5 2 3" xfId="2399"/>
    <cellStyle name="ปกติ 4 2 5 3" xfId="1462"/>
    <cellStyle name="ปกติ 4 2 5 4" xfId="1797"/>
    <cellStyle name="ปกติ 4 2 5 5" xfId="2204"/>
    <cellStyle name="ปกติ 4 2 5 5 2" xfId="2870"/>
    <cellStyle name="ปกติ 4 2 6" xfId="495"/>
    <cellStyle name="ปกติ 4 2 6 2" xfId="1070"/>
    <cellStyle name="ปกติ 4 2 6 2 2" xfId="3006"/>
    <cellStyle name="ปกติ 4 2 6 2 2 2" xfId="3470"/>
    <cellStyle name="ปกติ 4 2 6 3" xfId="2367"/>
    <cellStyle name="ปกติ 4 2 7" xfId="801"/>
    <cellStyle name="ปกติ 4 2 8" xfId="874"/>
    <cellStyle name="ปกติ 4 2 8 2" xfId="2110"/>
    <cellStyle name="ปกติ 4 3" xfId="145"/>
    <cellStyle name="ปกติ 4 4" xfId="172"/>
    <cellStyle name="ปกติ 4 4 2" xfId="408"/>
    <cellStyle name="ปกติ 4 4 2 2" xfId="433"/>
    <cellStyle name="ปกติ 4 4 2 2 2" xfId="710"/>
    <cellStyle name="ปกติ 4 4 2 2 2 2" xfId="731"/>
    <cellStyle name="ปกติ 4 4 2 2 2 2 2" xfId="1383"/>
    <cellStyle name="ปกติ 4 4 2 2 2 2 2 2" xfId="1404"/>
    <cellStyle name="ปกติ 4 4 2 2 2 2 2 2 2" xfId="3760"/>
    <cellStyle name="ปกติ 4 4 2 2 2 2 2 2 2 2" xfId="3781"/>
    <cellStyle name="ปกติ 4 4 2 2 2 2 2 2 2 2 2" xfId="4872"/>
    <cellStyle name="ปกติ 4 4 2 2 2 2 2 2 3" xfId="4389"/>
    <cellStyle name="ปกติ 4 4 2 2 2 2 2 3" xfId="2683"/>
    <cellStyle name="ปกติ 4 4 2 2 2 2 2 3 2" xfId="4647"/>
    <cellStyle name="ปกติ 4 4 2 2 2 2 3" xfId="1750"/>
    <cellStyle name="ปกติ 4 4 2 2 2 2 3 2" xfId="4460"/>
    <cellStyle name="ปกติ 4 4 2 2 2 2 4" xfId="2077"/>
    <cellStyle name="ปกติ 4 4 2 2 2 2 4 2" xfId="4527"/>
    <cellStyle name="ปกติ 4 4 2 2 2 2 5" xfId="2662"/>
    <cellStyle name="ปกติ 4 4 2 2 2 2 5 2" xfId="3195"/>
    <cellStyle name="ปกติ 4 4 2 2 2 2 5 2 2" xfId="4754"/>
    <cellStyle name="ปกติ 4 4 2 2 2 2 6" xfId="4249"/>
    <cellStyle name="ปกติ 4 4 2 2 2 3" xfId="1035"/>
    <cellStyle name="ปกติ 4 4 2 2 2 3 2" xfId="1729"/>
    <cellStyle name="ปกติ 4 4 2 2 2 3 2 2" xfId="3441"/>
    <cellStyle name="ปกติ 4 4 2 2 2 3 2 2 2" xfId="3903"/>
    <cellStyle name="ปกติ 4 4 2 2 2 3 2 2 3" xfId="4803"/>
    <cellStyle name="ปกติ 4 4 2 2 2 3 3" xfId="2820"/>
    <cellStyle name="ปกติ 4 4 2 2 2 3 4" xfId="4314"/>
    <cellStyle name="ปกติ 4 4 2 2 2 4" xfId="2056"/>
    <cellStyle name="ปกติ 4 4 2 2 2 5" xfId="2336"/>
    <cellStyle name="ปกติ 4 4 2 2 2 5 2" xfId="3174"/>
    <cellStyle name="ปกติ 4 4 2 2 2 5 3" xfId="4577"/>
    <cellStyle name="ปกติ 4 4 2 2 3" xfId="1014"/>
    <cellStyle name="ปกติ 4 4 2 2 3 2" xfId="1197"/>
    <cellStyle name="ปกติ 4 4 2 2 3 2 2" xfId="3420"/>
    <cellStyle name="ปกติ 4 4 2 2 3 2 2 2" xfId="3579"/>
    <cellStyle name="ปกติ 4 4 2 2 3 2 2 2 2" xfId="4829"/>
    <cellStyle name="ปกติ 4 4 2 2 3 2 3" xfId="4344"/>
    <cellStyle name="ปกติ 4 4 2 2 3 3" xfId="2481"/>
    <cellStyle name="ปกติ 4 4 2 2 3 3 2" xfId="4604"/>
    <cellStyle name="ปกติ 4 4 2 2 4" xfId="1544"/>
    <cellStyle name="ปกติ 4 4 2 2 4 2" xfId="4417"/>
    <cellStyle name="ปกติ 4 4 2 2 5" xfId="1875"/>
    <cellStyle name="ปกติ 4 4 2 2 5 2" xfId="4484"/>
    <cellStyle name="ปกติ 4 4 2 2 6" xfId="2315"/>
    <cellStyle name="ปกติ 4 4 2 2 6 2" xfId="2964"/>
    <cellStyle name="ปกติ 4 4 2 2 6 2 2" xfId="4706"/>
    <cellStyle name="ปกติ 4 4 2 2 7" xfId="4156"/>
    <cellStyle name="ปกติ 4 4 2 3" xfId="553"/>
    <cellStyle name="ปกติ 4 4 2 3 2" xfId="1175"/>
    <cellStyle name="ปกติ 4 4 2 3 2 2" xfId="1279"/>
    <cellStyle name="ปกติ 4 4 2 3 2 2 2" xfId="3557"/>
    <cellStyle name="ปกติ 4 4 2 3 2 2 2 2" xfId="3656"/>
    <cellStyle name="ปกติ 4 4 2 3 2 2 2 2 2" xfId="4849"/>
    <cellStyle name="ปกติ 4 4 2 3 2 2 3" xfId="4366"/>
    <cellStyle name="ปกติ 4 4 2 3 2 3" xfId="2558"/>
    <cellStyle name="ปกติ 4 4 2 3 2 3 2" xfId="4624"/>
    <cellStyle name="ปกติ 4 4 2 3 3" xfId="1625"/>
    <cellStyle name="ปกติ 4 4 2 3 3 2" xfId="4437"/>
    <cellStyle name="ปกติ 4 4 2 3 4" xfId="1952"/>
    <cellStyle name="ปกติ 4 4 2 3 4 2" xfId="4504"/>
    <cellStyle name="ปกติ 4 4 2 3 5" xfId="2459"/>
    <cellStyle name="ปกติ 4 4 2 3 5 2" xfId="3052"/>
    <cellStyle name="ปกติ 4 4 2 3 5 2 2" xfId="4728"/>
    <cellStyle name="ปกติ 4 4 2 3 6" xfId="4206"/>
    <cellStyle name="ปกติ 4 4 2 4" xfId="829"/>
    <cellStyle name="ปกติ 4 4 2 4 2" xfId="1522"/>
    <cellStyle name="ปกติ 4 4 2 4 2 2" xfId="3282"/>
    <cellStyle name="ปกติ 4 4 2 4 2 2 2" xfId="3829"/>
    <cellStyle name="ปกติ 4 4 2 4 2 2 3" xfId="4773"/>
    <cellStyle name="ปกติ 4 4 2 4 3" xfId="2744"/>
    <cellStyle name="ปกติ 4 4 2 4 4" xfId="4269"/>
    <cellStyle name="ปกติ 4 4 2 5" xfId="1853"/>
    <cellStyle name="ปกติ 4 4 2 6" xfId="2166"/>
    <cellStyle name="ปกติ 4 4 2 6 2" xfId="2941"/>
    <cellStyle name="ปกติ 4 4 2 6 3" xfId="4546"/>
    <cellStyle name="ปกติ 4 4 3" xfId="514"/>
    <cellStyle name="ปกติ 4 4 3 2" xfId="633"/>
    <cellStyle name="ปกติ 4 4 3 2 2" xfId="1243"/>
    <cellStyle name="ปกติ 4 4 3 2 2 2" xfId="1318"/>
    <cellStyle name="ปกติ 4 4 3 2 2 2 2" xfId="3620"/>
    <cellStyle name="ปกติ 4 4 3 2 2 2 2 2" xfId="3695"/>
    <cellStyle name="ปกติ 4 4 3 2 2 2 2 2 2" xfId="4855"/>
    <cellStyle name="ปกติ 4 4 3 2 2 2 3" xfId="4372"/>
    <cellStyle name="ปกติ 4 4 3 2 2 3" xfId="2597"/>
    <cellStyle name="ปกติ 4 4 3 2 2 3 2" xfId="4630"/>
    <cellStyle name="ปกติ 4 4 3 2 3" xfId="1664"/>
    <cellStyle name="ปกติ 4 4 3 2 3 2" xfId="4443"/>
    <cellStyle name="ปกติ 4 4 3 2 4" xfId="1991"/>
    <cellStyle name="ปกติ 4 4 3 2 4 2" xfId="4510"/>
    <cellStyle name="ปกติ 4 4 3 2 5" xfId="2522"/>
    <cellStyle name="ปกติ 4 4 3 2 5 2" xfId="3105"/>
    <cellStyle name="ปกติ 4 4 3 2 5 2 2" xfId="4736"/>
    <cellStyle name="ปกติ 4 4 3 2 6" xfId="4228"/>
    <cellStyle name="ปกติ 4 4 3 3" xfId="906"/>
    <cellStyle name="ปกติ 4 4 3 3 2" xfId="1589"/>
    <cellStyle name="ปกติ 4 4 3 3 2 2" xfId="3329"/>
    <cellStyle name="ปกติ 4 4 3 3 2 2 2" xfId="3850"/>
    <cellStyle name="ปกติ 4 4 3 3 2 2 3" xfId="4780"/>
    <cellStyle name="ปกติ 4 4 3 3 3" xfId="2767"/>
    <cellStyle name="ปกติ 4 4 3 3 4" xfId="4287"/>
    <cellStyle name="ปกติ 4 4 3 4" xfId="1916"/>
    <cellStyle name="ปกติ 4 4 3 5" xfId="2216"/>
    <cellStyle name="ปกติ 4 4 3 5 2" xfId="3015"/>
    <cellStyle name="ปกติ 4 4 3 5 3" xfId="4553"/>
    <cellStyle name="ปกติ 4 4 4" xfId="355"/>
    <cellStyle name="ปกติ 4 4 4 2" xfId="787"/>
    <cellStyle name="ปกติ 4 4 4 2 2" xfId="2908"/>
    <cellStyle name="ปกติ 4 4 4 2 2 2" xfId="3245"/>
    <cellStyle name="ปกติ 4 4 4 2 2 2 2" xfId="4767"/>
    <cellStyle name="ปกติ 4 4 4 2 3" xfId="4263"/>
    <cellStyle name="ปกติ 4 4 4 3" xfId="2129"/>
    <cellStyle name="ปกติ 4 4 4 3 2" xfId="4540"/>
    <cellStyle name="ปกติ 4 4 5" xfId="982"/>
    <cellStyle name="ปกติ 4 4 5 2" xfId="4303"/>
    <cellStyle name="ปกติ 4 4 6" xfId="1493"/>
    <cellStyle name="ปกติ 4 4 6 2" xfId="4406"/>
    <cellStyle name="ปกติ 4 4 7" xfId="613"/>
    <cellStyle name="ปกติ 4 4 7 2" xfId="469"/>
    <cellStyle name="ปกติ 4 4 7 2 2" xfId="4173"/>
    <cellStyle name="ปกติ 4 4 8" xfId="4035"/>
    <cellStyle name="ปกติ 4 5" xfId="288"/>
    <cellStyle name="ปกติ 4 5 2" xfId="4110"/>
    <cellStyle name="ปกติ 4 6" xfId="275"/>
    <cellStyle name="ปกติ 4 6 2" xfId="519"/>
    <cellStyle name="ปกติ 4 6 2 2" xfId="661"/>
    <cellStyle name="ปกติ 4 6 2 2 2" xfId="1248"/>
    <cellStyle name="ปกติ 4 6 2 2 2 2" xfId="1337"/>
    <cellStyle name="ปกติ 4 6 2 2 2 2 2" xfId="3625"/>
    <cellStyle name="ปกติ 4 6 2 2 2 2 2 2" xfId="3714"/>
    <cellStyle name="ปกติ 4 6 2 2 2 2 2 2 2" xfId="4858"/>
    <cellStyle name="ปกติ 4 6 2 2 2 2 3" xfId="4375"/>
    <cellStyle name="ปกติ 4 6 2 2 2 3" xfId="2616"/>
    <cellStyle name="ปกติ 4 6 2 2 2 3 2" xfId="4633"/>
    <cellStyle name="ปกติ 4 6 2 2 3" xfId="1683"/>
    <cellStyle name="ปกติ 4 6 2 2 3 2" xfId="4446"/>
    <cellStyle name="ปกติ 4 6 2 2 4" xfId="2010"/>
    <cellStyle name="ปกติ 4 6 2 2 4 2" xfId="4513"/>
    <cellStyle name="ปกติ 4 6 2 2 5" xfId="2527"/>
    <cellStyle name="ปกติ 4 6 2 2 5 2" xfId="3127"/>
    <cellStyle name="ปกติ 4 6 2 2 5 2 2" xfId="4740"/>
    <cellStyle name="ปกติ 4 6 2 2 6" xfId="4235"/>
    <cellStyle name="ปกติ 4 6 2 3" xfId="954"/>
    <cellStyle name="ปกติ 4 6 2 3 2" xfId="1594"/>
    <cellStyle name="ปกติ 4 6 2 3 2 2" xfId="3371"/>
    <cellStyle name="ปกติ 4 6 2 3 2 2 2" xfId="3855"/>
    <cellStyle name="ปกติ 4 6 2 3 2 2 3" xfId="4788"/>
    <cellStyle name="ปกติ 4 6 2 3 3" xfId="2772"/>
    <cellStyle name="ปกติ 4 6 2 3 4" xfId="4296"/>
    <cellStyle name="ปกติ 4 6 2 4" xfId="1921"/>
    <cellStyle name="ปกติ 4 6 2 5" xfId="2265"/>
    <cellStyle name="ปกติ 4 6 2 5 2" xfId="3020"/>
    <cellStyle name="ปกติ 4 6 2 5 3" xfId="4562"/>
    <cellStyle name="ปกติ 4 6 3" xfId="772"/>
    <cellStyle name="ปกติ 4 6 3 2" xfId="1097"/>
    <cellStyle name="ปกติ 4 6 3 2 2" xfId="3231"/>
    <cellStyle name="ปกติ 4 6 3 2 2 2" xfId="3489"/>
    <cellStyle name="ปกติ 4 6 3 2 2 2 2" xfId="4813"/>
    <cellStyle name="ปกติ 4 6 3 2 3" xfId="4326"/>
    <cellStyle name="ปกติ 4 6 3 3" xfId="2389"/>
    <cellStyle name="ปกติ 4 6 3 3 2" xfId="4588"/>
    <cellStyle name="ปกติ 4 6 4" xfId="1453"/>
    <cellStyle name="ปกติ 4 6 4 2" xfId="4399"/>
    <cellStyle name="ปกติ 4 6 5" xfId="1788"/>
    <cellStyle name="ปกติ 4 6 5 2" xfId="4468"/>
    <cellStyle name="ปกติ 4 6 6" xfId="2111"/>
    <cellStyle name="ปกติ 4 6 6 2" xfId="2860"/>
    <cellStyle name="ปกติ 4 6 6 2 2" xfId="4688"/>
    <cellStyle name="ปกติ 4 6 7" xfId="4104"/>
    <cellStyle name="ปกติ 4 7" xfId="386"/>
    <cellStyle name="ปกติ 4 7 2" xfId="893"/>
    <cellStyle name="ปกติ 4 7 2 2" xfId="1157"/>
    <cellStyle name="ปกติ 4 7 2 2 2" xfId="3316"/>
    <cellStyle name="ปกติ 4 7 2 2 2 2" xfId="3540"/>
    <cellStyle name="ปกติ 4 7 2 2 2 2 2" xfId="4823"/>
    <cellStyle name="ปกติ 4 7 2 2 3" xfId="4338"/>
    <cellStyle name="ปกติ 4 7 2 3" xfId="2442"/>
    <cellStyle name="ปกติ 4 7 2 3 2" xfId="4598"/>
    <cellStyle name="ปกติ 4 7 3" xfId="1505"/>
    <cellStyle name="ปกติ 4 7 3 2" xfId="4411"/>
    <cellStyle name="ปกติ 4 7 4" xfId="1836"/>
    <cellStyle name="ปกติ 4 7 4 2" xfId="4478"/>
    <cellStyle name="ปกติ 4 7 5" xfId="2203"/>
    <cellStyle name="ปกติ 4 7 5 2" xfId="2923"/>
    <cellStyle name="ปกติ 4 7 5 2 2" xfId="4700"/>
    <cellStyle name="ปกติ 4 7 6" xfId="4147"/>
    <cellStyle name="ปกติ 4 8" xfId="478"/>
    <cellStyle name="ปกติ 4 8 2" xfId="1139"/>
    <cellStyle name="ปกติ 4 8 2 2" xfId="2989"/>
    <cellStyle name="ปกติ 4 8 2 2 2" xfId="3525"/>
    <cellStyle name="ปกติ 4 8 2 2 3" xfId="4711"/>
    <cellStyle name="ปกติ 4 8 3" xfId="2427"/>
    <cellStyle name="ปกติ 4 8 4" xfId="4179"/>
    <cellStyle name="ปกติ 4 9" xfId="1115"/>
    <cellStyle name="ปกติ 5" xfId="74"/>
    <cellStyle name="ปกติ 5 2" xfId="146"/>
    <cellStyle name="ปกติ 5 3" xfId="147"/>
    <cellStyle name="ปกติ 5 4" xfId="151"/>
    <cellStyle name="ปกติ 5 4 2" xfId="4029"/>
    <cellStyle name="ปกติ 5 5" xfId="4910"/>
    <cellStyle name="ปกติ 6" xfId="75"/>
    <cellStyle name="ปกติ 6 12" xfId="148"/>
    <cellStyle name="ปกติ 6 2" xfId="76"/>
    <cellStyle name="ปกติ 6 3" xfId="3948"/>
    <cellStyle name="ปกติ 6 4" xfId="3950"/>
    <cellStyle name="ปกติ 7" xfId="77"/>
    <cellStyle name="ปกติ 8" xfId="78"/>
    <cellStyle name="ปกติ 8 2" xfId="79"/>
    <cellStyle name="ปกติ 9" xfId="80"/>
    <cellStyle name="ปกติ 9 2" xfId="3995"/>
    <cellStyle name="เปอร์เซ็นต์ 2 8" xfId="149"/>
    <cellStyle name="หมายเหตุ 2" xfId="8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213632</xdr:rowOff>
    </xdr:from>
    <xdr:to>
      <xdr:col>0</xdr:col>
      <xdr:colOff>253242</xdr:colOff>
      <xdr:row>30</xdr:row>
      <xdr:rowOff>168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9052832"/>
          <a:ext cx="253242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1421130</xdr:colOff>
      <xdr:row>4</xdr:row>
      <xdr:rowOff>295275</xdr:rowOff>
    </xdr:from>
    <xdr:to>
      <xdr:col>0</xdr:col>
      <xdr:colOff>1421130</xdr:colOff>
      <xdr:row>5</xdr:row>
      <xdr:rowOff>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611505" y="1514475"/>
          <a:ext cx="0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8</xdr:col>
      <xdr:colOff>0</xdr:colOff>
      <xdr:row>29</xdr:row>
      <xdr:rowOff>213632</xdr:rowOff>
    </xdr:from>
    <xdr:to>
      <xdr:col>8</xdr:col>
      <xdr:colOff>224444</xdr:colOff>
      <xdr:row>30</xdr:row>
      <xdr:rowOff>168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4876800" y="9052832"/>
          <a:ext cx="224444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8</xdr:col>
      <xdr:colOff>1295400</xdr:colOff>
      <xdr:row>4</xdr:row>
      <xdr:rowOff>295275</xdr:rowOff>
    </xdr:from>
    <xdr:to>
      <xdr:col>8</xdr:col>
      <xdr:colOff>1528156</xdr:colOff>
      <xdr:row>5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5486400" y="1514475"/>
          <a:ext cx="4156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12</xdr:col>
      <xdr:colOff>0</xdr:colOff>
      <xdr:row>29</xdr:row>
      <xdr:rowOff>213632</xdr:rowOff>
    </xdr:from>
    <xdr:to>
      <xdr:col>12</xdr:col>
      <xdr:colOff>235131</xdr:colOff>
      <xdr:row>30</xdr:row>
      <xdr:rowOff>168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7315200" y="9052832"/>
          <a:ext cx="235131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1295400</xdr:colOff>
      <xdr:row>4</xdr:row>
      <xdr:rowOff>295275</xdr:rowOff>
    </xdr:from>
    <xdr:to>
      <xdr:col>12</xdr:col>
      <xdr:colOff>1528156</xdr:colOff>
      <xdr:row>5</xdr:row>
      <xdr:rowOff>0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7924800" y="1514475"/>
          <a:ext cx="4156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12</xdr:col>
      <xdr:colOff>0</xdr:colOff>
      <xdr:row>29</xdr:row>
      <xdr:rowOff>213632</xdr:rowOff>
    </xdr:from>
    <xdr:to>
      <xdr:col>12</xdr:col>
      <xdr:colOff>235131</xdr:colOff>
      <xdr:row>30</xdr:row>
      <xdr:rowOff>168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7315200" y="9052832"/>
          <a:ext cx="235131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1295400</xdr:colOff>
      <xdr:row>4</xdr:row>
      <xdr:rowOff>295275</xdr:rowOff>
    </xdr:from>
    <xdr:to>
      <xdr:col>12</xdr:col>
      <xdr:colOff>1528156</xdr:colOff>
      <xdr:row>5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7924800" y="1514475"/>
          <a:ext cx="4156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23</xdr:col>
      <xdr:colOff>0</xdr:colOff>
      <xdr:row>29</xdr:row>
      <xdr:rowOff>213632</xdr:rowOff>
    </xdr:from>
    <xdr:to>
      <xdr:col>23</xdr:col>
      <xdr:colOff>224444</xdr:colOff>
      <xdr:row>30</xdr:row>
      <xdr:rowOff>168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14020800" y="9052832"/>
          <a:ext cx="224444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23</xdr:col>
      <xdr:colOff>1181100</xdr:colOff>
      <xdr:row>4</xdr:row>
      <xdr:rowOff>295275</xdr:rowOff>
    </xdr:from>
    <xdr:to>
      <xdr:col>23</xdr:col>
      <xdr:colOff>1394460</xdr:colOff>
      <xdr:row>5</xdr:row>
      <xdr:rowOff>0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14630400" y="1514475"/>
          <a:ext cx="3810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23</xdr:col>
      <xdr:colOff>0</xdr:colOff>
      <xdr:row>29</xdr:row>
      <xdr:rowOff>213632</xdr:rowOff>
    </xdr:from>
    <xdr:to>
      <xdr:col>23</xdr:col>
      <xdr:colOff>224444</xdr:colOff>
      <xdr:row>30</xdr:row>
      <xdr:rowOff>168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14020800" y="9052832"/>
          <a:ext cx="224444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23</xdr:col>
      <xdr:colOff>1181100</xdr:colOff>
      <xdr:row>4</xdr:row>
      <xdr:rowOff>295275</xdr:rowOff>
    </xdr:from>
    <xdr:to>
      <xdr:col>23</xdr:col>
      <xdr:colOff>1394460</xdr:colOff>
      <xdr:row>5</xdr:row>
      <xdr:rowOff>0</xdr:rowOff>
    </xdr:to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14630400" y="1514475"/>
          <a:ext cx="3810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213632</xdr:rowOff>
    </xdr:from>
    <xdr:to>
      <xdr:col>0</xdr:col>
      <xdr:colOff>253242</xdr:colOff>
      <xdr:row>30</xdr:row>
      <xdr:rowOff>168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9052832"/>
          <a:ext cx="253242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1421130</xdr:colOff>
      <xdr:row>4</xdr:row>
      <xdr:rowOff>295275</xdr:rowOff>
    </xdr:from>
    <xdr:to>
      <xdr:col>0</xdr:col>
      <xdr:colOff>1421130</xdr:colOff>
      <xdr:row>5</xdr:row>
      <xdr:rowOff>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611505" y="1514475"/>
          <a:ext cx="0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8</xdr:col>
      <xdr:colOff>0</xdr:colOff>
      <xdr:row>29</xdr:row>
      <xdr:rowOff>213632</xdr:rowOff>
    </xdr:from>
    <xdr:to>
      <xdr:col>8</xdr:col>
      <xdr:colOff>224444</xdr:colOff>
      <xdr:row>30</xdr:row>
      <xdr:rowOff>168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4876800" y="9052832"/>
          <a:ext cx="224444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8</xdr:col>
      <xdr:colOff>1295400</xdr:colOff>
      <xdr:row>4</xdr:row>
      <xdr:rowOff>295275</xdr:rowOff>
    </xdr:from>
    <xdr:to>
      <xdr:col>8</xdr:col>
      <xdr:colOff>1528156</xdr:colOff>
      <xdr:row>5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5486400" y="1514475"/>
          <a:ext cx="4156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12</xdr:col>
      <xdr:colOff>0</xdr:colOff>
      <xdr:row>29</xdr:row>
      <xdr:rowOff>213632</xdr:rowOff>
    </xdr:from>
    <xdr:to>
      <xdr:col>12</xdr:col>
      <xdr:colOff>235131</xdr:colOff>
      <xdr:row>30</xdr:row>
      <xdr:rowOff>168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7315200" y="9052832"/>
          <a:ext cx="235131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1295400</xdr:colOff>
      <xdr:row>4</xdr:row>
      <xdr:rowOff>295275</xdr:rowOff>
    </xdr:from>
    <xdr:to>
      <xdr:col>12</xdr:col>
      <xdr:colOff>1528156</xdr:colOff>
      <xdr:row>5</xdr:row>
      <xdr:rowOff>0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7924800" y="1514475"/>
          <a:ext cx="4156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12</xdr:col>
      <xdr:colOff>0</xdr:colOff>
      <xdr:row>29</xdr:row>
      <xdr:rowOff>213632</xdr:rowOff>
    </xdr:from>
    <xdr:to>
      <xdr:col>12</xdr:col>
      <xdr:colOff>235131</xdr:colOff>
      <xdr:row>30</xdr:row>
      <xdr:rowOff>168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7315200" y="9052832"/>
          <a:ext cx="235131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1295400</xdr:colOff>
      <xdr:row>4</xdr:row>
      <xdr:rowOff>295275</xdr:rowOff>
    </xdr:from>
    <xdr:to>
      <xdr:col>12</xdr:col>
      <xdr:colOff>1528156</xdr:colOff>
      <xdr:row>5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7924800" y="1514475"/>
          <a:ext cx="4156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23</xdr:col>
      <xdr:colOff>0</xdr:colOff>
      <xdr:row>29</xdr:row>
      <xdr:rowOff>213632</xdr:rowOff>
    </xdr:from>
    <xdr:to>
      <xdr:col>23</xdr:col>
      <xdr:colOff>224444</xdr:colOff>
      <xdr:row>30</xdr:row>
      <xdr:rowOff>168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14020800" y="9052832"/>
          <a:ext cx="224444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23</xdr:col>
      <xdr:colOff>1181100</xdr:colOff>
      <xdr:row>4</xdr:row>
      <xdr:rowOff>295275</xdr:rowOff>
    </xdr:from>
    <xdr:to>
      <xdr:col>23</xdr:col>
      <xdr:colOff>1394460</xdr:colOff>
      <xdr:row>5</xdr:row>
      <xdr:rowOff>0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14630400" y="1514475"/>
          <a:ext cx="3810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23</xdr:col>
      <xdr:colOff>0</xdr:colOff>
      <xdr:row>29</xdr:row>
      <xdr:rowOff>213632</xdr:rowOff>
    </xdr:from>
    <xdr:to>
      <xdr:col>23</xdr:col>
      <xdr:colOff>224444</xdr:colOff>
      <xdr:row>30</xdr:row>
      <xdr:rowOff>168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14020800" y="9052832"/>
          <a:ext cx="224444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23</xdr:col>
      <xdr:colOff>1181100</xdr:colOff>
      <xdr:row>4</xdr:row>
      <xdr:rowOff>295275</xdr:rowOff>
    </xdr:from>
    <xdr:to>
      <xdr:col>23</xdr:col>
      <xdr:colOff>1394460</xdr:colOff>
      <xdr:row>5</xdr:row>
      <xdr:rowOff>0</xdr:rowOff>
    </xdr:to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14630400" y="1514475"/>
          <a:ext cx="3810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38</xdr:row>
      <xdr:rowOff>186962</xdr:rowOff>
    </xdr:from>
    <xdr:to>
      <xdr:col>0</xdr:col>
      <xdr:colOff>243897</xdr:colOff>
      <xdr:row>39</xdr:row>
      <xdr:rowOff>1218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1416937"/>
          <a:ext cx="243897" cy="109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38</xdr:row>
      <xdr:rowOff>186962</xdr:rowOff>
    </xdr:from>
    <xdr:to>
      <xdr:col>0</xdr:col>
      <xdr:colOff>243897</xdr:colOff>
      <xdr:row>39</xdr:row>
      <xdr:rowOff>1218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1416937"/>
          <a:ext cx="243897" cy="109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38</xdr:row>
      <xdr:rowOff>186962</xdr:rowOff>
    </xdr:from>
    <xdr:to>
      <xdr:col>0</xdr:col>
      <xdr:colOff>243897</xdr:colOff>
      <xdr:row>39</xdr:row>
      <xdr:rowOff>1218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1416937"/>
          <a:ext cx="243897" cy="109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16</xdr:col>
      <xdr:colOff>0</xdr:colOff>
      <xdr:row>38</xdr:row>
      <xdr:rowOff>186962</xdr:rowOff>
    </xdr:from>
    <xdr:to>
      <xdr:col>16</xdr:col>
      <xdr:colOff>243897</xdr:colOff>
      <xdr:row>39</xdr:row>
      <xdr:rowOff>1218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9753600" y="11416937"/>
          <a:ext cx="243897" cy="109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16</xdr:col>
      <xdr:colOff>0</xdr:colOff>
      <xdr:row>38</xdr:row>
      <xdr:rowOff>186962</xdr:rowOff>
    </xdr:from>
    <xdr:to>
      <xdr:col>16</xdr:col>
      <xdr:colOff>243897</xdr:colOff>
      <xdr:row>39</xdr:row>
      <xdr:rowOff>1218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9753600" y="11416937"/>
          <a:ext cx="243897" cy="109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16</xdr:col>
      <xdr:colOff>0</xdr:colOff>
      <xdr:row>38</xdr:row>
      <xdr:rowOff>186962</xdr:rowOff>
    </xdr:from>
    <xdr:to>
      <xdr:col>16</xdr:col>
      <xdr:colOff>243897</xdr:colOff>
      <xdr:row>39</xdr:row>
      <xdr:rowOff>1218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9753600" y="11416937"/>
          <a:ext cx="243897" cy="109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53</xdr:row>
      <xdr:rowOff>7472</xdr:rowOff>
    </xdr:from>
    <xdr:to>
      <xdr:col>0</xdr:col>
      <xdr:colOff>253242</xdr:colOff>
      <xdr:row>53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5666572"/>
          <a:ext cx="25324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53</xdr:row>
      <xdr:rowOff>7472</xdr:rowOff>
    </xdr:from>
    <xdr:to>
      <xdr:col>0</xdr:col>
      <xdr:colOff>253242</xdr:colOff>
      <xdr:row>53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5666572"/>
          <a:ext cx="25324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53</xdr:row>
      <xdr:rowOff>7472</xdr:rowOff>
    </xdr:from>
    <xdr:to>
      <xdr:col>0</xdr:col>
      <xdr:colOff>253242</xdr:colOff>
      <xdr:row>53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5666572"/>
          <a:ext cx="25324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8</xdr:col>
      <xdr:colOff>0</xdr:colOff>
      <xdr:row>52</xdr:row>
      <xdr:rowOff>164102</xdr:rowOff>
    </xdr:from>
    <xdr:to>
      <xdr:col>8</xdr:col>
      <xdr:colOff>224444</xdr:colOff>
      <xdr:row>52</xdr:row>
      <xdr:rowOff>169172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4876800" y="15527927"/>
          <a:ext cx="224444" cy="50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8</xdr:col>
      <xdr:colOff>0</xdr:colOff>
      <xdr:row>52</xdr:row>
      <xdr:rowOff>164102</xdr:rowOff>
    </xdr:from>
    <xdr:to>
      <xdr:col>8</xdr:col>
      <xdr:colOff>224444</xdr:colOff>
      <xdr:row>52</xdr:row>
      <xdr:rowOff>169172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4876800" y="15527927"/>
          <a:ext cx="224444" cy="50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8</xdr:col>
      <xdr:colOff>0</xdr:colOff>
      <xdr:row>52</xdr:row>
      <xdr:rowOff>164102</xdr:rowOff>
    </xdr:from>
    <xdr:to>
      <xdr:col>8</xdr:col>
      <xdr:colOff>224444</xdr:colOff>
      <xdr:row>52</xdr:row>
      <xdr:rowOff>169172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4876800" y="15527927"/>
          <a:ext cx="224444" cy="50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0</xdr:colOff>
      <xdr:row>53</xdr:row>
      <xdr:rowOff>7117</xdr:rowOff>
    </xdr:from>
    <xdr:to>
      <xdr:col>12</xdr:col>
      <xdr:colOff>231913</xdr:colOff>
      <xdr:row>53</xdr:row>
      <xdr:rowOff>1113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7315200" y="15666217"/>
          <a:ext cx="23191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0</xdr:colOff>
      <xdr:row>53</xdr:row>
      <xdr:rowOff>7117</xdr:rowOff>
    </xdr:from>
    <xdr:to>
      <xdr:col>12</xdr:col>
      <xdr:colOff>231913</xdr:colOff>
      <xdr:row>53</xdr:row>
      <xdr:rowOff>1113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7315200" y="15666217"/>
          <a:ext cx="23191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0</xdr:colOff>
      <xdr:row>53</xdr:row>
      <xdr:rowOff>7117</xdr:rowOff>
    </xdr:from>
    <xdr:to>
      <xdr:col>12</xdr:col>
      <xdr:colOff>231913</xdr:colOff>
      <xdr:row>53</xdr:row>
      <xdr:rowOff>1113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7315200" y="15666217"/>
          <a:ext cx="23191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52</xdr:row>
      <xdr:rowOff>7117</xdr:rowOff>
    </xdr:from>
    <xdr:to>
      <xdr:col>20</xdr:col>
      <xdr:colOff>242455</xdr:colOff>
      <xdr:row>52</xdr:row>
      <xdr:rowOff>1113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12192000" y="15370942"/>
          <a:ext cx="24245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52</xdr:row>
      <xdr:rowOff>7117</xdr:rowOff>
    </xdr:from>
    <xdr:to>
      <xdr:col>20</xdr:col>
      <xdr:colOff>242455</xdr:colOff>
      <xdr:row>52</xdr:row>
      <xdr:rowOff>1113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12192000" y="15370942"/>
          <a:ext cx="24245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52</xdr:row>
      <xdr:rowOff>7117</xdr:rowOff>
    </xdr:from>
    <xdr:to>
      <xdr:col>20</xdr:col>
      <xdr:colOff>242455</xdr:colOff>
      <xdr:row>52</xdr:row>
      <xdr:rowOff>1113</xdr:rowOff>
    </xdr:to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12192000" y="15370942"/>
          <a:ext cx="24245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22</xdr:row>
      <xdr:rowOff>7117</xdr:rowOff>
    </xdr:from>
    <xdr:to>
      <xdr:col>16</xdr:col>
      <xdr:colOff>222637</xdr:colOff>
      <xdr:row>22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9753600" y="6512692"/>
          <a:ext cx="2226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16</xdr:col>
      <xdr:colOff>0</xdr:colOff>
      <xdr:row>22</xdr:row>
      <xdr:rowOff>7117</xdr:rowOff>
    </xdr:from>
    <xdr:to>
      <xdr:col>16</xdr:col>
      <xdr:colOff>222637</xdr:colOff>
      <xdr:row>22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9753600" y="6512692"/>
          <a:ext cx="2226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16</xdr:col>
      <xdr:colOff>0</xdr:colOff>
      <xdr:row>22</xdr:row>
      <xdr:rowOff>7117</xdr:rowOff>
    </xdr:from>
    <xdr:to>
      <xdr:col>16</xdr:col>
      <xdr:colOff>222637</xdr:colOff>
      <xdr:row>22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753600" y="6512692"/>
          <a:ext cx="2226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0</xdr:colOff>
      <xdr:row>22</xdr:row>
      <xdr:rowOff>7117</xdr:rowOff>
    </xdr:from>
    <xdr:to>
      <xdr:col>12</xdr:col>
      <xdr:colOff>222637</xdr:colOff>
      <xdr:row>22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7315200" y="6512692"/>
          <a:ext cx="2226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0</xdr:colOff>
      <xdr:row>22</xdr:row>
      <xdr:rowOff>7117</xdr:rowOff>
    </xdr:from>
    <xdr:to>
      <xdr:col>12</xdr:col>
      <xdr:colOff>222637</xdr:colOff>
      <xdr:row>22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7315200" y="6512692"/>
          <a:ext cx="2226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0</xdr:colOff>
      <xdr:row>22</xdr:row>
      <xdr:rowOff>7117</xdr:rowOff>
    </xdr:from>
    <xdr:to>
      <xdr:col>12</xdr:col>
      <xdr:colOff>222637</xdr:colOff>
      <xdr:row>22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7315200" y="6512692"/>
          <a:ext cx="2226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8</xdr:col>
      <xdr:colOff>0</xdr:colOff>
      <xdr:row>22</xdr:row>
      <xdr:rowOff>7117</xdr:rowOff>
    </xdr:from>
    <xdr:to>
      <xdr:col>8</xdr:col>
      <xdr:colOff>222637</xdr:colOff>
      <xdr:row>22</xdr:row>
      <xdr:rowOff>1113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4876800" y="6512692"/>
          <a:ext cx="2226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8</xdr:col>
      <xdr:colOff>0</xdr:colOff>
      <xdr:row>22</xdr:row>
      <xdr:rowOff>7117</xdr:rowOff>
    </xdr:from>
    <xdr:to>
      <xdr:col>8</xdr:col>
      <xdr:colOff>222637</xdr:colOff>
      <xdr:row>22</xdr:row>
      <xdr:rowOff>1113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4876800" y="6512692"/>
          <a:ext cx="2226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8</xdr:col>
      <xdr:colOff>0</xdr:colOff>
      <xdr:row>22</xdr:row>
      <xdr:rowOff>7117</xdr:rowOff>
    </xdr:from>
    <xdr:to>
      <xdr:col>8</xdr:col>
      <xdr:colOff>222637</xdr:colOff>
      <xdr:row>22</xdr:row>
      <xdr:rowOff>1113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4876800" y="6512692"/>
          <a:ext cx="2226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3"/>
  <sheetViews>
    <sheetView topLeftCell="AF1" zoomScale="69" zoomScaleNormal="69" workbookViewId="0">
      <pane xSplit="9105" ySplit="1050" topLeftCell="AP1" activePane="bottomRight"/>
      <selection activeCell="AS20" sqref="AS20"/>
      <selection pane="topRight" activeCell="AP3" sqref="AP3:AS3"/>
      <selection pane="bottomLeft" activeCell="AL4" sqref="AL4"/>
      <selection pane="bottomRight" activeCell="AQ9" sqref="AQ9"/>
    </sheetView>
  </sheetViews>
  <sheetFormatPr defaultColWidth="7.85546875" defaultRowHeight="24" customHeight="1"/>
  <cols>
    <col min="1" max="1" width="24.5703125" style="232" customWidth="1"/>
    <col min="2" max="15" width="14.28515625" style="232" customWidth="1"/>
    <col min="16" max="16" width="14.28515625" style="233" customWidth="1"/>
    <col min="17" max="33" width="14.28515625" style="232" customWidth="1"/>
    <col min="34" max="37" width="11.42578125" style="232" customWidth="1"/>
    <col min="38" max="38" width="11.5703125" style="232" customWidth="1"/>
    <col min="39" max="39" width="12.5703125" style="232" customWidth="1"/>
    <col min="40" max="42" width="11.5703125" style="232" customWidth="1"/>
    <col min="43" max="43" width="12.5703125" style="232" customWidth="1"/>
    <col min="44" max="45" width="11.5703125" style="232" customWidth="1"/>
    <col min="46" max="16384" width="7.85546875" style="232"/>
  </cols>
  <sheetData>
    <row r="1" spans="1:45" ht="25.5" customHeight="1">
      <c r="A1" s="263" t="s">
        <v>168</v>
      </c>
      <c r="P1" s="262"/>
    </row>
    <row r="2" spans="1:45" ht="3.75" customHeight="1">
      <c r="A2" s="261"/>
      <c r="D2" s="252"/>
      <c r="G2" s="260"/>
      <c r="H2" s="252"/>
      <c r="K2" s="252"/>
      <c r="O2" s="252"/>
      <c r="P2" s="259"/>
    </row>
    <row r="3" spans="1:45" s="245" customFormat="1" ht="26.25" customHeight="1">
      <c r="A3" s="275" t="s">
        <v>9</v>
      </c>
      <c r="B3" s="258"/>
      <c r="C3" s="277" t="s">
        <v>138</v>
      </c>
      <c r="D3" s="277"/>
      <c r="E3" s="277"/>
      <c r="F3" s="277" t="s">
        <v>158</v>
      </c>
      <c r="G3" s="277"/>
      <c r="H3" s="277"/>
      <c r="I3" s="277"/>
      <c r="J3" s="278" t="s">
        <v>136</v>
      </c>
      <c r="K3" s="278"/>
      <c r="L3" s="278"/>
      <c r="M3" s="257"/>
      <c r="N3" s="273" t="s">
        <v>135</v>
      </c>
      <c r="O3" s="273"/>
      <c r="P3" s="273"/>
      <c r="Q3" s="273"/>
      <c r="R3" s="273" t="s">
        <v>134</v>
      </c>
      <c r="S3" s="273"/>
      <c r="T3" s="273"/>
      <c r="U3" s="273"/>
      <c r="V3" s="273" t="s">
        <v>133</v>
      </c>
      <c r="W3" s="273"/>
      <c r="X3" s="273"/>
      <c r="Y3" s="273"/>
      <c r="Z3" s="273" t="s">
        <v>132</v>
      </c>
      <c r="AA3" s="273"/>
      <c r="AB3" s="273"/>
      <c r="AC3" s="273"/>
      <c r="AD3" s="273" t="s">
        <v>131</v>
      </c>
      <c r="AE3" s="273"/>
      <c r="AF3" s="273"/>
      <c r="AG3" s="273"/>
      <c r="AH3" s="273" t="s">
        <v>130</v>
      </c>
      <c r="AI3" s="273"/>
      <c r="AJ3" s="273"/>
      <c r="AK3" s="273"/>
      <c r="AL3" s="273" t="s">
        <v>169</v>
      </c>
      <c r="AM3" s="273"/>
      <c r="AN3" s="273"/>
      <c r="AO3" s="273"/>
      <c r="AP3" s="273" t="s">
        <v>205</v>
      </c>
      <c r="AQ3" s="273"/>
      <c r="AR3" s="273"/>
      <c r="AS3" s="273"/>
    </row>
    <row r="4" spans="1:45" s="245" customFormat="1" ht="26.25" customHeight="1">
      <c r="A4" s="276"/>
      <c r="B4" s="256" t="s">
        <v>129</v>
      </c>
      <c r="C4" s="256" t="s">
        <v>128</v>
      </c>
      <c r="D4" s="256" t="s">
        <v>127</v>
      </c>
      <c r="E4" s="256" t="s">
        <v>126</v>
      </c>
      <c r="F4" s="256" t="s">
        <v>129</v>
      </c>
      <c r="G4" s="256" t="s">
        <v>128</v>
      </c>
      <c r="H4" s="256" t="s">
        <v>127</v>
      </c>
      <c r="I4" s="256" t="s">
        <v>126</v>
      </c>
      <c r="J4" s="255" t="s">
        <v>129</v>
      </c>
      <c r="K4" s="255" t="s">
        <v>128</v>
      </c>
      <c r="L4" s="255" t="s">
        <v>127</v>
      </c>
      <c r="M4" s="255" t="s">
        <v>126</v>
      </c>
      <c r="N4" s="255" t="s">
        <v>129</v>
      </c>
      <c r="O4" s="255" t="s">
        <v>128</v>
      </c>
      <c r="P4" s="255" t="s">
        <v>127</v>
      </c>
      <c r="Q4" s="255" t="s">
        <v>126</v>
      </c>
      <c r="R4" s="255" t="s">
        <v>129</v>
      </c>
      <c r="S4" s="255" t="s">
        <v>128</v>
      </c>
      <c r="T4" s="255" t="s">
        <v>127</v>
      </c>
      <c r="U4" s="255" t="s">
        <v>126</v>
      </c>
      <c r="V4" s="255" t="s">
        <v>129</v>
      </c>
      <c r="W4" s="255" t="s">
        <v>128</v>
      </c>
      <c r="X4" s="255" t="s">
        <v>127</v>
      </c>
      <c r="Y4" s="255" t="s">
        <v>126</v>
      </c>
      <c r="Z4" s="255" t="s">
        <v>129</v>
      </c>
      <c r="AA4" s="255" t="s">
        <v>128</v>
      </c>
      <c r="AB4" s="255" t="s">
        <v>127</v>
      </c>
      <c r="AC4" s="255" t="s">
        <v>126</v>
      </c>
      <c r="AD4" s="255" t="s">
        <v>129</v>
      </c>
      <c r="AE4" s="255" t="s">
        <v>128</v>
      </c>
      <c r="AF4" s="255" t="s">
        <v>127</v>
      </c>
      <c r="AG4" s="255" t="s">
        <v>126</v>
      </c>
      <c r="AH4" s="255" t="s">
        <v>129</v>
      </c>
      <c r="AI4" s="255" t="s">
        <v>128</v>
      </c>
      <c r="AJ4" s="255" t="s">
        <v>127</v>
      </c>
      <c r="AK4" s="255" t="s">
        <v>126</v>
      </c>
      <c r="AL4" s="255" t="s">
        <v>129</v>
      </c>
      <c r="AM4" s="255" t="s">
        <v>128</v>
      </c>
      <c r="AN4" s="255" t="s">
        <v>127</v>
      </c>
      <c r="AO4" s="255" t="s">
        <v>126</v>
      </c>
      <c r="AP4" s="255" t="s">
        <v>129</v>
      </c>
      <c r="AQ4" s="255" t="s">
        <v>128</v>
      </c>
      <c r="AR4" s="255" t="s">
        <v>127</v>
      </c>
      <c r="AS4" s="255" t="s">
        <v>126</v>
      </c>
    </row>
    <row r="5" spans="1:45" s="245" customFormat="1" ht="24" customHeight="1">
      <c r="A5" s="272" t="s">
        <v>21</v>
      </c>
      <c r="B5" s="272"/>
      <c r="C5" s="272"/>
      <c r="D5" s="272"/>
      <c r="E5" s="272"/>
      <c r="F5" s="272"/>
      <c r="G5" s="272"/>
      <c r="H5" s="272"/>
      <c r="I5" s="272"/>
      <c r="J5" s="272"/>
      <c r="K5" s="272"/>
      <c r="L5" s="272"/>
      <c r="P5" s="254"/>
    </row>
    <row r="6" spans="1:45" s="245" customFormat="1" ht="24" customHeight="1">
      <c r="A6" s="244" t="s">
        <v>37</v>
      </c>
      <c r="B6" s="253">
        <v>2813227</v>
      </c>
      <c r="C6" s="253">
        <v>2816830</v>
      </c>
      <c r="D6" s="253">
        <v>0</v>
      </c>
      <c r="E6" s="253">
        <v>2822406</v>
      </c>
      <c r="F6" s="253">
        <v>2824842</v>
      </c>
      <c r="G6" s="253">
        <v>2827380</v>
      </c>
      <c r="H6" s="253">
        <v>2830011</v>
      </c>
      <c r="I6" s="253">
        <v>2832750</v>
      </c>
      <c r="J6" s="253">
        <v>2835578</v>
      </c>
      <c r="K6" s="253">
        <v>2838488</v>
      </c>
      <c r="L6" s="253">
        <v>2827922</v>
      </c>
      <c r="M6" s="253">
        <v>2808574</v>
      </c>
      <c r="N6" s="253">
        <f>SUM(N7:N16)</f>
        <v>8102021.7699999996</v>
      </c>
      <c r="O6" s="253">
        <v>2783485</v>
      </c>
      <c r="P6" s="253">
        <v>2781365</v>
      </c>
      <c r="Q6" s="253">
        <v>2798379</v>
      </c>
      <c r="R6" s="253">
        <v>2505143</v>
      </c>
      <c r="S6" s="253">
        <v>2504279</v>
      </c>
      <c r="T6" s="253">
        <v>2503406</v>
      </c>
      <c r="U6" s="253">
        <v>2502233</v>
      </c>
      <c r="V6" s="253">
        <v>2501249</v>
      </c>
      <c r="W6" s="253">
        <v>2500474</v>
      </c>
      <c r="X6" s="253">
        <v>2499593</v>
      </c>
      <c r="Y6" s="253">
        <v>2498336</v>
      </c>
      <c r="Z6" s="253">
        <v>2497293</v>
      </c>
      <c r="AA6" s="253">
        <v>2496462</v>
      </c>
      <c r="AB6" s="253">
        <v>2495622</v>
      </c>
      <c r="AC6" s="253">
        <v>2494550</v>
      </c>
      <c r="AD6" s="253">
        <v>2493683</v>
      </c>
      <c r="AE6" s="253">
        <v>2493021</v>
      </c>
      <c r="AF6" s="253">
        <v>2492157</v>
      </c>
      <c r="AG6" s="253">
        <v>2490702</v>
      </c>
      <c r="AH6" s="253">
        <v>2489461</v>
      </c>
      <c r="AI6" s="253">
        <v>2488457</v>
      </c>
      <c r="AJ6" s="253">
        <v>2487366</v>
      </c>
      <c r="AK6" s="253">
        <v>2485916</v>
      </c>
      <c r="AL6" s="253">
        <v>2484703</v>
      </c>
      <c r="AM6" s="253">
        <v>2483736</v>
      </c>
      <c r="AN6" s="253">
        <v>2482612</v>
      </c>
      <c r="AO6" s="253">
        <v>2480899</v>
      </c>
      <c r="AP6" s="253">
        <v>2479379</v>
      </c>
      <c r="AQ6" s="253">
        <v>2478039</v>
      </c>
      <c r="AR6" s="253">
        <v>2476634</v>
      </c>
      <c r="AS6" s="253">
        <v>2474936</v>
      </c>
    </row>
    <row r="7" spans="1:45" ht="24" customHeight="1">
      <c r="A7" s="245" t="s">
        <v>19</v>
      </c>
      <c r="B7" s="253">
        <v>2188698</v>
      </c>
      <c r="C7" s="253">
        <v>2195143</v>
      </c>
      <c r="D7" s="253">
        <v>0</v>
      </c>
      <c r="E7" s="253">
        <v>2206189</v>
      </c>
      <c r="F7" s="253">
        <v>2211286</v>
      </c>
      <c r="G7" s="253">
        <v>2216461</v>
      </c>
      <c r="H7" s="253">
        <v>2221532</v>
      </c>
      <c r="I7" s="253">
        <v>2226350</v>
      </c>
      <c r="J7" s="253">
        <v>2231241</v>
      </c>
      <c r="K7" s="253">
        <v>2236201</v>
      </c>
      <c r="L7" s="253">
        <v>2226720</v>
      </c>
      <c r="M7" s="253">
        <v>2206530.9900000002</v>
      </c>
      <c r="N7" s="253">
        <v>2192585</v>
      </c>
      <c r="O7" s="253">
        <v>2179550</v>
      </c>
      <c r="P7" s="253">
        <v>2178229</v>
      </c>
      <c r="Q7" s="253">
        <v>2199606</v>
      </c>
      <c r="R7" s="253">
        <v>2011469</v>
      </c>
      <c r="S7" s="253">
        <v>2014282</v>
      </c>
      <c r="T7" s="253">
        <v>2017213</v>
      </c>
      <c r="U7" s="253">
        <v>2019156</v>
      </c>
      <c r="V7" s="253">
        <v>2021364</v>
      </c>
      <c r="W7" s="253">
        <v>2023741</v>
      </c>
      <c r="X7" s="253">
        <v>2025910</v>
      </c>
      <c r="Y7" s="253">
        <v>2027645</v>
      </c>
      <c r="Z7" s="253">
        <v>2029679</v>
      </c>
      <c r="AA7" s="253">
        <v>2031873</v>
      </c>
      <c r="AB7" s="253">
        <v>2033816</v>
      </c>
      <c r="AC7" s="253">
        <v>2035816</v>
      </c>
      <c r="AD7" s="253">
        <v>2037730</v>
      </c>
      <c r="AE7" s="253">
        <v>2039805</v>
      </c>
      <c r="AF7" s="253">
        <v>2041594</v>
      </c>
      <c r="AG7" s="253">
        <v>2043022</v>
      </c>
      <c r="AH7" s="253">
        <v>2044122</v>
      </c>
      <c r="AI7" s="253">
        <v>2045917</v>
      </c>
      <c r="AJ7" s="253">
        <v>2047509</v>
      </c>
      <c r="AK7" s="253">
        <v>2048551</v>
      </c>
      <c r="AL7" s="253">
        <v>2049836</v>
      </c>
      <c r="AM7" s="253">
        <v>2051355</v>
      </c>
      <c r="AN7" s="253">
        <v>2052652</v>
      </c>
      <c r="AO7" s="253">
        <v>2053245</v>
      </c>
      <c r="AP7" s="253">
        <v>2054008</v>
      </c>
      <c r="AQ7" s="253">
        <v>2054924</v>
      </c>
      <c r="AR7" s="253">
        <v>2055690</v>
      </c>
      <c r="AS7" s="253">
        <v>2056013</v>
      </c>
    </row>
    <row r="8" spans="1:45" ht="24" customHeight="1">
      <c r="A8" s="232" t="s">
        <v>18</v>
      </c>
      <c r="B8" s="250">
        <v>1505335</v>
      </c>
      <c r="C8" s="250">
        <v>1535059</v>
      </c>
      <c r="D8" s="250">
        <v>0</v>
      </c>
      <c r="E8" s="250">
        <v>1563389</v>
      </c>
      <c r="F8" s="250">
        <v>1502603.69</v>
      </c>
      <c r="G8" s="250">
        <v>1545275.34</v>
      </c>
      <c r="H8" s="250">
        <v>1578967</v>
      </c>
      <c r="I8" s="250">
        <v>1620814</v>
      </c>
      <c r="J8" s="250">
        <v>1545098.37</v>
      </c>
      <c r="K8" s="250">
        <v>1601429</v>
      </c>
      <c r="L8" s="250">
        <v>1617704.64</v>
      </c>
      <c r="M8" s="250">
        <v>1632423.74</v>
      </c>
      <c r="N8" s="250">
        <v>1545564.5</v>
      </c>
      <c r="O8" s="250">
        <v>1535867</v>
      </c>
      <c r="P8" s="250">
        <v>1618443</v>
      </c>
      <c r="Q8" s="250">
        <v>1605386</v>
      </c>
      <c r="R8" s="250">
        <v>1406148</v>
      </c>
      <c r="S8" s="250">
        <v>1431328.7</v>
      </c>
      <c r="T8" s="250">
        <v>1436349.34</v>
      </c>
      <c r="U8" s="251">
        <v>1423198</v>
      </c>
      <c r="V8" s="250">
        <v>1393671.52</v>
      </c>
      <c r="W8" s="250">
        <v>1394825.33</v>
      </c>
      <c r="X8" s="250">
        <v>1397695.68</v>
      </c>
      <c r="Y8" s="250">
        <v>1410249</v>
      </c>
      <c r="Z8" s="250">
        <v>1311076.8500000001</v>
      </c>
      <c r="AA8" s="250">
        <v>1326644.72</v>
      </c>
      <c r="AB8" s="250">
        <v>1348183.1</v>
      </c>
      <c r="AC8" s="250">
        <v>1349536.11</v>
      </c>
      <c r="AD8" s="250">
        <v>1302016</v>
      </c>
      <c r="AE8" s="250">
        <v>1307880</v>
      </c>
      <c r="AF8" s="250">
        <v>1385879</v>
      </c>
      <c r="AG8" s="250">
        <v>1343211</v>
      </c>
      <c r="AH8" s="250">
        <v>1293967</v>
      </c>
      <c r="AI8" s="250">
        <v>1287096</v>
      </c>
      <c r="AJ8" s="250">
        <v>1311683</v>
      </c>
      <c r="AK8" s="250">
        <v>1319743</v>
      </c>
      <c r="AL8" s="250">
        <v>1268832</v>
      </c>
      <c r="AM8" s="250">
        <v>1245867</v>
      </c>
      <c r="AN8" s="250">
        <v>1201981</v>
      </c>
      <c r="AO8" s="250">
        <v>1244690</v>
      </c>
      <c r="AP8" s="250">
        <v>1264052</v>
      </c>
      <c r="AQ8" s="250">
        <v>1331745</v>
      </c>
      <c r="AR8" s="250">
        <v>1340769</v>
      </c>
      <c r="AS8" s="250">
        <v>1379330</v>
      </c>
    </row>
    <row r="9" spans="1:45" ht="24" customHeight="1">
      <c r="A9" s="232" t="s">
        <v>17</v>
      </c>
      <c r="B9" s="250">
        <v>1471271</v>
      </c>
      <c r="C9" s="250">
        <v>1512043</v>
      </c>
      <c r="D9" s="250">
        <v>0</v>
      </c>
      <c r="E9" s="250">
        <v>1563389</v>
      </c>
      <c r="F9" s="250">
        <v>1456537.76</v>
      </c>
      <c r="G9" s="250">
        <v>1508248.16</v>
      </c>
      <c r="H9" s="250">
        <v>1578967</v>
      </c>
      <c r="I9" s="250">
        <v>1605569</v>
      </c>
      <c r="J9" s="250">
        <v>1486068.45</v>
      </c>
      <c r="K9" s="250">
        <v>1576883.56</v>
      </c>
      <c r="L9" s="250">
        <v>1617704.64</v>
      </c>
      <c r="M9" s="250">
        <v>1632423.74</v>
      </c>
      <c r="N9" s="250">
        <v>1524267.77</v>
      </c>
      <c r="O9" s="250">
        <v>1512113</v>
      </c>
      <c r="P9" s="250">
        <v>1618443</v>
      </c>
      <c r="Q9" s="250">
        <v>1605386</v>
      </c>
      <c r="R9" s="250">
        <v>1374672</v>
      </c>
      <c r="S9" s="250">
        <v>1423509.89</v>
      </c>
      <c r="T9" s="250">
        <v>1434596.82</v>
      </c>
      <c r="U9" s="251">
        <v>1422981</v>
      </c>
      <c r="V9" s="250">
        <f t="shared" ref="V9:AC9" si="0">SUM(V10:V11)</f>
        <v>1386729.5999999999</v>
      </c>
      <c r="W9" s="250">
        <f t="shared" si="0"/>
        <v>1388766.43</v>
      </c>
      <c r="X9" s="250">
        <f t="shared" si="0"/>
        <v>1394966.22</v>
      </c>
      <c r="Y9" s="250">
        <f t="shared" si="0"/>
        <v>1410065.89</v>
      </c>
      <c r="Z9" s="250">
        <f t="shared" si="0"/>
        <v>1300059.04</v>
      </c>
      <c r="AA9" s="250">
        <f t="shared" si="0"/>
        <v>1307036.4400000002</v>
      </c>
      <c r="AB9" s="250">
        <f t="shared" si="0"/>
        <v>1348183.1099999999</v>
      </c>
      <c r="AC9" s="250">
        <f t="shared" si="0"/>
        <v>1348275.74</v>
      </c>
      <c r="AD9" s="250">
        <v>1278764</v>
      </c>
      <c r="AE9" s="250">
        <v>1288137</v>
      </c>
      <c r="AF9" s="250">
        <v>1385879</v>
      </c>
      <c r="AG9" s="250">
        <v>1335607</v>
      </c>
      <c r="AH9" s="250">
        <v>1261602</v>
      </c>
      <c r="AI9" s="250">
        <v>1275923</v>
      </c>
      <c r="AJ9" s="250">
        <v>1310835</v>
      </c>
      <c r="AK9" s="250">
        <v>1289383</v>
      </c>
      <c r="AL9" s="250">
        <v>1197845.3400000001</v>
      </c>
      <c r="AM9" s="250">
        <v>1197067</v>
      </c>
      <c r="AN9" s="250">
        <v>1178865</v>
      </c>
      <c r="AO9" s="250">
        <v>1224882</v>
      </c>
      <c r="AP9" s="250">
        <v>1141244</v>
      </c>
      <c r="AQ9" s="250">
        <v>1287643</v>
      </c>
      <c r="AR9" s="250">
        <v>1335269</v>
      </c>
      <c r="AS9" s="250">
        <v>1364796</v>
      </c>
    </row>
    <row r="10" spans="1:45" ht="24" customHeight="1">
      <c r="A10" s="232" t="s">
        <v>16</v>
      </c>
      <c r="B10" s="250">
        <v>1463504</v>
      </c>
      <c r="C10" s="250">
        <v>1497011</v>
      </c>
      <c r="D10" s="250">
        <v>0</v>
      </c>
      <c r="E10" s="250">
        <v>1554713</v>
      </c>
      <c r="F10" s="250">
        <v>1444247</v>
      </c>
      <c r="G10" s="250">
        <v>1502082.64</v>
      </c>
      <c r="H10" s="250">
        <v>1568700</v>
      </c>
      <c r="I10" s="250">
        <v>1596453</v>
      </c>
      <c r="J10" s="250">
        <v>1473724.65</v>
      </c>
      <c r="K10" s="250">
        <v>1558329.53</v>
      </c>
      <c r="L10" s="250">
        <v>1603167.91</v>
      </c>
      <c r="M10" s="250">
        <v>1616084.41</v>
      </c>
      <c r="N10" s="250">
        <v>1503381.22</v>
      </c>
      <c r="O10" s="250">
        <v>1501983</v>
      </c>
      <c r="P10" s="250">
        <v>1599586</v>
      </c>
      <c r="Q10" s="250">
        <v>1588286</v>
      </c>
      <c r="R10" s="250">
        <v>1349508</v>
      </c>
      <c r="S10" s="250">
        <v>1397340.87</v>
      </c>
      <c r="T10" s="250">
        <v>1405156.22</v>
      </c>
      <c r="U10" s="251">
        <v>1416408</v>
      </c>
      <c r="V10" s="250">
        <v>1362575.88</v>
      </c>
      <c r="W10" s="250">
        <v>1368351.78</v>
      </c>
      <c r="X10" s="250">
        <v>1366251.5</v>
      </c>
      <c r="Y10" s="250">
        <v>1389717.13</v>
      </c>
      <c r="Z10" s="250">
        <v>1280208.7</v>
      </c>
      <c r="AA10" s="250">
        <v>1281017.6100000001</v>
      </c>
      <c r="AB10" s="250">
        <v>1332622.46</v>
      </c>
      <c r="AC10" s="250">
        <v>1315215.74</v>
      </c>
      <c r="AD10" s="250">
        <v>1244459</v>
      </c>
      <c r="AE10" s="250">
        <v>1264250</v>
      </c>
      <c r="AF10" s="250">
        <v>1361389</v>
      </c>
      <c r="AG10" s="250">
        <v>1306823</v>
      </c>
      <c r="AH10" s="250">
        <v>1236358</v>
      </c>
      <c r="AI10" s="250">
        <v>1252549</v>
      </c>
      <c r="AJ10" s="250">
        <v>1299811</v>
      </c>
      <c r="AK10" s="250">
        <v>1263081</v>
      </c>
      <c r="AL10" s="250">
        <v>1184151</v>
      </c>
      <c r="AM10" s="250">
        <v>1171095</v>
      </c>
      <c r="AN10" s="250">
        <v>1164344</v>
      </c>
      <c r="AO10" s="250">
        <v>1198717</v>
      </c>
      <c r="AP10" s="250">
        <v>1123034</v>
      </c>
      <c r="AQ10" s="250">
        <v>1235110</v>
      </c>
      <c r="AR10" s="250">
        <v>1289307</v>
      </c>
      <c r="AS10" s="250">
        <v>1347607</v>
      </c>
    </row>
    <row r="11" spans="1:45" ht="24" customHeight="1">
      <c r="A11" s="232" t="s">
        <v>15</v>
      </c>
      <c r="B11" s="250">
        <v>7767</v>
      </c>
      <c r="C11" s="250">
        <v>15032</v>
      </c>
      <c r="D11" s="250">
        <v>0</v>
      </c>
      <c r="E11" s="250">
        <v>8675</v>
      </c>
      <c r="F11" s="250">
        <v>12290.76</v>
      </c>
      <c r="G11" s="250">
        <v>6165.52</v>
      </c>
      <c r="H11" s="250">
        <v>10267</v>
      </c>
      <c r="I11" s="250">
        <v>9116</v>
      </c>
      <c r="J11" s="250">
        <v>12343</v>
      </c>
      <c r="K11" s="250">
        <v>18554.03</v>
      </c>
      <c r="L11" s="250">
        <v>14536.73</v>
      </c>
      <c r="M11" s="250">
        <v>16340</v>
      </c>
      <c r="N11" s="250">
        <v>20886.55</v>
      </c>
      <c r="O11" s="250">
        <v>10130</v>
      </c>
      <c r="P11" s="250">
        <v>18857</v>
      </c>
      <c r="Q11" s="250">
        <v>17100</v>
      </c>
      <c r="R11" s="250">
        <v>25164</v>
      </c>
      <c r="S11" s="250">
        <v>26169.03</v>
      </c>
      <c r="T11" s="250">
        <v>29440.6</v>
      </c>
      <c r="U11" s="251">
        <v>6573</v>
      </c>
      <c r="V11" s="250">
        <v>24153.72</v>
      </c>
      <c r="W11" s="250">
        <v>20414.650000000001</v>
      </c>
      <c r="X11" s="250">
        <v>28714.720000000001</v>
      </c>
      <c r="Y11" s="250">
        <v>20348.759999999998</v>
      </c>
      <c r="Z11" s="250">
        <v>19850.34</v>
      </c>
      <c r="AA11" s="250">
        <v>26018.83</v>
      </c>
      <c r="AB11" s="250">
        <v>15560.65</v>
      </c>
      <c r="AC11" s="250">
        <v>33060</v>
      </c>
      <c r="AD11" s="250">
        <v>34305</v>
      </c>
      <c r="AE11" s="250">
        <v>23887</v>
      </c>
      <c r="AF11" s="250">
        <v>24490</v>
      </c>
      <c r="AG11" s="250">
        <v>28784</v>
      </c>
      <c r="AH11" s="250">
        <v>25244</v>
      </c>
      <c r="AI11" s="250">
        <v>23374</v>
      </c>
      <c r="AJ11" s="250">
        <v>11024</v>
      </c>
      <c r="AK11" s="250">
        <v>26302</v>
      </c>
      <c r="AL11" s="250">
        <v>13694</v>
      </c>
      <c r="AM11" s="250">
        <v>25972</v>
      </c>
      <c r="AN11" s="250">
        <v>14521</v>
      </c>
      <c r="AO11" s="250">
        <v>26165</v>
      </c>
      <c r="AP11" s="250">
        <v>18210</v>
      </c>
      <c r="AQ11" s="250">
        <v>52533</v>
      </c>
      <c r="AR11" s="250">
        <v>45962</v>
      </c>
      <c r="AS11" s="250">
        <v>17189</v>
      </c>
    </row>
    <row r="12" spans="1:45" ht="24" customHeight="1">
      <c r="A12" s="232" t="s">
        <v>14</v>
      </c>
      <c r="B12" s="250">
        <v>34064</v>
      </c>
      <c r="C12" s="250">
        <v>23016</v>
      </c>
      <c r="D12" s="250">
        <v>0</v>
      </c>
      <c r="E12" s="250">
        <v>0</v>
      </c>
      <c r="F12" s="250">
        <v>46065.93</v>
      </c>
      <c r="G12" s="250">
        <v>37027.18</v>
      </c>
      <c r="H12" s="250">
        <v>0</v>
      </c>
      <c r="I12" s="250">
        <v>15245</v>
      </c>
      <c r="J12" s="250">
        <v>59029.919999999998</v>
      </c>
      <c r="K12" s="250">
        <v>24545.439999999999</v>
      </c>
      <c r="L12" s="250">
        <v>0</v>
      </c>
      <c r="M12" s="250">
        <v>0</v>
      </c>
      <c r="N12" s="250">
        <v>21296.73</v>
      </c>
      <c r="O12" s="250">
        <v>23754</v>
      </c>
      <c r="P12" s="250">
        <v>0</v>
      </c>
      <c r="Q12" s="250">
        <v>0</v>
      </c>
      <c r="R12" s="250">
        <v>31476</v>
      </c>
      <c r="S12" s="250">
        <v>7818.8</v>
      </c>
      <c r="T12" s="250">
        <v>1752.52</v>
      </c>
      <c r="U12" s="233">
        <v>217</v>
      </c>
      <c r="V12" s="250">
        <v>6941.91</v>
      </c>
      <c r="W12" s="250">
        <v>6058.9</v>
      </c>
      <c r="X12" s="250">
        <v>2729.46</v>
      </c>
      <c r="Y12" s="250">
        <v>183.11</v>
      </c>
      <c r="Z12" s="250">
        <v>11017.81</v>
      </c>
      <c r="AA12" s="250">
        <v>19608.28</v>
      </c>
      <c r="AB12" s="250">
        <v>0</v>
      </c>
      <c r="AC12" s="250">
        <v>1259.8699999999999</v>
      </c>
      <c r="AD12" s="250">
        <v>23252</v>
      </c>
      <c r="AE12" s="250">
        <v>19743</v>
      </c>
      <c r="AF12" s="250">
        <v>0</v>
      </c>
      <c r="AG12" s="250">
        <v>7604</v>
      </c>
      <c r="AH12" s="250">
        <v>32365</v>
      </c>
      <c r="AI12" s="250">
        <v>11173</v>
      </c>
      <c r="AJ12" s="250">
        <v>848</v>
      </c>
      <c r="AK12" s="250">
        <v>30360</v>
      </c>
      <c r="AL12" s="250">
        <v>70987</v>
      </c>
      <c r="AM12" s="250">
        <v>48800</v>
      </c>
      <c r="AN12" s="250">
        <v>23116</v>
      </c>
      <c r="AO12" s="250">
        <v>19808</v>
      </c>
      <c r="AP12" s="250">
        <v>122808</v>
      </c>
      <c r="AQ12" s="250">
        <v>44102</v>
      </c>
      <c r="AR12" s="250">
        <v>5501</v>
      </c>
      <c r="AS12" s="250">
        <v>14534</v>
      </c>
    </row>
    <row r="13" spans="1:45" ht="24" customHeight="1">
      <c r="A13" s="232" t="s">
        <v>13</v>
      </c>
      <c r="B13" s="250">
        <v>683363</v>
      </c>
      <c r="C13" s="250">
        <v>660083</v>
      </c>
      <c r="D13" s="250">
        <v>0</v>
      </c>
      <c r="E13" s="250">
        <v>642800</v>
      </c>
      <c r="F13" s="250">
        <v>708682.31</v>
      </c>
      <c r="G13" s="250">
        <v>671185.66</v>
      </c>
      <c r="H13" s="250">
        <v>642565</v>
      </c>
      <c r="I13" s="250">
        <v>605536</v>
      </c>
      <c r="J13" s="250">
        <v>686142.63</v>
      </c>
      <c r="K13" s="250">
        <v>634772</v>
      </c>
      <c r="L13" s="250">
        <v>609015.36</v>
      </c>
      <c r="M13" s="250">
        <v>574107.25</v>
      </c>
      <c r="N13" s="250">
        <v>647020</v>
      </c>
      <c r="O13" s="250">
        <v>643683</v>
      </c>
      <c r="P13" s="250">
        <v>559786</v>
      </c>
      <c r="Q13" s="250">
        <v>594220</v>
      </c>
      <c r="R13" s="250">
        <v>605321</v>
      </c>
      <c r="S13" s="250">
        <v>582953.31000000006</v>
      </c>
      <c r="T13" s="250">
        <v>580863.66</v>
      </c>
      <c r="U13" s="251">
        <v>595958</v>
      </c>
      <c r="V13" s="250">
        <v>627692.48</v>
      </c>
      <c r="W13" s="250">
        <v>628915</v>
      </c>
      <c r="X13" s="250">
        <v>628214.31999999995</v>
      </c>
      <c r="Y13" s="250">
        <v>617396</v>
      </c>
      <c r="Z13" s="250">
        <v>718602</v>
      </c>
      <c r="AA13" s="250">
        <v>705228.28</v>
      </c>
      <c r="AB13" s="250">
        <v>685632.9</v>
      </c>
      <c r="AC13" s="250">
        <v>686279.89</v>
      </c>
      <c r="AD13" s="250">
        <v>735714</v>
      </c>
      <c r="AE13" s="250">
        <v>731924</v>
      </c>
      <c r="AF13" s="250">
        <v>655715</v>
      </c>
      <c r="AG13" s="250">
        <v>699811</v>
      </c>
      <c r="AH13" s="250">
        <v>750155</v>
      </c>
      <c r="AI13" s="250">
        <v>758821</v>
      </c>
      <c r="AJ13" s="250">
        <v>735826</v>
      </c>
      <c r="AK13" s="250">
        <v>728808</v>
      </c>
      <c r="AL13" s="250">
        <v>781004</v>
      </c>
      <c r="AM13" s="250">
        <v>805488</v>
      </c>
      <c r="AN13" s="250">
        <v>850671</v>
      </c>
      <c r="AO13" s="250">
        <v>808555</v>
      </c>
      <c r="AP13" s="250">
        <v>789956</v>
      </c>
      <c r="AQ13" s="250">
        <v>723179</v>
      </c>
      <c r="AR13" s="250">
        <v>714921</v>
      </c>
      <c r="AS13" s="250">
        <v>676683</v>
      </c>
    </row>
    <row r="14" spans="1:45" ht="24" customHeight="1">
      <c r="A14" s="232" t="s">
        <v>12</v>
      </c>
      <c r="B14" s="250">
        <v>208913</v>
      </c>
      <c r="C14" s="250">
        <v>201112</v>
      </c>
      <c r="D14" s="250">
        <v>0</v>
      </c>
      <c r="E14" s="250">
        <v>140723</v>
      </c>
      <c r="F14" s="250">
        <v>182252.23</v>
      </c>
      <c r="G14" s="250">
        <v>188434.23</v>
      </c>
      <c r="H14" s="250">
        <v>164644</v>
      </c>
      <c r="I14" s="250">
        <v>123080</v>
      </c>
      <c r="J14" s="250">
        <v>182035.07</v>
      </c>
      <c r="K14" s="250">
        <v>154532.07</v>
      </c>
      <c r="L14" s="250">
        <v>111498.86</v>
      </c>
      <c r="M14" s="250">
        <v>105861.19</v>
      </c>
      <c r="N14" s="250">
        <v>170922</v>
      </c>
      <c r="O14" s="250">
        <v>158805</v>
      </c>
      <c r="P14" s="250">
        <v>114091</v>
      </c>
      <c r="Q14" s="250">
        <v>132557</v>
      </c>
      <c r="R14" s="250">
        <v>133436</v>
      </c>
      <c r="S14" s="250">
        <v>124425.07</v>
      </c>
      <c r="T14" s="250">
        <v>139422.79</v>
      </c>
      <c r="U14" s="251">
        <v>129657</v>
      </c>
      <c r="V14" s="250">
        <v>146230.32</v>
      </c>
      <c r="W14" s="250">
        <v>137003.28</v>
      </c>
      <c r="X14" s="250">
        <v>143045</v>
      </c>
      <c r="Y14" s="250">
        <v>132986</v>
      </c>
      <c r="Z14" s="250">
        <v>153713</v>
      </c>
      <c r="AA14" s="250">
        <v>158874.64000000001</v>
      </c>
      <c r="AB14" s="250">
        <v>148910.26</v>
      </c>
      <c r="AC14" s="250">
        <v>144552</v>
      </c>
      <c r="AD14" s="250">
        <v>171545</v>
      </c>
      <c r="AE14" s="250">
        <v>169984</v>
      </c>
      <c r="AF14" s="250">
        <v>124602</v>
      </c>
      <c r="AG14" s="250">
        <v>160442</v>
      </c>
      <c r="AH14" s="250">
        <v>188581</v>
      </c>
      <c r="AI14" s="250">
        <v>206694</v>
      </c>
      <c r="AJ14" s="250">
        <v>201254</v>
      </c>
      <c r="AK14" s="250">
        <v>177775</v>
      </c>
      <c r="AL14" s="250">
        <v>189898</v>
      </c>
      <c r="AM14" s="250">
        <v>190458</v>
      </c>
      <c r="AN14" s="250">
        <v>231399</v>
      </c>
      <c r="AO14" s="250">
        <v>189374</v>
      </c>
      <c r="AP14" s="250">
        <v>200436</v>
      </c>
      <c r="AQ14" s="250">
        <v>176780</v>
      </c>
      <c r="AR14" s="250">
        <v>188941</v>
      </c>
      <c r="AS14" s="250">
        <v>167894</v>
      </c>
    </row>
    <row r="15" spans="1:45" ht="24" customHeight="1">
      <c r="A15" s="232" t="s">
        <v>11</v>
      </c>
      <c r="B15" s="250">
        <v>193512</v>
      </c>
      <c r="C15" s="250">
        <v>141671</v>
      </c>
      <c r="D15" s="250">
        <v>0</v>
      </c>
      <c r="E15" s="250">
        <v>174219</v>
      </c>
      <c r="F15" s="250">
        <v>200056.25</v>
      </c>
      <c r="G15" s="250">
        <v>193428.5</v>
      </c>
      <c r="H15" s="250">
        <v>184031</v>
      </c>
      <c r="I15" s="250">
        <v>201126</v>
      </c>
      <c r="J15" s="250">
        <v>162074.07</v>
      </c>
      <c r="K15" s="250">
        <v>98885.42</v>
      </c>
      <c r="L15" s="250">
        <v>181215.71</v>
      </c>
      <c r="M15" s="250">
        <v>162067.22</v>
      </c>
      <c r="N15" s="250">
        <v>174123</v>
      </c>
      <c r="O15" s="250">
        <v>143024</v>
      </c>
      <c r="P15" s="250">
        <v>160731</v>
      </c>
      <c r="Q15" s="250">
        <v>173462</v>
      </c>
      <c r="R15" s="250">
        <v>157080</v>
      </c>
      <c r="S15" s="250">
        <v>139982.38</v>
      </c>
      <c r="T15" s="250">
        <v>148813.85999999999</v>
      </c>
      <c r="U15" s="251">
        <v>161087</v>
      </c>
      <c r="V15" s="250">
        <v>185051.26</v>
      </c>
      <c r="W15" s="250">
        <v>165750.10999999999</v>
      </c>
      <c r="X15" s="250">
        <v>162832.78</v>
      </c>
      <c r="Y15" s="250">
        <v>168633</v>
      </c>
      <c r="Z15" s="250">
        <v>197812</v>
      </c>
      <c r="AA15" s="250">
        <v>161038.28</v>
      </c>
      <c r="AB15" s="250">
        <v>177871.09</v>
      </c>
      <c r="AC15" s="250">
        <v>174288.38</v>
      </c>
      <c r="AD15" s="250">
        <v>166278</v>
      </c>
      <c r="AE15" s="250">
        <v>153574</v>
      </c>
      <c r="AF15" s="250">
        <v>169469</v>
      </c>
      <c r="AG15" s="250">
        <v>159828</v>
      </c>
      <c r="AH15" s="250">
        <v>184542</v>
      </c>
      <c r="AI15" s="250">
        <v>158171</v>
      </c>
      <c r="AJ15" s="250">
        <v>168598</v>
      </c>
      <c r="AK15" s="250">
        <v>162902</v>
      </c>
      <c r="AL15" s="250">
        <v>174365</v>
      </c>
      <c r="AM15" s="250">
        <v>164015</v>
      </c>
      <c r="AN15" s="250">
        <v>178910</v>
      </c>
      <c r="AO15" s="250">
        <v>150770</v>
      </c>
      <c r="AP15" s="250">
        <v>166868</v>
      </c>
      <c r="AQ15" s="250">
        <v>167388</v>
      </c>
      <c r="AR15" s="250">
        <v>168196</v>
      </c>
      <c r="AS15" s="250">
        <v>156802</v>
      </c>
    </row>
    <row r="16" spans="1:45" ht="24" customHeight="1">
      <c r="A16" s="252" t="s">
        <v>10</v>
      </c>
      <c r="B16" s="250">
        <v>280938</v>
      </c>
      <c r="C16" s="250">
        <v>317300</v>
      </c>
      <c r="D16" s="250">
        <v>0</v>
      </c>
      <c r="E16" s="250">
        <v>327858</v>
      </c>
      <c r="F16" s="250">
        <v>326373.83</v>
      </c>
      <c r="G16" s="250">
        <v>289322.93</v>
      </c>
      <c r="H16" s="250">
        <v>293890</v>
      </c>
      <c r="I16" s="250">
        <v>281330</v>
      </c>
      <c r="J16" s="250">
        <v>342034</v>
      </c>
      <c r="K16" s="250">
        <v>381354.5</v>
      </c>
      <c r="L16" s="250">
        <v>316300.79999999999</v>
      </c>
      <c r="M16" s="250">
        <v>306178</v>
      </c>
      <c r="N16" s="250">
        <v>301975</v>
      </c>
      <c r="O16" s="250">
        <v>341854</v>
      </c>
      <c r="P16" s="250">
        <v>284964</v>
      </c>
      <c r="Q16" s="250">
        <v>288201</v>
      </c>
      <c r="R16" s="250">
        <v>314805</v>
      </c>
      <c r="S16" s="250">
        <v>318545.84999999998</v>
      </c>
      <c r="T16" s="250">
        <v>292627.01</v>
      </c>
      <c r="U16" s="251">
        <v>305214</v>
      </c>
      <c r="V16" s="250">
        <v>296410.90000000002</v>
      </c>
      <c r="W16" s="250">
        <v>326162.27</v>
      </c>
      <c r="X16" s="250">
        <v>322335.86</v>
      </c>
      <c r="Y16" s="250">
        <v>315777</v>
      </c>
      <c r="Z16" s="250">
        <v>367077</v>
      </c>
      <c r="AA16" s="250">
        <v>385315.36</v>
      </c>
      <c r="AB16" s="250">
        <v>358851.56</v>
      </c>
      <c r="AC16" s="250">
        <v>367440.13</v>
      </c>
      <c r="AD16" s="250">
        <v>397891</v>
      </c>
      <c r="AE16" s="250">
        <v>408366</v>
      </c>
      <c r="AF16" s="250">
        <v>361644</v>
      </c>
      <c r="AG16" s="250">
        <v>379541</v>
      </c>
      <c r="AH16" s="250">
        <v>377032</v>
      </c>
      <c r="AI16" s="250">
        <v>393956</v>
      </c>
      <c r="AJ16" s="250">
        <v>365974</v>
      </c>
      <c r="AK16" s="250">
        <v>388131</v>
      </c>
      <c r="AL16" s="250">
        <v>416741</v>
      </c>
      <c r="AM16" s="250">
        <v>451015</v>
      </c>
      <c r="AN16" s="250">
        <v>440362</v>
      </c>
      <c r="AO16" s="250">
        <v>468411</v>
      </c>
      <c r="AP16" s="250">
        <v>422652</v>
      </c>
      <c r="AQ16" s="250">
        <v>379011</v>
      </c>
      <c r="AR16" s="250">
        <v>357784</v>
      </c>
      <c r="AS16" s="250">
        <v>351987</v>
      </c>
    </row>
    <row r="17" spans="1:45" s="245" customFormat="1" ht="24" customHeight="1">
      <c r="A17" s="249" t="s">
        <v>166</v>
      </c>
      <c r="B17" s="240">
        <v>624529</v>
      </c>
      <c r="C17" s="240">
        <v>621686</v>
      </c>
      <c r="D17" s="240" t="s">
        <v>167</v>
      </c>
      <c r="E17" s="240">
        <v>616217</v>
      </c>
      <c r="F17" s="240">
        <v>613556</v>
      </c>
      <c r="G17" s="240">
        <v>610919</v>
      </c>
      <c r="H17" s="240">
        <v>608479</v>
      </c>
      <c r="I17" s="240">
        <v>606400</v>
      </c>
      <c r="J17" s="240">
        <v>604337</v>
      </c>
      <c r="K17" s="240">
        <v>602287</v>
      </c>
      <c r="L17" s="240">
        <v>601202</v>
      </c>
      <c r="M17" s="240">
        <v>602043</v>
      </c>
      <c r="N17" s="240">
        <f t="shared" ref="N17:AG17" si="1">N6-N7</f>
        <v>5909436.7699999996</v>
      </c>
      <c r="O17" s="240">
        <f t="shared" si="1"/>
        <v>603935</v>
      </c>
      <c r="P17" s="240">
        <f t="shared" si="1"/>
        <v>603136</v>
      </c>
      <c r="Q17" s="240">
        <f t="shared" si="1"/>
        <v>598773</v>
      </c>
      <c r="R17" s="240">
        <f t="shared" si="1"/>
        <v>493674</v>
      </c>
      <c r="S17" s="240">
        <f t="shared" si="1"/>
        <v>489997</v>
      </c>
      <c r="T17" s="240">
        <f t="shared" si="1"/>
        <v>486193</v>
      </c>
      <c r="U17" s="240">
        <f t="shared" si="1"/>
        <v>483077</v>
      </c>
      <c r="V17" s="240">
        <f t="shared" si="1"/>
        <v>479885</v>
      </c>
      <c r="W17" s="240">
        <f t="shared" si="1"/>
        <v>476733</v>
      </c>
      <c r="X17" s="240">
        <f t="shared" si="1"/>
        <v>473683</v>
      </c>
      <c r="Y17" s="240">
        <f t="shared" si="1"/>
        <v>470691</v>
      </c>
      <c r="Z17" s="240">
        <f t="shared" si="1"/>
        <v>467614</v>
      </c>
      <c r="AA17" s="240">
        <f t="shared" si="1"/>
        <v>464589</v>
      </c>
      <c r="AB17" s="240">
        <f t="shared" si="1"/>
        <v>461806</v>
      </c>
      <c r="AC17" s="240">
        <f t="shared" si="1"/>
        <v>458734</v>
      </c>
      <c r="AD17" s="240">
        <f t="shared" si="1"/>
        <v>455953</v>
      </c>
      <c r="AE17" s="240">
        <f t="shared" si="1"/>
        <v>453216</v>
      </c>
      <c r="AF17" s="240">
        <f t="shared" si="1"/>
        <v>450563</v>
      </c>
      <c r="AG17" s="240">
        <f t="shared" si="1"/>
        <v>447680</v>
      </c>
      <c r="AH17" s="240">
        <f t="shared" ref="AH17:AO17" si="2">AH6-AH7</f>
        <v>445339</v>
      </c>
      <c r="AI17" s="240">
        <f t="shared" si="2"/>
        <v>442540</v>
      </c>
      <c r="AJ17" s="240">
        <f t="shared" si="2"/>
        <v>439857</v>
      </c>
      <c r="AK17" s="240">
        <f t="shared" si="2"/>
        <v>437365</v>
      </c>
      <c r="AL17" s="240">
        <f t="shared" si="2"/>
        <v>434867</v>
      </c>
      <c r="AM17" s="240">
        <f t="shared" si="2"/>
        <v>432381</v>
      </c>
      <c r="AN17" s="240">
        <f t="shared" si="2"/>
        <v>429960</v>
      </c>
      <c r="AO17" s="240">
        <f t="shared" si="2"/>
        <v>427654</v>
      </c>
      <c r="AP17" s="240">
        <f>AP6-AP7</f>
        <v>425371</v>
      </c>
      <c r="AQ17" s="240">
        <f t="shared" ref="AP17:AS17" si="3">AQ6-AQ7</f>
        <v>423115</v>
      </c>
      <c r="AR17" s="240">
        <f t="shared" si="3"/>
        <v>420944</v>
      </c>
      <c r="AS17" s="240">
        <f t="shared" si="3"/>
        <v>418923</v>
      </c>
    </row>
    <row r="18" spans="1:45" s="245" customFormat="1" ht="29.25" customHeight="1">
      <c r="A18" s="274" t="s">
        <v>20</v>
      </c>
      <c r="B18" s="274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48"/>
      <c r="N18" s="248"/>
      <c r="O18" s="248"/>
      <c r="P18" s="248"/>
      <c r="Q18" s="248"/>
      <c r="R18" s="248"/>
      <c r="S18" s="248"/>
      <c r="T18" s="248"/>
      <c r="U18" s="248"/>
      <c r="V18" s="248"/>
      <c r="W18" s="248"/>
      <c r="X18" s="248"/>
      <c r="Y18" s="248"/>
      <c r="AB18" s="247"/>
      <c r="AC18" s="246"/>
    </row>
    <row r="19" spans="1:45" ht="24" customHeight="1">
      <c r="A19" s="244" t="s">
        <v>37</v>
      </c>
      <c r="B19" s="243">
        <v>100</v>
      </c>
      <c r="C19" s="243">
        <v>100</v>
      </c>
      <c r="D19" s="240">
        <v>0</v>
      </c>
      <c r="E19" s="243">
        <f>E7*100/E$7</f>
        <v>100</v>
      </c>
      <c r="F19" s="243">
        <f t="shared" ref="F19:AG19" si="4">F6*100/F$6</f>
        <v>100</v>
      </c>
      <c r="G19" s="243">
        <f t="shared" si="4"/>
        <v>100</v>
      </c>
      <c r="H19" s="243">
        <f t="shared" si="4"/>
        <v>100</v>
      </c>
      <c r="I19" s="243">
        <f t="shared" si="4"/>
        <v>100</v>
      </c>
      <c r="J19" s="243">
        <f t="shared" si="4"/>
        <v>100</v>
      </c>
      <c r="K19" s="243">
        <f t="shared" si="4"/>
        <v>100</v>
      </c>
      <c r="L19" s="243">
        <f t="shared" si="4"/>
        <v>100</v>
      </c>
      <c r="M19" s="242">
        <f t="shared" si="4"/>
        <v>100</v>
      </c>
      <c r="N19" s="242">
        <f t="shared" si="4"/>
        <v>100</v>
      </c>
      <c r="O19" s="242">
        <f t="shared" si="4"/>
        <v>100</v>
      </c>
      <c r="P19" s="242">
        <f t="shared" si="4"/>
        <v>100</v>
      </c>
      <c r="Q19" s="242">
        <f t="shared" si="4"/>
        <v>100</v>
      </c>
      <c r="R19" s="242">
        <f t="shared" si="4"/>
        <v>100</v>
      </c>
      <c r="S19" s="242">
        <f t="shared" si="4"/>
        <v>100</v>
      </c>
      <c r="T19" s="242">
        <f t="shared" si="4"/>
        <v>100</v>
      </c>
      <c r="U19" s="242">
        <f t="shared" si="4"/>
        <v>100</v>
      </c>
      <c r="V19" s="242">
        <f t="shared" si="4"/>
        <v>100</v>
      </c>
      <c r="W19" s="242">
        <f t="shared" si="4"/>
        <v>100</v>
      </c>
      <c r="X19" s="242">
        <f t="shared" si="4"/>
        <v>100</v>
      </c>
      <c r="Y19" s="242">
        <f t="shared" si="4"/>
        <v>100</v>
      </c>
      <c r="Z19" s="242">
        <f t="shared" si="4"/>
        <v>100</v>
      </c>
      <c r="AA19" s="242">
        <f t="shared" si="4"/>
        <v>100</v>
      </c>
      <c r="AB19" s="242">
        <f t="shared" si="4"/>
        <v>100</v>
      </c>
      <c r="AC19" s="242">
        <f t="shared" si="4"/>
        <v>100</v>
      </c>
      <c r="AD19" s="242">
        <f t="shared" si="4"/>
        <v>100</v>
      </c>
      <c r="AE19" s="242">
        <f t="shared" si="4"/>
        <v>100</v>
      </c>
      <c r="AF19" s="242">
        <f t="shared" si="4"/>
        <v>100</v>
      </c>
      <c r="AG19" s="242">
        <f t="shared" si="4"/>
        <v>100</v>
      </c>
      <c r="AH19" s="242">
        <f t="shared" ref="AH19:AO19" si="5">AH6*100/AH$6</f>
        <v>100</v>
      </c>
      <c r="AI19" s="242">
        <f t="shared" si="5"/>
        <v>100</v>
      </c>
      <c r="AJ19" s="242">
        <f t="shared" si="5"/>
        <v>100</v>
      </c>
      <c r="AK19" s="242">
        <f t="shared" si="5"/>
        <v>100</v>
      </c>
      <c r="AL19" s="242">
        <f t="shared" si="5"/>
        <v>100</v>
      </c>
      <c r="AM19" s="242">
        <f t="shared" si="5"/>
        <v>100</v>
      </c>
      <c r="AN19" s="242">
        <f t="shared" si="5"/>
        <v>100</v>
      </c>
      <c r="AO19" s="242">
        <f t="shared" si="5"/>
        <v>100</v>
      </c>
      <c r="AP19" s="242">
        <f t="shared" ref="AP19:AS19" si="6">AP6*100/AP$6</f>
        <v>100</v>
      </c>
      <c r="AQ19" s="242">
        <f t="shared" si="6"/>
        <v>100</v>
      </c>
      <c r="AR19" s="242">
        <f t="shared" si="6"/>
        <v>100</v>
      </c>
      <c r="AS19" s="242">
        <f t="shared" si="6"/>
        <v>100</v>
      </c>
    </row>
    <row r="20" spans="1:45" ht="24" customHeight="1">
      <c r="A20" s="18" t="s">
        <v>19</v>
      </c>
      <c r="B20" s="241">
        <f>(B7/B6)*100</f>
        <v>77.800262829839184</v>
      </c>
      <c r="C20" s="241">
        <f>(C7/C6)*100</f>
        <v>77.929552014143553</v>
      </c>
      <c r="D20" s="240">
        <v>0</v>
      </c>
      <c r="E20" s="241">
        <f t="shared" ref="E20:AG20" si="7">(E7/E6)*100</f>
        <v>78.16696109631286</v>
      </c>
      <c r="F20" s="241">
        <f t="shared" si="7"/>
        <v>78.279988756893303</v>
      </c>
      <c r="G20" s="241">
        <f t="shared" si="7"/>
        <v>78.392752300716566</v>
      </c>
      <c r="H20" s="241">
        <f t="shared" si="7"/>
        <v>78.499058837580492</v>
      </c>
      <c r="I20" s="241">
        <f t="shared" si="7"/>
        <v>78.593239784661549</v>
      </c>
      <c r="J20" s="241">
        <f t="shared" si="7"/>
        <v>78.687343462250027</v>
      </c>
      <c r="K20" s="241">
        <f t="shared" si="7"/>
        <v>78.78141461228654</v>
      </c>
      <c r="L20" s="241">
        <f t="shared" si="7"/>
        <v>78.740502743710749</v>
      </c>
      <c r="M20" s="241">
        <f t="shared" si="7"/>
        <v>78.564103705296716</v>
      </c>
      <c r="N20" s="241">
        <f t="shared" si="7"/>
        <v>27.062195859787231</v>
      </c>
      <c r="O20" s="241">
        <f t="shared" si="7"/>
        <v>78.302918822986285</v>
      </c>
      <c r="P20" s="241">
        <f t="shared" si="7"/>
        <v>78.315107869697073</v>
      </c>
      <c r="Q20" s="241">
        <f t="shared" si="7"/>
        <v>78.602862585804132</v>
      </c>
      <c r="R20" s="241">
        <f t="shared" si="7"/>
        <v>80.293580047127051</v>
      </c>
      <c r="S20" s="241">
        <f t="shared" si="7"/>
        <v>80.433609833409136</v>
      </c>
      <c r="T20" s="241">
        <f t="shared" si="7"/>
        <v>80.578739525270777</v>
      </c>
      <c r="U20" s="241">
        <f t="shared" si="7"/>
        <v>80.694163972739545</v>
      </c>
      <c r="V20" s="241">
        <f t="shared" si="7"/>
        <v>80.814185233057572</v>
      </c>
      <c r="W20" s="241">
        <f t="shared" si="7"/>
        <v>80.934294857694979</v>
      </c>
      <c r="X20" s="241">
        <f t="shared" si="7"/>
        <v>81.049594874045496</v>
      </c>
      <c r="Y20" s="241">
        <f t="shared" si="7"/>
        <v>81.159819976176138</v>
      </c>
      <c r="Z20" s="241">
        <f t="shared" si="7"/>
        <v>81.275164748389557</v>
      </c>
      <c r="AA20" s="241">
        <f t="shared" si="7"/>
        <v>81.390103274153574</v>
      </c>
      <c r="AB20" s="241">
        <f t="shared" si="7"/>
        <v>81.495354665089508</v>
      </c>
      <c r="AC20" s="241">
        <f t="shared" si="7"/>
        <v>81.610551001182571</v>
      </c>
      <c r="AD20" s="241">
        <f t="shared" si="7"/>
        <v>81.71567917814734</v>
      </c>
      <c r="AE20" s="241">
        <f t="shared" si="7"/>
        <v>81.820610416037411</v>
      </c>
      <c r="AF20" s="241">
        <f t="shared" si="7"/>
        <v>81.920761813962756</v>
      </c>
      <c r="AG20" s="241">
        <f t="shared" si="7"/>
        <v>82.025950916649208</v>
      </c>
      <c r="AH20" s="241">
        <f t="shared" ref="AH20:AO20" si="8">(AH7/AH6)*100</f>
        <v>82.111027246460182</v>
      </c>
      <c r="AI20" s="241">
        <f t="shared" si="8"/>
        <v>82.216289049800736</v>
      </c>
      <c r="AJ20" s="241">
        <f t="shared" si="8"/>
        <v>82.316353926201444</v>
      </c>
      <c r="AK20" s="241">
        <f t="shared" si="8"/>
        <v>82.406284041777752</v>
      </c>
      <c r="AL20" s="241">
        <f t="shared" si="8"/>
        <v>82.498230170768906</v>
      </c>
      <c r="AM20" s="241">
        <f t="shared" si="8"/>
        <v>82.591507309955645</v>
      </c>
      <c r="AN20" s="241">
        <f t="shared" si="8"/>
        <v>82.681143891997621</v>
      </c>
      <c r="AO20" s="241">
        <f t="shared" si="8"/>
        <v>82.762135822538525</v>
      </c>
      <c r="AP20" s="241">
        <f t="shared" ref="AP20:AS20" si="9">(AP7/AP6)*100</f>
        <v>82.843647542388638</v>
      </c>
      <c r="AQ20" s="241">
        <f t="shared" si="9"/>
        <v>82.925409971352352</v>
      </c>
      <c r="AR20" s="241">
        <f t="shared" si="9"/>
        <v>83.003382817162333</v>
      </c>
      <c r="AS20" s="241">
        <f t="shared" si="9"/>
        <v>83.073380483374109</v>
      </c>
    </row>
    <row r="21" spans="1:45" ht="24" customHeight="1">
      <c r="A21" s="12" t="s">
        <v>18</v>
      </c>
      <c r="B21" s="239">
        <f>(B8/B6)*100</f>
        <v>53.509190690975174</v>
      </c>
      <c r="C21" s="239">
        <f>(C8/C6)*100</f>
        <v>54.495975972990919</v>
      </c>
      <c r="D21" s="240">
        <v>0</v>
      </c>
      <c r="E21" s="239">
        <f t="shared" ref="E21:AG21" si="10">(E8/E6)*100</f>
        <v>55.39206620167333</v>
      </c>
      <c r="F21" s="239">
        <f t="shared" si="10"/>
        <v>53.192486163827922</v>
      </c>
      <c r="G21" s="239">
        <f t="shared" si="10"/>
        <v>54.653967277125822</v>
      </c>
      <c r="H21" s="239">
        <f t="shared" si="10"/>
        <v>55.793670059939693</v>
      </c>
      <c r="I21" s="239">
        <f t="shared" si="10"/>
        <v>57.21697996646369</v>
      </c>
      <c r="J21" s="239">
        <f t="shared" si="10"/>
        <v>54.489714971691839</v>
      </c>
      <c r="K21" s="239">
        <f t="shared" si="10"/>
        <v>56.418381899095571</v>
      </c>
      <c r="L21" s="239">
        <f t="shared" si="10"/>
        <v>57.204712152598269</v>
      </c>
      <c r="M21" s="239">
        <f t="shared" si="10"/>
        <v>58.122867334099084</v>
      </c>
      <c r="N21" s="239">
        <f t="shared" si="10"/>
        <v>19.076281746401676</v>
      </c>
      <c r="O21" s="239">
        <f t="shared" si="10"/>
        <v>55.177843602534239</v>
      </c>
      <c r="P21" s="239">
        <f t="shared" si="10"/>
        <v>58.188802979831841</v>
      </c>
      <c r="Q21" s="239">
        <f t="shared" si="10"/>
        <v>57.368426506917039</v>
      </c>
      <c r="R21" s="239">
        <f t="shared" si="10"/>
        <v>56.130448441466221</v>
      </c>
      <c r="S21" s="239">
        <f t="shared" si="10"/>
        <v>57.155320952657426</v>
      </c>
      <c r="T21" s="239">
        <f t="shared" si="10"/>
        <v>57.375804803535665</v>
      </c>
      <c r="U21" s="239">
        <f t="shared" si="10"/>
        <v>56.877117358775145</v>
      </c>
      <c r="V21" s="239">
        <f t="shared" si="10"/>
        <v>55.719023575821524</v>
      </c>
      <c r="W21" s="239">
        <f t="shared" si="10"/>
        <v>55.782436849973251</v>
      </c>
      <c r="X21" s="239">
        <f t="shared" si="10"/>
        <v>55.916930476281536</v>
      </c>
      <c r="Y21" s="239">
        <f t="shared" si="10"/>
        <v>56.447531476951063</v>
      </c>
      <c r="Z21" s="239">
        <f t="shared" si="10"/>
        <v>52.499920914366086</v>
      </c>
      <c r="AA21" s="239">
        <f t="shared" si="10"/>
        <v>53.140993934616262</v>
      </c>
      <c r="AB21" s="239">
        <f t="shared" si="10"/>
        <v>54.021927198910738</v>
      </c>
      <c r="AC21" s="239">
        <f t="shared" si="10"/>
        <v>54.099381050690511</v>
      </c>
      <c r="AD21" s="239">
        <f t="shared" si="10"/>
        <v>52.212570723704651</v>
      </c>
      <c r="AE21" s="239">
        <f t="shared" si="10"/>
        <v>52.461651947576861</v>
      </c>
      <c r="AF21" s="239">
        <f t="shared" si="10"/>
        <v>55.609618495142968</v>
      </c>
      <c r="AG21" s="239">
        <f t="shared" si="10"/>
        <v>53.929012784347542</v>
      </c>
      <c r="AH21" s="239">
        <f t="shared" ref="AH21:AO21" si="11">(AH8/AH6)*100</f>
        <v>51.977797603577649</v>
      </c>
      <c r="AI21" s="239">
        <f t="shared" si="11"/>
        <v>51.722653837297571</v>
      </c>
      <c r="AJ21" s="239">
        <f t="shared" si="11"/>
        <v>52.733815610569579</v>
      </c>
      <c r="AK21" s="239">
        <f t="shared" si="11"/>
        <v>53.088801069706292</v>
      </c>
      <c r="AL21" s="239">
        <f t="shared" si="11"/>
        <v>51.065741056375757</v>
      </c>
      <c r="AM21" s="239">
        <f t="shared" si="11"/>
        <v>50.161007450067153</v>
      </c>
      <c r="AN21" s="239">
        <f t="shared" si="11"/>
        <v>48.415982843875724</v>
      </c>
      <c r="AO21" s="239">
        <f t="shared" si="11"/>
        <v>50.170925942571621</v>
      </c>
      <c r="AP21" s="239">
        <f t="shared" ref="AP21:AS21" si="12">(AP8/AP6)*100</f>
        <v>50.982604918409002</v>
      </c>
      <c r="AQ21" s="239">
        <f t="shared" si="12"/>
        <v>53.741890260807033</v>
      </c>
      <c r="AR21" s="239">
        <f t="shared" si="12"/>
        <v>54.136743660952725</v>
      </c>
      <c r="AS21" s="239">
        <f t="shared" si="12"/>
        <v>55.731946199820925</v>
      </c>
    </row>
    <row r="22" spans="1:45" ht="24" customHeight="1">
      <c r="A22" s="12" t="s">
        <v>17</v>
      </c>
      <c r="B22" s="239">
        <f>(B9/B6)*100</f>
        <v>52.29833923817737</v>
      </c>
      <c r="C22" s="239">
        <f t="shared" ref="C22:C27" si="13">(C9/C$6)*100</f>
        <v>53.678887259792042</v>
      </c>
      <c r="D22" s="240">
        <v>0</v>
      </c>
      <c r="E22" s="239">
        <f t="shared" ref="E22:AG22" si="14">(E9/E6)*100</f>
        <v>55.39206620167333</v>
      </c>
      <c r="F22" s="239">
        <f t="shared" si="14"/>
        <v>51.561742568256918</v>
      </c>
      <c r="G22" s="239">
        <f t="shared" si="14"/>
        <v>53.344373943368062</v>
      </c>
      <c r="H22" s="239">
        <f t="shared" si="14"/>
        <v>55.793670059939693</v>
      </c>
      <c r="I22" s="239">
        <f t="shared" si="14"/>
        <v>56.678810343305976</v>
      </c>
      <c r="J22" s="239">
        <f t="shared" si="14"/>
        <v>52.407955274021731</v>
      </c>
      <c r="K22" s="239">
        <f t="shared" si="14"/>
        <v>55.553645461950161</v>
      </c>
      <c r="L22" s="239">
        <f t="shared" si="14"/>
        <v>57.204712152598269</v>
      </c>
      <c r="M22" s="239">
        <f t="shared" si="14"/>
        <v>58.122867334099084</v>
      </c>
      <c r="N22" s="239">
        <f t="shared" si="14"/>
        <v>18.813424763236597</v>
      </c>
      <c r="O22" s="239">
        <f t="shared" si="14"/>
        <v>54.324452978909534</v>
      </c>
      <c r="P22" s="239">
        <f t="shared" si="14"/>
        <v>58.188802979831841</v>
      </c>
      <c r="Q22" s="239">
        <f t="shared" si="14"/>
        <v>57.368426506917039</v>
      </c>
      <c r="R22" s="239">
        <f t="shared" si="14"/>
        <v>54.873993221145454</v>
      </c>
      <c r="S22" s="239">
        <f t="shared" si="14"/>
        <v>56.843102944999337</v>
      </c>
      <c r="T22" s="239">
        <f t="shared" si="14"/>
        <v>57.30579937892616</v>
      </c>
      <c r="U22" s="239">
        <f t="shared" si="14"/>
        <v>56.868445104832368</v>
      </c>
      <c r="V22" s="239">
        <f t="shared" si="14"/>
        <v>55.441485433877226</v>
      </c>
      <c r="W22" s="239">
        <f t="shared" si="14"/>
        <v>55.54012679196024</v>
      </c>
      <c r="X22" s="239">
        <f t="shared" si="14"/>
        <v>55.807734299143895</v>
      </c>
      <c r="Y22" s="239">
        <f t="shared" si="14"/>
        <v>56.440202198583378</v>
      </c>
      <c r="Z22" s="239">
        <f t="shared" si="14"/>
        <v>52.058730793703425</v>
      </c>
      <c r="AA22" s="239">
        <f t="shared" si="14"/>
        <v>52.355551176024321</v>
      </c>
      <c r="AB22" s="239">
        <f t="shared" si="14"/>
        <v>54.02192759961244</v>
      </c>
      <c r="AC22" s="239">
        <f t="shared" si="14"/>
        <v>54.04885610631176</v>
      </c>
      <c r="AD22" s="239">
        <f t="shared" si="14"/>
        <v>51.280134644219011</v>
      </c>
      <c r="AE22" s="239">
        <f t="shared" si="14"/>
        <v>51.669721193684296</v>
      </c>
      <c r="AF22" s="239">
        <f t="shared" si="14"/>
        <v>55.609618495142968</v>
      </c>
      <c r="AG22" s="239">
        <f t="shared" si="14"/>
        <v>53.623717329491846</v>
      </c>
      <c r="AH22" s="239">
        <f t="shared" ref="AH22:AO22" si="15">(AH9/AH6)*100</f>
        <v>50.677716983716557</v>
      </c>
      <c r="AI22" s="239">
        <f t="shared" si="15"/>
        <v>51.273660746398278</v>
      </c>
      <c r="AJ22" s="239">
        <f t="shared" si="15"/>
        <v>52.699723321778947</v>
      </c>
      <c r="AK22" s="239">
        <f t="shared" si="15"/>
        <v>51.867520865548158</v>
      </c>
      <c r="AL22" s="239">
        <f t="shared" si="15"/>
        <v>48.208793566072082</v>
      </c>
      <c r="AM22" s="239">
        <f t="shared" si="15"/>
        <v>48.196225363726256</v>
      </c>
      <c r="AN22" s="239">
        <f t="shared" si="15"/>
        <v>47.484866745186117</v>
      </c>
      <c r="AO22" s="239">
        <f t="shared" si="15"/>
        <v>49.372505692492922</v>
      </c>
      <c r="AP22" s="239">
        <f t="shared" ref="AP22:AS22" si="16">(AP9/AP6)*100</f>
        <v>46.029429143345972</v>
      </c>
      <c r="AQ22" s="239">
        <f t="shared" si="16"/>
        <v>51.962176543629866</v>
      </c>
      <c r="AR22" s="239">
        <f t="shared" si="16"/>
        <v>53.914668053495184</v>
      </c>
      <c r="AS22" s="239">
        <f t="shared" si="16"/>
        <v>55.144698691198478</v>
      </c>
    </row>
    <row r="23" spans="1:45" ht="24" customHeight="1">
      <c r="A23" s="12" t="s">
        <v>16</v>
      </c>
      <c r="B23" s="239">
        <f>(B10/B6)*100</f>
        <v>52.02225060402165</v>
      </c>
      <c r="C23" s="239">
        <f t="shared" si="13"/>
        <v>53.145237731776497</v>
      </c>
      <c r="D23" s="240">
        <v>0</v>
      </c>
      <c r="E23" s="239">
        <f t="shared" ref="E23:AG23" si="17">(E10/E6)*100</f>
        <v>55.08466889597031</v>
      </c>
      <c r="F23" s="239">
        <f t="shared" si="17"/>
        <v>51.126647083270491</v>
      </c>
      <c r="G23" s="239">
        <f t="shared" si="17"/>
        <v>53.126309162546235</v>
      </c>
      <c r="H23" s="239">
        <f t="shared" si="17"/>
        <v>55.430879950643295</v>
      </c>
      <c r="I23" s="239">
        <f t="shared" si="17"/>
        <v>56.357002912364308</v>
      </c>
      <c r="J23" s="239">
        <f t="shared" si="17"/>
        <v>51.972636619412341</v>
      </c>
      <c r="K23" s="239">
        <f t="shared" si="17"/>
        <v>54.899986542130883</v>
      </c>
      <c r="L23" s="239">
        <f t="shared" si="17"/>
        <v>56.690669332463905</v>
      </c>
      <c r="M23" s="239">
        <f t="shared" si="17"/>
        <v>57.541101284851315</v>
      </c>
      <c r="N23" s="239">
        <f t="shared" si="17"/>
        <v>18.555630467035886</v>
      </c>
      <c r="O23" s="239">
        <f t="shared" si="17"/>
        <v>53.960520714140728</v>
      </c>
      <c r="P23" s="239">
        <f t="shared" si="17"/>
        <v>57.510826518633841</v>
      </c>
      <c r="Q23" s="239">
        <f t="shared" si="17"/>
        <v>56.757358456449246</v>
      </c>
      <c r="R23" s="239">
        <f t="shared" si="17"/>
        <v>53.869499665288565</v>
      </c>
      <c r="S23" s="239">
        <f t="shared" si="17"/>
        <v>55.798130719460573</v>
      </c>
      <c r="T23" s="239">
        <f t="shared" si="17"/>
        <v>56.129777591010011</v>
      </c>
      <c r="U23" s="239">
        <f t="shared" si="17"/>
        <v>56.605759735404334</v>
      </c>
      <c r="V23" s="239">
        <f t="shared" si="17"/>
        <v>54.475819080787232</v>
      </c>
      <c r="W23" s="239">
        <f t="shared" si="17"/>
        <v>54.723695587316648</v>
      </c>
      <c r="X23" s="239">
        <f t="shared" si="17"/>
        <v>54.65895847844029</v>
      </c>
      <c r="Y23" s="239">
        <f t="shared" si="17"/>
        <v>55.625709672357914</v>
      </c>
      <c r="Z23" s="239">
        <f t="shared" si="17"/>
        <v>51.263856503822339</v>
      </c>
      <c r="AA23" s="239">
        <f t="shared" si="17"/>
        <v>51.31332301473045</v>
      </c>
      <c r="AB23" s="239">
        <f t="shared" si="17"/>
        <v>53.398409695057978</v>
      </c>
      <c r="AC23" s="239">
        <f t="shared" si="17"/>
        <v>52.723566976007696</v>
      </c>
      <c r="AD23" s="239">
        <f t="shared" si="17"/>
        <v>49.904458585954991</v>
      </c>
      <c r="AE23" s="239">
        <f t="shared" si="17"/>
        <v>50.711566408786766</v>
      </c>
      <c r="AF23" s="239">
        <f t="shared" si="17"/>
        <v>54.626935622434701</v>
      </c>
      <c r="AG23" s="239">
        <f t="shared" si="17"/>
        <v>52.468059205798198</v>
      </c>
      <c r="AH23" s="239">
        <f t="shared" ref="AH23:AO23" si="18">(AH10/AH6)*100</f>
        <v>49.663682218761416</v>
      </c>
      <c r="AI23" s="239">
        <f t="shared" si="18"/>
        <v>50.334363824651184</v>
      </c>
      <c r="AJ23" s="239">
        <f t="shared" si="18"/>
        <v>52.256523567500722</v>
      </c>
      <c r="AK23" s="239">
        <f t="shared" si="18"/>
        <v>50.809480288151335</v>
      </c>
      <c r="AL23" s="239">
        <f t="shared" si="18"/>
        <v>47.657647614221901</v>
      </c>
      <c r="AM23" s="239">
        <f t="shared" si="18"/>
        <v>47.15054256974171</v>
      </c>
      <c r="AN23" s="239">
        <f t="shared" si="18"/>
        <v>46.899958591999074</v>
      </c>
      <c r="AO23" s="239">
        <f t="shared" si="18"/>
        <v>48.317847683440554</v>
      </c>
      <c r="AP23" s="239">
        <f t="shared" ref="AP23:AS23" si="19">(AP10/AP6)*100</f>
        <v>45.294971039119069</v>
      </c>
      <c r="AQ23" s="239">
        <f t="shared" si="19"/>
        <v>49.842234121416169</v>
      </c>
      <c r="AR23" s="239">
        <f t="shared" si="19"/>
        <v>52.058842768047278</v>
      </c>
      <c r="AS23" s="239">
        <f t="shared" si="19"/>
        <v>54.45017568131054</v>
      </c>
    </row>
    <row r="24" spans="1:45" ht="24" customHeight="1">
      <c r="A24" s="12" t="s">
        <v>15</v>
      </c>
      <c r="B24" s="239">
        <f>(B11/B6)*100</f>
        <v>0.27608863415572221</v>
      </c>
      <c r="C24" s="239">
        <f t="shared" si="13"/>
        <v>0.53364952801553522</v>
      </c>
      <c r="D24" s="240">
        <v>0</v>
      </c>
      <c r="E24" s="239">
        <f t="shared" ref="E24:AG24" si="20">(E11/E$6)*100</f>
        <v>0.30736187493932482</v>
      </c>
      <c r="F24" s="239">
        <f t="shared" si="20"/>
        <v>0.43509548498641692</v>
      </c>
      <c r="G24" s="239">
        <f t="shared" si="20"/>
        <v>0.21806478082182093</v>
      </c>
      <c r="H24" s="239">
        <f t="shared" si="20"/>
        <v>0.36279010929639499</v>
      </c>
      <c r="I24" s="239">
        <f t="shared" si="20"/>
        <v>0.32180743094166447</v>
      </c>
      <c r="J24" s="239">
        <f t="shared" si="20"/>
        <v>0.43529044166656677</v>
      </c>
      <c r="K24" s="239">
        <f t="shared" si="20"/>
        <v>0.65365891981928403</v>
      </c>
      <c r="L24" s="239">
        <f t="shared" si="20"/>
        <v>0.51404282013436009</v>
      </c>
      <c r="M24" s="239">
        <f t="shared" si="20"/>
        <v>0.58178990477017878</v>
      </c>
      <c r="N24" s="239">
        <f t="shared" si="20"/>
        <v>0.25779429620071237</v>
      </c>
      <c r="O24" s="239">
        <f t="shared" si="20"/>
        <v>0.36393226476880602</v>
      </c>
      <c r="P24" s="239">
        <f t="shared" si="20"/>
        <v>0.67797646119800892</v>
      </c>
      <c r="Q24" s="239">
        <f t="shared" si="20"/>
        <v>0.61106805046778867</v>
      </c>
      <c r="R24" s="239">
        <f t="shared" si="20"/>
        <v>1.004493555856891</v>
      </c>
      <c r="S24" s="239">
        <f t="shared" si="20"/>
        <v>1.0449726248552977</v>
      </c>
      <c r="T24" s="239">
        <f t="shared" si="20"/>
        <v>1.176021787916143</v>
      </c>
      <c r="U24" s="239">
        <f t="shared" si="20"/>
        <v>0.26268536942802689</v>
      </c>
      <c r="V24" s="239">
        <f t="shared" si="20"/>
        <v>0.96566635308999627</v>
      </c>
      <c r="W24" s="239">
        <f t="shared" si="20"/>
        <v>0.81643120464359953</v>
      </c>
      <c r="X24" s="239">
        <f t="shared" si="20"/>
        <v>1.1487758207036105</v>
      </c>
      <c r="Y24" s="239">
        <f t="shared" si="20"/>
        <v>0.81449252622545554</v>
      </c>
      <c r="Z24" s="239">
        <f t="shared" si="20"/>
        <v>0.79487428988108333</v>
      </c>
      <c r="AA24" s="239">
        <f t="shared" si="20"/>
        <v>1.0422281612938631</v>
      </c>
      <c r="AB24" s="239">
        <f t="shared" si="20"/>
        <v>0.62351790455445577</v>
      </c>
      <c r="AC24" s="239">
        <f t="shared" si="20"/>
        <v>1.3252891303040628</v>
      </c>
      <c r="AD24" s="239">
        <f t="shared" si="20"/>
        <v>1.3756760582640215</v>
      </c>
      <c r="AE24" s="239">
        <f t="shared" si="20"/>
        <v>0.95815478489751982</v>
      </c>
      <c r="AF24" s="239">
        <f t="shared" si="20"/>
        <v>0.98268287270826038</v>
      </c>
      <c r="AG24" s="239">
        <f t="shared" si="20"/>
        <v>1.1556581236936414</v>
      </c>
      <c r="AH24" s="239">
        <f t="shared" ref="AH24:AO30" si="21">(AH11/AH$6)*100</f>
        <v>1.0140347649551449</v>
      </c>
      <c r="AI24" s="239">
        <f t="shared" si="21"/>
        <v>0.93929692174709067</v>
      </c>
      <c r="AJ24" s="239">
        <f t="shared" si="21"/>
        <v>0.44319975427822039</v>
      </c>
      <c r="AK24" s="239">
        <f t="shared" si="21"/>
        <v>1.0580405773968227</v>
      </c>
      <c r="AL24" s="239">
        <f t="shared" si="21"/>
        <v>0.55113226812218596</v>
      </c>
      <c r="AM24" s="239">
        <f t="shared" si="21"/>
        <v>1.0456827939845459</v>
      </c>
      <c r="AN24" s="239">
        <f t="shared" si="21"/>
        <v>0.58490815318704648</v>
      </c>
      <c r="AO24" s="239">
        <f t="shared" si="21"/>
        <v>1.0546580090523636</v>
      </c>
      <c r="AP24" s="239">
        <f t="shared" ref="AP24:AS24" si="22">(AP11/AP$6)*100</f>
        <v>0.73445810422690516</v>
      </c>
      <c r="AQ24" s="239">
        <f t="shared" si="22"/>
        <v>2.1199424222136938</v>
      </c>
      <c r="AR24" s="239">
        <f t="shared" si="22"/>
        <v>1.8558252854479103</v>
      </c>
      <c r="AS24" s="239">
        <f t="shared" si="22"/>
        <v>0.69452300988793236</v>
      </c>
    </row>
    <row r="25" spans="1:45" ht="24" customHeight="1">
      <c r="A25" s="12" t="s">
        <v>14</v>
      </c>
      <c r="B25" s="239">
        <f>(B12/B6)*100</f>
        <v>1.2108514527978014</v>
      </c>
      <c r="C25" s="239">
        <f t="shared" si="13"/>
        <v>0.81708871319887966</v>
      </c>
      <c r="D25" s="240">
        <v>0</v>
      </c>
      <c r="E25" s="239">
        <f t="shared" ref="E25:AG25" si="23">(E12/E$6)*100</f>
        <v>0</v>
      </c>
      <c r="F25" s="239">
        <f t="shared" si="23"/>
        <v>1.630743595571009</v>
      </c>
      <c r="G25" s="239">
        <f t="shared" si="23"/>
        <v>1.3095933337577546</v>
      </c>
      <c r="H25" s="239">
        <f t="shared" si="23"/>
        <v>0</v>
      </c>
      <c r="I25" s="239">
        <f t="shared" si="23"/>
        <v>0.53816962315770889</v>
      </c>
      <c r="J25" s="239">
        <f t="shared" si="23"/>
        <v>2.0817596976701047</v>
      </c>
      <c r="K25" s="239">
        <f t="shared" si="23"/>
        <v>0.86473643714540982</v>
      </c>
      <c r="L25" s="239">
        <f t="shared" si="23"/>
        <v>0</v>
      </c>
      <c r="M25" s="239">
        <f t="shared" si="23"/>
        <v>0</v>
      </c>
      <c r="N25" s="239">
        <f t="shared" si="23"/>
        <v>0.26285698316507983</v>
      </c>
      <c r="O25" s="239">
        <f t="shared" si="23"/>
        <v>0.85339062362470075</v>
      </c>
      <c r="P25" s="239">
        <f t="shared" si="23"/>
        <v>0</v>
      </c>
      <c r="Q25" s="239">
        <f t="shared" si="23"/>
        <v>0</v>
      </c>
      <c r="R25" s="239">
        <f t="shared" si="23"/>
        <v>1.2564552203207562</v>
      </c>
      <c r="S25" s="239">
        <f t="shared" si="23"/>
        <v>0.31221760834156259</v>
      </c>
      <c r="T25" s="239">
        <f t="shared" si="23"/>
        <v>7.0005424609511993E-2</v>
      </c>
      <c r="U25" s="239">
        <f t="shared" si="23"/>
        <v>8.6722539427783116E-3</v>
      </c>
      <c r="V25" s="239">
        <f t="shared" si="23"/>
        <v>0.27753774214402482</v>
      </c>
      <c r="W25" s="239">
        <f t="shared" si="23"/>
        <v>0.24231005801300071</v>
      </c>
      <c r="X25" s="239">
        <f t="shared" si="23"/>
        <v>0.10919617713763802</v>
      </c>
      <c r="Y25" s="239">
        <f t="shared" si="23"/>
        <v>7.32927836768153E-3</v>
      </c>
      <c r="Z25" s="239">
        <f t="shared" si="23"/>
        <v>0.44119012066265345</v>
      </c>
      <c r="AA25" s="239">
        <f t="shared" si="23"/>
        <v>0.78544275859195933</v>
      </c>
      <c r="AB25" s="239">
        <f t="shared" si="23"/>
        <v>0</v>
      </c>
      <c r="AC25" s="239">
        <f t="shared" si="23"/>
        <v>5.0504900683490006E-2</v>
      </c>
      <c r="AD25" s="239">
        <f t="shared" si="23"/>
        <v>0.93243607948564433</v>
      </c>
      <c r="AE25" s="239">
        <f t="shared" si="23"/>
        <v>0.79193075389256651</v>
      </c>
      <c r="AF25" s="239">
        <f t="shared" si="23"/>
        <v>0</v>
      </c>
      <c r="AG25" s="239">
        <f t="shared" si="23"/>
        <v>0.30529545485569931</v>
      </c>
      <c r="AH25" s="239">
        <f t="shared" si="21"/>
        <v>1.3000806198610864</v>
      </c>
      <c r="AI25" s="239">
        <f t="shared" si="21"/>
        <v>0.44899309089930028</v>
      </c>
      <c r="AJ25" s="239">
        <f t="shared" si="21"/>
        <v>3.4092288790632343E-2</v>
      </c>
      <c r="AK25" s="239">
        <f t="shared" si="21"/>
        <v>1.2212802041581454</v>
      </c>
      <c r="AL25" s="239">
        <f t="shared" si="21"/>
        <v>2.8569611740316652</v>
      </c>
      <c r="AM25" s="239">
        <f t="shared" si="21"/>
        <v>1.9647820863408993</v>
      </c>
      <c r="AN25" s="239">
        <f t="shared" si="21"/>
        <v>0.93111609868960599</v>
      </c>
      <c r="AO25" s="239">
        <f t="shared" si="21"/>
        <v>0.79842025007870132</v>
      </c>
      <c r="AP25" s="239">
        <f t="shared" ref="AP25:AS25" si="24">(AP12/AP$6)*100</f>
        <v>4.9531757750630296</v>
      </c>
      <c r="AQ25" s="239">
        <f t="shared" si="24"/>
        <v>1.7797137171771713</v>
      </c>
      <c r="AR25" s="239">
        <f t="shared" si="24"/>
        <v>0.22211598484071526</v>
      </c>
      <c r="AS25" s="239">
        <f t="shared" si="24"/>
        <v>0.58724750862244512</v>
      </c>
    </row>
    <row r="26" spans="1:45" ht="24" customHeight="1">
      <c r="A26" s="12" t="s">
        <v>13</v>
      </c>
      <c r="B26" s="239">
        <f>(B13/B6)*100</f>
        <v>24.291072138864017</v>
      </c>
      <c r="C26" s="239">
        <f t="shared" si="13"/>
        <v>23.433540540252697</v>
      </c>
      <c r="D26" s="240">
        <v>0</v>
      </c>
      <c r="E26" s="239">
        <f t="shared" ref="E26:L26" si="25">(E13/E$6)*100</f>
        <v>22.774894894639537</v>
      </c>
      <c r="F26" s="239">
        <f t="shared" si="25"/>
        <v>25.087502593065388</v>
      </c>
      <c r="G26" s="239">
        <f t="shared" si="25"/>
        <v>23.738785023590747</v>
      </c>
      <c r="H26" s="239">
        <f t="shared" si="25"/>
        <v>22.705388777640795</v>
      </c>
      <c r="I26" s="239">
        <f t="shared" si="25"/>
        <v>21.376259818197866</v>
      </c>
      <c r="J26" s="239">
        <f t="shared" si="25"/>
        <v>24.197628490558188</v>
      </c>
      <c r="K26" s="239">
        <f t="shared" si="25"/>
        <v>22.363032713190968</v>
      </c>
      <c r="L26" s="239">
        <f t="shared" si="25"/>
        <v>21.535790591112484</v>
      </c>
      <c r="M26" s="239">
        <f t="shared" ref="M26:AC26" si="26">ROUNDUP((M13/M$6)*100,1)</f>
        <v>20.5</v>
      </c>
      <c r="N26" s="239">
        <f t="shared" si="26"/>
        <v>8</v>
      </c>
      <c r="O26" s="239">
        <f t="shared" si="26"/>
        <v>23.200000000000003</v>
      </c>
      <c r="P26" s="239">
        <f t="shared" si="26"/>
        <v>20.200000000000003</v>
      </c>
      <c r="Q26" s="239">
        <f t="shared" si="26"/>
        <v>21.3</v>
      </c>
      <c r="R26" s="239">
        <f t="shared" si="26"/>
        <v>24.200000000000003</v>
      </c>
      <c r="S26" s="239">
        <f t="shared" si="26"/>
        <v>23.3</v>
      </c>
      <c r="T26" s="239">
        <f t="shared" si="26"/>
        <v>23.3</v>
      </c>
      <c r="U26" s="239">
        <f t="shared" si="26"/>
        <v>23.900000000000002</v>
      </c>
      <c r="V26" s="239">
        <f t="shared" si="26"/>
        <v>25.1</v>
      </c>
      <c r="W26" s="239">
        <f t="shared" si="26"/>
        <v>25.200000000000003</v>
      </c>
      <c r="X26" s="239">
        <f t="shared" si="26"/>
        <v>25.200000000000003</v>
      </c>
      <c r="Y26" s="239">
        <f t="shared" si="26"/>
        <v>24.8</v>
      </c>
      <c r="Z26" s="239">
        <f t="shared" si="26"/>
        <v>28.8</v>
      </c>
      <c r="AA26" s="239">
        <f t="shared" si="26"/>
        <v>28.3</v>
      </c>
      <c r="AB26" s="239">
        <f t="shared" si="26"/>
        <v>27.5</v>
      </c>
      <c r="AC26" s="239">
        <f t="shared" si="26"/>
        <v>27.6</v>
      </c>
      <c r="AD26" s="239">
        <f t="shared" ref="AD26:AG30" si="27">(AD13/AD$6)*100</f>
        <v>29.503108454442682</v>
      </c>
      <c r="AE26" s="239">
        <f t="shared" si="27"/>
        <v>29.358918356483958</v>
      </c>
      <c r="AF26" s="239">
        <f t="shared" si="27"/>
        <v>26.311143318819802</v>
      </c>
      <c r="AG26" s="239">
        <f t="shared" si="27"/>
        <v>28.096938132301659</v>
      </c>
      <c r="AH26" s="239">
        <f t="shared" si="21"/>
        <v>30.133229642882537</v>
      </c>
      <c r="AI26" s="239">
        <f t="shared" si="21"/>
        <v>30.493635212503168</v>
      </c>
      <c r="AJ26" s="239">
        <f t="shared" si="21"/>
        <v>29.582538315631879</v>
      </c>
      <c r="AK26" s="239">
        <f t="shared" si="21"/>
        <v>29.317482972071463</v>
      </c>
      <c r="AL26" s="239">
        <f t="shared" si="21"/>
        <v>31.432489114393146</v>
      </c>
      <c r="AM26" s="239">
        <f t="shared" si="21"/>
        <v>32.430499859888492</v>
      </c>
      <c r="AN26" s="239">
        <f t="shared" si="21"/>
        <v>34.265161048121897</v>
      </c>
      <c r="AO26" s="239">
        <f t="shared" si="21"/>
        <v>32.591209879966897</v>
      </c>
      <c r="AP26" s="239">
        <f t="shared" ref="AP26:AS26" si="28">(AP13/AP$6)*100</f>
        <v>31.861042623979635</v>
      </c>
      <c r="AQ26" s="239">
        <f t="shared" si="28"/>
        <v>29.183519710545312</v>
      </c>
      <c r="AR26" s="239">
        <f t="shared" si="28"/>
        <v>28.866639156209594</v>
      </c>
      <c r="AS26" s="239">
        <f t="shared" si="28"/>
        <v>27.341434283553191</v>
      </c>
    </row>
    <row r="27" spans="1:45" ht="24" customHeight="1">
      <c r="A27" s="12" t="s">
        <v>12</v>
      </c>
      <c r="B27" s="239">
        <f>(B14/B6)*100</f>
        <v>7.4260982139016871</v>
      </c>
      <c r="C27" s="239">
        <f t="shared" si="13"/>
        <v>7.1396569903047045</v>
      </c>
      <c r="D27" s="240">
        <v>0</v>
      </c>
      <c r="E27" s="239">
        <f t="shared" ref="E27:AC27" si="29">(E14/E6)*100</f>
        <v>4.9859233575892343</v>
      </c>
      <c r="F27" s="239">
        <f t="shared" si="29"/>
        <v>6.4517672138831124</v>
      </c>
      <c r="G27" s="239">
        <f t="shared" si="29"/>
        <v>6.6646234322942091</v>
      </c>
      <c r="H27" s="239">
        <f t="shared" si="29"/>
        <v>5.8177865739744474</v>
      </c>
      <c r="I27" s="239">
        <f t="shared" si="29"/>
        <v>4.3448945371105818</v>
      </c>
      <c r="J27" s="239">
        <f t="shared" si="29"/>
        <v>6.419681278384866</v>
      </c>
      <c r="K27" s="239">
        <f t="shared" si="29"/>
        <v>5.4441685150685863</v>
      </c>
      <c r="L27" s="239">
        <f t="shared" si="29"/>
        <v>3.9427841361961189</v>
      </c>
      <c r="M27" s="239">
        <f t="shared" si="29"/>
        <v>3.7692149111969275</v>
      </c>
      <c r="N27" s="239">
        <f t="shared" si="29"/>
        <v>2.1096215839963119</v>
      </c>
      <c r="O27" s="239">
        <f t="shared" si="29"/>
        <v>5.7052579769605369</v>
      </c>
      <c r="P27" s="239">
        <f t="shared" si="29"/>
        <v>4.1019787047007501</v>
      </c>
      <c r="Q27" s="239">
        <f t="shared" si="29"/>
        <v>4.7369209102841321</v>
      </c>
      <c r="R27" s="239">
        <f t="shared" si="29"/>
        <v>5.3264823604880034</v>
      </c>
      <c r="S27" s="239">
        <f t="shared" si="29"/>
        <v>4.9684987175949651</v>
      </c>
      <c r="T27" s="239">
        <f t="shared" si="29"/>
        <v>5.5693239530463696</v>
      </c>
      <c r="U27" s="239">
        <f t="shared" si="29"/>
        <v>5.1816517486580986</v>
      </c>
      <c r="V27" s="239">
        <f t="shared" si="29"/>
        <v>5.8462919925205377</v>
      </c>
      <c r="W27" s="239">
        <f t="shared" si="29"/>
        <v>5.4790923640877693</v>
      </c>
      <c r="X27" s="239">
        <f t="shared" si="29"/>
        <v>5.7227316607143646</v>
      </c>
      <c r="Y27" s="239">
        <f t="shared" si="29"/>
        <v>5.3229829774698043</v>
      </c>
      <c r="Z27" s="239">
        <f t="shared" si="29"/>
        <v>6.1551848341384048</v>
      </c>
      <c r="AA27" s="239">
        <f t="shared" si="29"/>
        <v>6.3639919213671199</v>
      </c>
      <c r="AB27" s="239">
        <f t="shared" si="29"/>
        <v>5.9668595644692992</v>
      </c>
      <c r="AC27" s="239">
        <f t="shared" si="29"/>
        <v>5.7947124731915576</v>
      </c>
      <c r="AD27" s="239">
        <f t="shared" si="27"/>
        <v>6.8791823178808205</v>
      </c>
      <c r="AE27" s="239">
        <f t="shared" si="27"/>
        <v>6.8183942293305986</v>
      </c>
      <c r="AF27" s="239">
        <f t="shared" si="27"/>
        <v>4.9997652635849192</v>
      </c>
      <c r="AG27" s="239">
        <f t="shared" si="27"/>
        <v>6.4416377390791828</v>
      </c>
      <c r="AH27" s="239">
        <f t="shared" si="21"/>
        <v>7.5751739031059335</v>
      </c>
      <c r="AI27" s="239">
        <f t="shared" si="21"/>
        <v>8.3061109755965248</v>
      </c>
      <c r="AJ27" s="239">
        <f t="shared" si="21"/>
        <v>8.0910489248466035</v>
      </c>
      <c r="AK27" s="239">
        <f t="shared" si="21"/>
        <v>7.1512874932218136</v>
      </c>
      <c r="AL27" s="239">
        <f t="shared" si="21"/>
        <v>7.6426840551969395</v>
      </c>
      <c r="AM27" s="239">
        <f t="shared" si="21"/>
        <v>7.6682062827933395</v>
      </c>
      <c r="AN27" s="239">
        <f t="shared" si="21"/>
        <v>9.3207879443102666</v>
      </c>
      <c r="AO27" s="239">
        <f t="shared" si="21"/>
        <v>7.6332813226173259</v>
      </c>
      <c r="AP27" s="239">
        <f t="shared" ref="AP27:AS27" si="30">(AP14/AP$6)*100</f>
        <v>8.0841210641858297</v>
      </c>
      <c r="AQ27" s="239">
        <f t="shared" si="30"/>
        <v>7.1338667389819133</v>
      </c>
      <c r="AR27" s="239">
        <f t="shared" si="30"/>
        <v>7.6289431542973238</v>
      </c>
      <c r="AS27" s="239">
        <f t="shared" si="30"/>
        <v>6.7837713783305915</v>
      </c>
    </row>
    <row r="28" spans="1:45" ht="24" customHeight="1">
      <c r="A28" s="12" t="s">
        <v>11</v>
      </c>
      <c r="B28" s="239">
        <f>(B15/B6)*100</f>
        <v>6.8786486124297834</v>
      </c>
      <c r="C28" s="239">
        <f>(C15/C6)*100</f>
        <v>5.0294479965067111</v>
      </c>
      <c r="D28" s="240">
        <v>0</v>
      </c>
      <c r="E28" s="239">
        <f t="shared" ref="E28:AC28" si="31">(E15/E6)*100</f>
        <v>6.1727122178736868</v>
      </c>
      <c r="F28" s="239">
        <f t="shared" si="31"/>
        <v>7.0820332606213023</v>
      </c>
      <c r="G28" s="239">
        <f t="shared" si="31"/>
        <v>6.8412629360043571</v>
      </c>
      <c r="H28" s="239">
        <f t="shared" si="31"/>
        <v>6.5028369147681762</v>
      </c>
      <c r="I28" s="239">
        <f t="shared" si="31"/>
        <v>7.1000264760391838</v>
      </c>
      <c r="J28" s="239">
        <f t="shared" si="31"/>
        <v>5.7157330886330762</v>
      </c>
      <c r="K28" s="239">
        <f t="shared" si="31"/>
        <v>3.4837357071793154</v>
      </c>
      <c r="L28" s="239">
        <f t="shared" si="31"/>
        <v>6.4080872810494762</v>
      </c>
      <c r="M28" s="239">
        <f t="shared" si="31"/>
        <v>5.770445072837675</v>
      </c>
      <c r="N28" s="239">
        <f t="shared" si="31"/>
        <v>2.1491302411052398</v>
      </c>
      <c r="O28" s="239">
        <f t="shared" si="31"/>
        <v>5.1383068347772669</v>
      </c>
      <c r="P28" s="239">
        <f t="shared" si="31"/>
        <v>5.7788531889917358</v>
      </c>
      <c r="Q28" s="239">
        <f t="shared" si="31"/>
        <v>6.1986600099557636</v>
      </c>
      <c r="R28" s="239">
        <f t="shared" si="31"/>
        <v>6.2703007373231783</v>
      </c>
      <c r="S28" s="239">
        <f t="shared" si="31"/>
        <v>5.5897278218601043</v>
      </c>
      <c r="T28" s="239">
        <f t="shared" si="31"/>
        <v>5.9444556735903005</v>
      </c>
      <c r="U28" s="239">
        <f t="shared" si="31"/>
        <v>6.4377298197250212</v>
      </c>
      <c r="V28" s="239">
        <f t="shared" si="31"/>
        <v>7.3983541822505483</v>
      </c>
      <c r="W28" s="239">
        <f t="shared" si="31"/>
        <v>6.6287475894570385</v>
      </c>
      <c r="X28" s="239">
        <f t="shared" si="31"/>
        <v>6.5143717397192269</v>
      </c>
      <c r="Y28" s="239">
        <f t="shared" si="31"/>
        <v>6.7498126753166909</v>
      </c>
      <c r="Z28" s="239">
        <f t="shared" si="31"/>
        <v>7.9210569204334451</v>
      </c>
      <c r="AA28" s="239">
        <f t="shared" si="31"/>
        <v>6.4506601742786387</v>
      </c>
      <c r="AB28" s="239">
        <f t="shared" si="31"/>
        <v>7.127324971490073</v>
      </c>
      <c r="AC28" s="239">
        <f t="shared" si="31"/>
        <v>6.9867663506444053</v>
      </c>
      <c r="AD28" s="239">
        <f t="shared" si="27"/>
        <v>6.6679686231168915</v>
      </c>
      <c r="AE28" s="239">
        <f t="shared" si="27"/>
        <v>6.1601566934253666</v>
      </c>
      <c r="AF28" s="239">
        <f t="shared" si="27"/>
        <v>6.800093252551906</v>
      </c>
      <c r="AG28" s="239">
        <f t="shared" si="27"/>
        <v>6.4169860545340223</v>
      </c>
      <c r="AH28" s="239">
        <f t="shared" si="21"/>
        <v>7.4129299474866244</v>
      </c>
      <c r="AI28" s="239">
        <f t="shared" si="21"/>
        <v>6.3561877902652126</v>
      </c>
      <c r="AJ28" s="239">
        <f t="shared" si="21"/>
        <v>6.7781741810413108</v>
      </c>
      <c r="AK28" s="239">
        <f t="shared" si="21"/>
        <v>6.5529969636946701</v>
      </c>
      <c r="AL28" s="239">
        <f t="shared" si="21"/>
        <v>7.0175389171261111</v>
      </c>
      <c r="AM28" s="239">
        <f t="shared" si="21"/>
        <v>6.6035601207213652</v>
      </c>
      <c r="AN28" s="239">
        <f t="shared" si="21"/>
        <v>7.2065228074302397</v>
      </c>
      <c r="AO28" s="239">
        <f t="shared" si="21"/>
        <v>6.0772324870943955</v>
      </c>
      <c r="AP28" s="239">
        <f t="shared" ref="AP28:AS28" si="32">(AP15/AP$6)*100</f>
        <v>6.7302336593154974</v>
      </c>
      <c r="AQ28" s="239">
        <f t="shared" si="32"/>
        <v>6.7548573690728837</v>
      </c>
      <c r="AR28" s="239">
        <f t="shared" si="32"/>
        <v>6.7913143403506533</v>
      </c>
      <c r="AS28" s="239">
        <f t="shared" si="32"/>
        <v>6.3355981730436657</v>
      </c>
    </row>
    <row r="29" spans="1:45" ht="25.5" customHeight="1">
      <c r="A29" s="33" t="s">
        <v>10</v>
      </c>
      <c r="B29" s="239">
        <f>(B16/B6)*100</f>
        <v>9.9863253125325464</v>
      </c>
      <c r="C29" s="239">
        <f>(C16/C6)*100</f>
        <v>11.264435553441279</v>
      </c>
      <c r="D29" s="240">
        <v>0</v>
      </c>
      <c r="E29" s="239">
        <f t="shared" ref="E29:AC29" si="33">(E16/E6)*100</f>
        <v>11.616259319176619</v>
      </c>
      <c r="F29" s="239">
        <f t="shared" si="33"/>
        <v>11.553702118560969</v>
      </c>
      <c r="G29" s="239">
        <f t="shared" si="33"/>
        <v>10.232898655292178</v>
      </c>
      <c r="H29" s="239">
        <f t="shared" si="33"/>
        <v>10.384765288898171</v>
      </c>
      <c r="I29" s="239">
        <f t="shared" si="33"/>
        <v>9.9313388050480977</v>
      </c>
      <c r="J29" s="239">
        <f t="shared" si="33"/>
        <v>12.062232109291298</v>
      </c>
      <c r="K29" s="239">
        <f t="shared" si="33"/>
        <v>13.435128138642828</v>
      </c>
      <c r="L29" s="239">
        <f t="shared" si="33"/>
        <v>11.18491952748343</v>
      </c>
      <c r="M29" s="239">
        <f t="shared" si="33"/>
        <v>10.901546478746866</v>
      </c>
      <c r="N29" s="239">
        <f t="shared" si="33"/>
        <v>3.7271561169848604</v>
      </c>
      <c r="O29" s="239">
        <f t="shared" si="33"/>
        <v>12.281510408714254</v>
      </c>
      <c r="P29" s="239">
        <f t="shared" si="33"/>
        <v>10.245472996172742</v>
      </c>
      <c r="Q29" s="239">
        <f t="shared" si="33"/>
        <v>10.298855158647202</v>
      </c>
      <c r="R29" s="239">
        <f t="shared" si="33"/>
        <v>12.56634850784965</v>
      </c>
      <c r="S29" s="239">
        <f t="shared" si="33"/>
        <v>12.720062341296638</v>
      </c>
      <c r="T29" s="239">
        <f t="shared" si="33"/>
        <v>11.689155095098439</v>
      </c>
      <c r="U29" s="239">
        <f t="shared" si="33"/>
        <v>12.197665045581287</v>
      </c>
      <c r="V29" s="239">
        <f t="shared" si="33"/>
        <v>11.850515482464962</v>
      </c>
      <c r="W29" s="239">
        <f t="shared" si="33"/>
        <v>13.044017654252754</v>
      </c>
      <c r="X29" s="239">
        <f t="shared" si="33"/>
        <v>12.895533792901483</v>
      </c>
      <c r="Y29" s="239">
        <f t="shared" si="33"/>
        <v>12.639492846438591</v>
      </c>
      <c r="Z29" s="239">
        <f t="shared" si="33"/>
        <v>14.698996072947788</v>
      </c>
      <c r="AA29" s="239">
        <f t="shared" si="33"/>
        <v>15.434457243891556</v>
      </c>
      <c r="AB29" s="239">
        <f t="shared" si="33"/>
        <v>14.37924333092111</v>
      </c>
      <c r="AC29" s="239">
        <f t="shared" si="33"/>
        <v>14.729715980838229</v>
      </c>
      <c r="AD29" s="239">
        <f t="shared" si="27"/>
        <v>15.955957513444973</v>
      </c>
      <c r="AE29" s="239">
        <f t="shared" si="27"/>
        <v>16.380367433727997</v>
      </c>
      <c r="AF29" s="239">
        <f t="shared" si="27"/>
        <v>14.511284802682978</v>
      </c>
      <c r="AG29" s="239">
        <f t="shared" si="27"/>
        <v>15.238314338688449</v>
      </c>
      <c r="AH29" s="239">
        <f t="shared" si="21"/>
        <v>15.14512579228998</v>
      </c>
      <c r="AI29" s="239">
        <f t="shared" si="21"/>
        <v>15.831336446641433</v>
      </c>
      <c r="AJ29" s="239">
        <f t="shared" si="21"/>
        <v>14.713315209743962</v>
      </c>
      <c r="AK29" s="239">
        <f t="shared" si="21"/>
        <v>15.613198515154977</v>
      </c>
      <c r="AL29" s="239">
        <f t="shared" si="21"/>
        <v>16.772266142070098</v>
      </c>
      <c r="AM29" s="239">
        <f t="shared" si="21"/>
        <v>18.158733456373785</v>
      </c>
      <c r="AN29" s="239">
        <f t="shared" si="21"/>
        <v>17.737850296381392</v>
      </c>
      <c r="AO29" s="239">
        <f t="shared" si="21"/>
        <v>18.88069607025518</v>
      </c>
      <c r="AP29" s="239">
        <f t="shared" ref="AP29:AS29" si="34">(AP16/AP$6)*100</f>
        <v>17.046687900478304</v>
      </c>
      <c r="AQ29" s="239">
        <f t="shared" si="34"/>
        <v>15.294795602490519</v>
      </c>
      <c r="AR29" s="239">
        <f t="shared" si="34"/>
        <v>14.446381661561619</v>
      </c>
      <c r="AS29" s="239">
        <f t="shared" si="34"/>
        <v>14.222064732178932</v>
      </c>
    </row>
    <row r="30" spans="1:45" ht="24" customHeight="1">
      <c r="A30" s="238" t="s">
        <v>166</v>
      </c>
      <c r="B30" s="236">
        <f>((B17/B6)*100)</f>
        <v>22.199737170160816</v>
      </c>
      <c r="C30" s="236">
        <f>((C17/C6)*100)</f>
        <v>22.070412484956496</v>
      </c>
      <c r="D30" s="237">
        <v>0</v>
      </c>
      <c r="E30" s="236">
        <f t="shared" ref="E30:K30" si="35">ROUNDDOWN((E17/E6)*100,1)</f>
        <v>21.8</v>
      </c>
      <c r="F30" s="236">
        <f t="shared" si="35"/>
        <v>21.7</v>
      </c>
      <c r="G30" s="236">
        <f t="shared" si="35"/>
        <v>21.6</v>
      </c>
      <c r="H30" s="236">
        <f t="shared" si="35"/>
        <v>21.5</v>
      </c>
      <c r="I30" s="236">
        <f t="shared" si="35"/>
        <v>21.4</v>
      </c>
      <c r="J30" s="236">
        <f t="shared" si="35"/>
        <v>21.3</v>
      </c>
      <c r="K30" s="236">
        <f t="shared" si="35"/>
        <v>21.2</v>
      </c>
      <c r="L30" s="236">
        <f>((L17/L6)*100)</f>
        <v>21.259497256289247</v>
      </c>
      <c r="M30" s="236">
        <f t="shared" ref="M30:AC30" si="36">ROUNDDOWN((M17/M6)*100,1)</f>
        <v>21.4</v>
      </c>
      <c r="N30" s="236">
        <f t="shared" si="36"/>
        <v>72.900000000000006</v>
      </c>
      <c r="O30" s="236">
        <f t="shared" si="36"/>
        <v>21.6</v>
      </c>
      <c r="P30" s="236">
        <f t="shared" si="36"/>
        <v>21.6</v>
      </c>
      <c r="Q30" s="236">
        <f t="shared" si="36"/>
        <v>21.3</v>
      </c>
      <c r="R30" s="236">
        <f t="shared" si="36"/>
        <v>19.7</v>
      </c>
      <c r="S30" s="236">
        <f t="shared" si="36"/>
        <v>19.5</v>
      </c>
      <c r="T30" s="236">
        <f t="shared" si="36"/>
        <v>19.399999999999999</v>
      </c>
      <c r="U30" s="236">
        <f t="shared" si="36"/>
        <v>19.3</v>
      </c>
      <c r="V30" s="236">
        <f t="shared" si="36"/>
        <v>19.100000000000001</v>
      </c>
      <c r="W30" s="236">
        <f t="shared" si="36"/>
        <v>19</v>
      </c>
      <c r="X30" s="236">
        <f t="shared" si="36"/>
        <v>18.899999999999999</v>
      </c>
      <c r="Y30" s="236">
        <f t="shared" si="36"/>
        <v>18.8</v>
      </c>
      <c r="Z30" s="236">
        <f t="shared" si="36"/>
        <v>18.7</v>
      </c>
      <c r="AA30" s="236">
        <f t="shared" si="36"/>
        <v>18.600000000000001</v>
      </c>
      <c r="AB30" s="236">
        <f t="shared" si="36"/>
        <v>18.5</v>
      </c>
      <c r="AC30" s="236">
        <f t="shared" si="36"/>
        <v>18.3</v>
      </c>
      <c r="AD30" s="235">
        <f t="shared" si="27"/>
        <v>18.284320821852656</v>
      </c>
      <c r="AE30" s="235">
        <f t="shared" si="27"/>
        <v>18.179389583962589</v>
      </c>
      <c r="AF30" s="235">
        <f t="shared" si="27"/>
        <v>18.079238186037237</v>
      </c>
      <c r="AG30" s="235">
        <f t="shared" si="27"/>
        <v>17.974049083350799</v>
      </c>
      <c r="AH30" s="235">
        <f t="shared" si="21"/>
        <v>17.888972753539822</v>
      </c>
      <c r="AI30" s="235">
        <f t="shared" si="21"/>
        <v>17.783710950199261</v>
      </c>
      <c r="AJ30" s="235">
        <f t="shared" si="21"/>
        <v>17.683646073798549</v>
      </c>
      <c r="AK30" s="235">
        <f t="shared" si="21"/>
        <v>17.593715958222241</v>
      </c>
      <c r="AL30" s="235">
        <f t="shared" si="21"/>
        <v>17.501769829231097</v>
      </c>
      <c r="AM30" s="235">
        <f t="shared" si="21"/>
        <v>17.408492690044351</v>
      </c>
      <c r="AN30" s="235">
        <f t="shared" si="21"/>
        <v>17.318856108002379</v>
      </c>
      <c r="AO30" s="235">
        <f t="shared" si="21"/>
        <v>17.237864177461475</v>
      </c>
      <c r="AP30" s="235">
        <f t="shared" ref="AP30:AS30" si="37">(AP17/AP$6)*100</f>
        <v>17.156352457611362</v>
      </c>
      <c r="AQ30" s="235">
        <f t="shared" si="37"/>
        <v>17.074590028647652</v>
      </c>
      <c r="AR30" s="235">
        <f t="shared" si="37"/>
        <v>16.996617182837674</v>
      </c>
      <c r="AS30" s="235">
        <f t="shared" si="37"/>
        <v>16.926619516625884</v>
      </c>
    </row>
    <row r="31" spans="1:45" ht="24" customHeight="1">
      <c r="A31" s="234" t="s">
        <v>165</v>
      </c>
    </row>
    <row r="33" spans="30:33" s="232" customFormat="1" ht="24" customHeight="1">
      <c r="AD33" s="232">
        <v>1</v>
      </c>
      <c r="AE33" s="232">
        <v>2</v>
      </c>
      <c r="AF33" s="232">
        <v>3</v>
      </c>
      <c r="AG33" s="232">
        <v>4</v>
      </c>
    </row>
  </sheetData>
  <mergeCells count="14">
    <mergeCell ref="AP3:AS3"/>
    <mergeCell ref="A5:L5"/>
    <mergeCell ref="AH3:AK3"/>
    <mergeCell ref="AL3:AO3"/>
    <mergeCell ref="A18:L18"/>
    <mergeCell ref="A3:A4"/>
    <mergeCell ref="C3:E3"/>
    <mergeCell ref="F3:I3"/>
    <mergeCell ref="J3:L3"/>
    <mergeCell ref="AD3:AG3"/>
    <mergeCell ref="Z3:AC3"/>
    <mergeCell ref="V3:Y3"/>
    <mergeCell ref="N3:Q3"/>
    <mergeCell ref="R3:U3"/>
  </mergeCells>
  <pageMargins left="0.64" right="0.16" top="1" bottom="1" header="0.5" footer="0.5"/>
  <pageSetup paperSize="9" scale="80" orientation="portrait" r:id="rId1"/>
  <headerFooter alignWithMargins="0">
    <oddHeader>&amp;C&amp;"TH SarabunPSK,ธรรมดา"&amp;16 24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7"/>
  <sheetViews>
    <sheetView topLeftCell="J1" zoomScale="70" zoomScaleNormal="70" workbookViewId="0">
      <selection activeCell="R7" sqref="R7:R22"/>
    </sheetView>
  </sheetViews>
  <sheetFormatPr defaultRowHeight="18" customHeight="1"/>
  <cols>
    <col min="1" max="1" width="33.28515625" style="12" customWidth="1"/>
    <col min="2" max="2" width="9.85546875" style="527" customWidth="1"/>
    <col min="3" max="4" width="9.42578125" style="527" customWidth="1"/>
    <col min="5" max="5" width="33.140625" style="12" customWidth="1"/>
    <col min="6" max="6" width="10.42578125" style="527" customWidth="1"/>
    <col min="7" max="8" width="8.85546875" style="527" customWidth="1"/>
    <col min="9" max="9" width="30.7109375" style="12" customWidth="1"/>
    <col min="10" max="10" width="10.7109375" style="527" customWidth="1"/>
    <col min="11" max="12" width="8.7109375" style="527" customWidth="1"/>
    <col min="13" max="13" width="28.7109375" style="12" customWidth="1"/>
    <col min="14" max="14" width="9.7109375" style="527" customWidth="1"/>
    <col min="15" max="15" width="8.140625" style="527" customWidth="1"/>
    <col min="16" max="16" width="9.140625" style="527" customWidth="1"/>
    <col min="17" max="17" width="2.85546875" style="12" hidden="1" customWidth="1"/>
    <col min="18" max="18" width="23.85546875" style="12" customWidth="1"/>
    <col min="19" max="19" width="9.85546875" style="527" customWidth="1"/>
    <col min="20" max="21" width="9" style="527" customWidth="1"/>
    <col min="22" max="22" width="5.42578125" style="12" customWidth="1"/>
    <col min="23" max="23" width="12" style="12" customWidth="1"/>
    <col min="24" max="25" width="9.140625" style="12"/>
    <col min="26" max="26" width="9.85546875" style="12" bestFit="1" customWidth="1"/>
    <col min="27" max="16384" width="9.140625" style="12"/>
  </cols>
  <sheetData>
    <row r="1" spans="1:26" s="453" customFormat="1" ht="30.75" customHeight="1">
      <c r="A1" s="709" t="s">
        <v>55</v>
      </c>
      <c r="B1" s="708"/>
      <c r="C1" s="708"/>
      <c r="D1" s="708"/>
      <c r="E1" s="707" t="s">
        <v>195</v>
      </c>
      <c r="F1" s="706"/>
      <c r="G1" s="706"/>
      <c r="H1" s="706"/>
      <c r="I1" s="705" t="s">
        <v>195</v>
      </c>
      <c r="J1" s="704"/>
      <c r="K1" s="704"/>
      <c r="L1" s="704"/>
      <c r="M1" s="703" t="s">
        <v>195</v>
      </c>
      <c r="N1" s="702"/>
      <c r="O1" s="702"/>
      <c r="P1" s="702"/>
      <c r="R1" s="453" t="s">
        <v>55</v>
      </c>
      <c r="S1" s="701"/>
      <c r="T1" s="701"/>
      <c r="U1" s="701"/>
    </row>
    <row r="2" spans="1:26" s="396" customFormat="1" ht="20.25" customHeight="1">
      <c r="A2" s="586" t="s">
        <v>174</v>
      </c>
      <c r="B2" s="700"/>
      <c r="C2" s="700"/>
      <c r="D2" s="700"/>
      <c r="E2" s="584" t="s">
        <v>173</v>
      </c>
      <c r="F2" s="699"/>
      <c r="G2" s="699"/>
      <c r="H2" s="699"/>
      <c r="I2" s="582" t="s">
        <v>172</v>
      </c>
      <c r="J2" s="698"/>
      <c r="K2" s="698"/>
      <c r="L2" s="698"/>
      <c r="M2" s="580" t="s">
        <v>171</v>
      </c>
      <c r="N2" s="697"/>
      <c r="O2" s="697"/>
      <c r="P2" s="697"/>
      <c r="Q2" s="32" t="s">
        <v>170</v>
      </c>
      <c r="R2" s="54" t="s">
        <v>170</v>
      </c>
      <c r="S2" s="682"/>
      <c r="T2" s="696"/>
      <c r="U2" s="674"/>
      <c r="V2" s="390"/>
      <c r="W2" s="390"/>
      <c r="X2" s="390"/>
    </row>
    <row r="3" spans="1:26" s="18" customFormat="1" ht="23.25" customHeight="1">
      <c r="A3" s="695" t="s">
        <v>3</v>
      </c>
      <c r="B3" s="694" t="s">
        <v>0</v>
      </c>
      <c r="C3" s="694" t="s">
        <v>1</v>
      </c>
      <c r="D3" s="694" t="s">
        <v>2</v>
      </c>
      <c r="E3" s="693" t="s">
        <v>3</v>
      </c>
      <c r="F3" s="692" t="s">
        <v>0</v>
      </c>
      <c r="G3" s="692" t="s">
        <v>1</v>
      </c>
      <c r="H3" s="692" t="s">
        <v>2</v>
      </c>
      <c r="I3" s="691" t="s">
        <v>3</v>
      </c>
      <c r="J3" s="690" t="s">
        <v>0</v>
      </c>
      <c r="K3" s="690" t="s">
        <v>1</v>
      </c>
      <c r="L3" s="690" t="s">
        <v>2</v>
      </c>
      <c r="M3" s="689" t="s">
        <v>3</v>
      </c>
      <c r="N3" s="688" t="s">
        <v>0</v>
      </c>
      <c r="O3" s="688" t="s">
        <v>1</v>
      </c>
      <c r="P3" s="688" t="s">
        <v>2</v>
      </c>
      <c r="Q3" s="32"/>
      <c r="R3" s="31" t="s">
        <v>3</v>
      </c>
      <c r="S3" s="30" t="s">
        <v>0</v>
      </c>
      <c r="T3" s="30" t="s">
        <v>1</v>
      </c>
      <c r="U3" s="30" t="s">
        <v>2</v>
      </c>
      <c r="W3" s="687"/>
      <c r="X3" s="687"/>
      <c r="Y3" s="687"/>
    </row>
    <row r="4" spans="1:26" s="679" customFormat="1" ht="18" customHeight="1">
      <c r="A4" s="648"/>
      <c r="B4" s="686" t="s">
        <v>21</v>
      </c>
      <c r="C4" s="686"/>
      <c r="D4" s="686"/>
      <c r="E4" s="646"/>
      <c r="F4" s="685" t="s">
        <v>21</v>
      </c>
      <c r="G4" s="685"/>
      <c r="H4" s="685"/>
      <c r="I4" s="644"/>
      <c r="J4" s="684" t="s">
        <v>21</v>
      </c>
      <c r="K4" s="684"/>
      <c r="L4" s="684"/>
      <c r="M4" s="642"/>
      <c r="N4" s="683" t="s">
        <v>21</v>
      </c>
      <c r="O4" s="683"/>
      <c r="P4" s="683"/>
      <c r="Q4" s="682"/>
      <c r="R4" s="681"/>
      <c r="S4" s="300" t="s">
        <v>21</v>
      </c>
      <c r="T4" s="300"/>
      <c r="U4" s="300"/>
      <c r="W4" s="680"/>
      <c r="X4" s="680"/>
      <c r="Y4" s="680"/>
    </row>
    <row r="5" spans="1:26" s="23" customFormat="1" ht="18" customHeight="1">
      <c r="A5" s="557" t="s">
        <v>37</v>
      </c>
      <c r="B5" s="678">
        <v>1347607</v>
      </c>
      <c r="C5" s="678">
        <v>741216</v>
      </c>
      <c r="D5" s="678">
        <v>606391</v>
      </c>
      <c r="E5" s="672" t="s">
        <v>37</v>
      </c>
      <c r="F5" s="677">
        <v>1289307</v>
      </c>
      <c r="G5" s="677">
        <v>725790</v>
      </c>
      <c r="H5" s="677">
        <v>563517</v>
      </c>
      <c r="I5" s="553" t="s">
        <v>37</v>
      </c>
      <c r="J5" s="676">
        <v>1235110</v>
      </c>
      <c r="K5" s="676">
        <v>689798</v>
      </c>
      <c r="L5" s="676">
        <v>545312</v>
      </c>
      <c r="M5" s="671" t="s">
        <v>37</v>
      </c>
      <c r="N5" s="675">
        <v>1123034</v>
      </c>
      <c r="O5" s="675">
        <v>615785</v>
      </c>
      <c r="P5" s="675">
        <v>507249</v>
      </c>
      <c r="R5" s="23" t="s">
        <v>37</v>
      </c>
      <c r="S5" s="674">
        <f>(N5+J5
+F5+B5)/4</f>
        <v>1248764.5</v>
      </c>
      <c r="T5" s="674">
        <f>(O5+K5+G5+C5)/4+0.3</f>
        <v>693147.55</v>
      </c>
      <c r="U5" s="674">
        <f>(P5+L5+H5+D5)/4</f>
        <v>555617.25</v>
      </c>
      <c r="W5" s="673"/>
      <c r="X5" s="673"/>
      <c r="Y5" s="673"/>
      <c r="Z5" s="669"/>
    </row>
    <row r="6" spans="1:26" s="23" customFormat="1" ht="1.5" customHeight="1">
      <c r="A6" s="557"/>
      <c r="B6" s="667"/>
      <c r="C6" s="667"/>
      <c r="D6" s="667"/>
      <c r="E6" s="672"/>
      <c r="F6" s="666"/>
      <c r="G6" s="666"/>
      <c r="H6" s="666"/>
      <c r="I6" s="553"/>
      <c r="J6" s="665"/>
      <c r="K6" s="665"/>
      <c r="L6" s="665"/>
      <c r="M6" s="671"/>
      <c r="N6" s="664"/>
      <c r="O6" s="664"/>
      <c r="P6" s="664"/>
      <c r="S6" s="658"/>
      <c r="T6" s="658"/>
      <c r="U6" s="658"/>
      <c r="W6" s="670"/>
      <c r="X6" s="670"/>
      <c r="Y6" s="670"/>
      <c r="Z6" s="669"/>
    </row>
    <row r="7" spans="1:26" s="592" customFormat="1" ht="19.5" customHeight="1">
      <c r="A7" s="514" t="s">
        <v>54</v>
      </c>
      <c r="B7" s="667"/>
      <c r="C7" s="667"/>
      <c r="D7" s="667"/>
      <c r="E7" s="615" t="s">
        <v>54</v>
      </c>
      <c r="F7" s="666"/>
      <c r="G7" s="666"/>
      <c r="H7" s="666"/>
      <c r="I7" s="512" t="s">
        <v>194</v>
      </c>
      <c r="J7" s="665"/>
      <c r="K7" s="665"/>
      <c r="L7" s="665"/>
      <c r="M7" s="612" t="s">
        <v>194</v>
      </c>
      <c r="N7" s="664"/>
      <c r="O7" s="664"/>
      <c r="P7" s="664"/>
      <c r="R7" s="659" t="s">
        <v>54</v>
      </c>
      <c r="S7" s="658"/>
      <c r="T7" s="658"/>
      <c r="U7" s="658"/>
      <c r="W7" s="668"/>
      <c r="X7" s="668"/>
      <c r="Y7" s="668"/>
      <c r="Z7" s="650"/>
    </row>
    <row r="8" spans="1:26" s="592" customFormat="1" ht="19.5" customHeight="1">
      <c r="A8" s="514" t="s">
        <v>53</v>
      </c>
      <c r="B8" s="663">
        <v>64672</v>
      </c>
      <c r="C8" s="663">
        <v>33430</v>
      </c>
      <c r="D8" s="663">
        <v>31242</v>
      </c>
      <c r="E8" s="615" t="s">
        <v>53</v>
      </c>
      <c r="F8" s="662">
        <v>50923</v>
      </c>
      <c r="G8" s="662">
        <v>37966</v>
      </c>
      <c r="H8" s="662">
        <v>12957</v>
      </c>
      <c r="I8" s="512" t="s">
        <v>193</v>
      </c>
      <c r="J8" s="661">
        <v>37775</v>
      </c>
      <c r="K8" s="661">
        <v>25621</v>
      </c>
      <c r="L8" s="661">
        <v>12154</v>
      </c>
      <c r="M8" s="612" t="s">
        <v>193</v>
      </c>
      <c r="N8" s="660">
        <v>44615</v>
      </c>
      <c r="O8" s="660">
        <v>34817</v>
      </c>
      <c r="P8" s="660">
        <v>9798</v>
      </c>
      <c r="R8" s="659" t="s">
        <v>53</v>
      </c>
      <c r="S8" s="658">
        <f>(N8+J8+F8+B8)/4-1</f>
        <v>49495.25</v>
      </c>
      <c r="T8" s="658">
        <f>(O8+K8+G8+C8)/4-0.3</f>
        <v>32958.199999999997</v>
      </c>
      <c r="U8" s="658">
        <f>(P8+L8+H8+D8)/4-0.3</f>
        <v>16537.45</v>
      </c>
      <c r="V8" s="657"/>
      <c r="W8" s="651"/>
      <c r="X8" s="651"/>
      <c r="Y8" s="651"/>
      <c r="Z8" s="650"/>
    </row>
    <row r="9" spans="1:26" s="592" customFormat="1" ht="19.5" customHeight="1">
      <c r="A9" s="514" t="s">
        <v>52</v>
      </c>
      <c r="B9" s="663">
        <v>61744</v>
      </c>
      <c r="C9" s="663">
        <v>20112</v>
      </c>
      <c r="D9" s="663">
        <v>41632</v>
      </c>
      <c r="E9" s="615" t="s">
        <v>52</v>
      </c>
      <c r="F9" s="662">
        <v>55179</v>
      </c>
      <c r="G9" s="662">
        <v>16115</v>
      </c>
      <c r="H9" s="662">
        <v>39064</v>
      </c>
      <c r="I9" s="512" t="s">
        <v>192</v>
      </c>
      <c r="J9" s="661">
        <v>44963</v>
      </c>
      <c r="K9" s="661">
        <v>15714</v>
      </c>
      <c r="L9" s="661">
        <v>29249</v>
      </c>
      <c r="M9" s="612" t="s">
        <v>192</v>
      </c>
      <c r="N9" s="660">
        <v>50469</v>
      </c>
      <c r="O9" s="660">
        <v>12938</v>
      </c>
      <c r="P9" s="660">
        <v>37531</v>
      </c>
      <c r="R9" s="659" t="s">
        <v>52</v>
      </c>
      <c r="S9" s="658">
        <f>(N9+J9+F9+B9)/4</f>
        <v>53088.75</v>
      </c>
      <c r="T9" s="658">
        <f>(O9+K9+G9+C9)/4</f>
        <v>16219.75</v>
      </c>
      <c r="U9" s="658">
        <f>(P9+L9+H9+D9)/4</f>
        <v>36869</v>
      </c>
      <c r="V9" s="657"/>
      <c r="W9" s="651"/>
      <c r="X9" s="651"/>
      <c r="Y9" s="651"/>
      <c r="Z9" s="650"/>
    </row>
    <row r="10" spans="1:26" s="592" customFormat="1" ht="19.5" customHeight="1">
      <c r="A10" s="514" t="s">
        <v>51</v>
      </c>
      <c r="B10" s="667"/>
      <c r="C10" s="667"/>
      <c r="D10" s="667"/>
      <c r="E10" s="615" t="s">
        <v>51</v>
      </c>
      <c r="F10" s="666"/>
      <c r="G10" s="666"/>
      <c r="H10" s="666"/>
      <c r="I10" s="512" t="s">
        <v>191</v>
      </c>
      <c r="J10" s="665"/>
      <c r="K10" s="665"/>
      <c r="L10" s="665"/>
      <c r="M10" s="612" t="s">
        <v>191</v>
      </c>
      <c r="N10" s="664"/>
      <c r="O10" s="664"/>
      <c r="P10" s="664"/>
      <c r="R10" s="659" t="s">
        <v>51</v>
      </c>
      <c r="S10" s="658"/>
      <c r="T10" s="658"/>
      <c r="U10" s="658"/>
      <c r="V10" s="657"/>
      <c r="W10" s="617"/>
      <c r="X10" s="617"/>
      <c r="Y10" s="617"/>
      <c r="Z10" s="650"/>
    </row>
    <row r="11" spans="1:26" s="592" customFormat="1" ht="19.5" customHeight="1">
      <c r="A11" s="514" t="s">
        <v>50</v>
      </c>
      <c r="B11" s="663">
        <v>33444</v>
      </c>
      <c r="C11" s="663">
        <v>18362</v>
      </c>
      <c r="D11" s="663">
        <v>15082</v>
      </c>
      <c r="E11" s="615" t="s">
        <v>50</v>
      </c>
      <c r="F11" s="662">
        <v>39682</v>
      </c>
      <c r="G11" s="662">
        <v>21597</v>
      </c>
      <c r="H11" s="662">
        <v>18085</v>
      </c>
      <c r="I11" s="512" t="s">
        <v>190</v>
      </c>
      <c r="J11" s="661">
        <v>34047</v>
      </c>
      <c r="K11" s="661">
        <v>15870</v>
      </c>
      <c r="L11" s="661">
        <v>18177</v>
      </c>
      <c r="M11" s="612" t="s">
        <v>190</v>
      </c>
      <c r="N11" s="660">
        <v>34773</v>
      </c>
      <c r="O11" s="660">
        <v>11577</v>
      </c>
      <c r="P11" s="660">
        <v>23196</v>
      </c>
      <c r="R11" s="659" t="s">
        <v>50</v>
      </c>
      <c r="S11" s="658">
        <f>(N11+J11+F11+B11)/4</f>
        <v>35486.5</v>
      </c>
      <c r="T11" s="658">
        <f>(O11+K11+G11+C11)/4</f>
        <v>16851.5</v>
      </c>
      <c r="U11" s="658">
        <f>(P11+L11+H11+D11)/4</f>
        <v>18635</v>
      </c>
      <c r="V11" s="657"/>
      <c r="W11" s="651"/>
      <c r="X11" s="651"/>
      <c r="Y11" s="651"/>
      <c r="Z11" s="650"/>
    </row>
    <row r="12" spans="1:26" s="592" customFormat="1" ht="19.5" customHeight="1">
      <c r="A12" s="514" t="s">
        <v>49</v>
      </c>
      <c r="B12" s="663">
        <v>30874</v>
      </c>
      <c r="C12" s="663">
        <v>10568</v>
      </c>
      <c r="D12" s="663">
        <v>20306</v>
      </c>
      <c r="E12" s="615" t="s">
        <v>49</v>
      </c>
      <c r="F12" s="662">
        <v>23856</v>
      </c>
      <c r="G12" s="662">
        <v>8650</v>
      </c>
      <c r="H12" s="662">
        <v>15206</v>
      </c>
      <c r="I12" s="512" t="s">
        <v>189</v>
      </c>
      <c r="J12" s="661">
        <v>33091</v>
      </c>
      <c r="K12" s="661">
        <v>11347</v>
      </c>
      <c r="L12" s="661">
        <v>21744</v>
      </c>
      <c r="M12" s="612" t="s">
        <v>189</v>
      </c>
      <c r="N12" s="660">
        <v>40432</v>
      </c>
      <c r="O12" s="660">
        <v>17530</v>
      </c>
      <c r="P12" s="660">
        <v>22902</v>
      </c>
      <c r="R12" s="659" t="s">
        <v>49</v>
      </c>
      <c r="S12" s="658">
        <f>(N12+J12+F12+B12)/4</f>
        <v>32063.25</v>
      </c>
      <c r="T12" s="658">
        <f>(O12+K12+G12+C12)/4</f>
        <v>12023.75</v>
      </c>
      <c r="U12" s="658">
        <f>(P12+L12+H12+D12)/4-0.3</f>
        <v>20039.2</v>
      </c>
      <c r="V12" s="657"/>
      <c r="W12" s="651"/>
      <c r="X12" s="651"/>
      <c r="Y12" s="651"/>
      <c r="Z12" s="650"/>
    </row>
    <row r="13" spans="1:26" s="592" customFormat="1" ht="19.5" customHeight="1">
      <c r="A13" s="514" t="s">
        <v>48</v>
      </c>
      <c r="B13" s="663">
        <v>225299</v>
      </c>
      <c r="C13" s="663">
        <v>93362</v>
      </c>
      <c r="D13" s="663">
        <v>131937</v>
      </c>
      <c r="E13" s="615" t="s">
        <v>48</v>
      </c>
      <c r="F13" s="662">
        <v>221153</v>
      </c>
      <c r="G13" s="662">
        <v>73972</v>
      </c>
      <c r="H13" s="662">
        <v>147181</v>
      </c>
      <c r="I13" s="512" t="s">
        <v>188</v>
      </c>
      <c r="J13" s="661">
        <v>205549</v>
      </c>
      <c r="K13" s="661">
        <v>80591</v>
      </c>
      <c r="L13" s="661">
        <v>124958</v>
      </c>
      <c r="M13" s="612" t="s">
        <v>188</v>
      </c>
      <c r="N13" s="660">
        <v>230705</v>
      </c>
      <c r="O13" s="660">
        <v>84465</v>
      </c>
      <c r="P13" s="660">
        <v>146240</v>
      </c>
      <c r="R13" s="659" t="s">
        <v>48</v>
      </c>
      <c r="S13" s="658">
        <f>(N13+J13+F13+B13)/4</f>
        <v>220676.5</v>
      </c>
      <c r="T13" s="658">
        <f>(O13+K13+G13+C13)/4</f>
        <v>83097.5</v>
      </c>
      <c r="U13" s="658">
        <f>(P13+L13+H13+D13)/4</f>
        <v>137579</v>
      </c>
      <c r="V13" s="657"/>
      <c r="W13" s="651"/>
      <c r="X13" s="651"/>
      <c r="Y13" s="651"/>
      <c r="Z13" s="650"/>
    </row>
    <row r="14" spans="1:26" s="592" customFormat="1" ht="19.5" customHeight="1">
      <c r="A14" s="514" t="s">
        <v>47</v>
      </c>
      <c r="B14" s="667"/>
      <c r="C14" s="667"/>
      <c r="D14" s="667"/>
      <c r="E14" s="615" t="s">
        <v>47</v>
      </c>
      <c r="F14" s="666"/>
      <c r="G14" s="666"/>
      <c r="H14" s="666"/>
      <c r="I14" s="512" t="s">
        <v>187</v>
      </c>
      <c r="J14" s="665"/>
      <c r="K14" s="665"/>
      <c r="L14" s="665"/>
      <c r="M14" s="612" t="s">
        <v>187</v>
      </c>
      <c r="N14" s="664"/>
      <c r="O14" s="664"/>
      <c r="P14" s="664"/>
      <c r="R14" s="659" t="s">
        <v>47</v>
      </c>
      <c r="S14" s="658"/>
      <c r="T14" s="658"/>
      <c r="U14" s="658"/>
      <c r="V14" s="657"/>
      <c r="W14" s="617"/>
      <c r="X14" s="617"/>
      <c r="Y14" s="617"/>
      <c r="Z14" s="650"/>
    </row>
    <row r="15" spans="1:26" s="592" customFormat="1" ht="19.5" customHeight="1">
      <c r="A15" s="514" t="s">
        <v>46</v>
      </c>
      <c r="B15" s="663">
        <v>548602</v>
      </c>
      <c r="C15" s="663">
        <v>334585</v>
      </c>
      <c r="D15" s="663">
        <v>214017</v>
      </c>
      <c r="E15" s="615" t="s">
        <v>46</v>
      </c>
      <c r="F15" s="662">
        <v>506118</v>
      </c>
      <c r="G15" s="662">
        <v>302650</v>
      </c>
      <c r="H15" s="662">
        <v>203468</v>
      </c>
      <c r="I15" s="512" t="s">
        <v>186</v>
      </c>
      <c r="J15" s="661">
        <v>457397</v>
      </c>
      <c r="K15" s="661">
        <v>262586</v>
      </c>
      <c r="L15" s="661">
        <v>194811</v>
      </c>
      <c r="M15" s="612" t="s">
        <v>186</v>
      </c>
      <c r="N15" s="660">
        <v>276310</v>
      </c>
      <c r="O15" s="660">
        <v>167004</v>
      </c>
      <c r="P15" s="660">
        <v>109306</v>
      </c>
      <c r="R15" s="659" t="s">
        <v>46</v>
      </c>
      <c r="S15" s="658">
        <f>(N15+J15+F15+B15)/4</f>
        <v>447106.75</v>
      </c>
      <c r="T15" s="658">
        <f>(O15+K15+G15+C15)/4</f>
        <v>266706.25</v>
      </c>
      <c r="U15" s="658">
        <f>(P15+L15+H15+D15)/4</f>
        <v>180400.5</v>
      </c>
      <c r="V15" s="657"/>
      <c r="W15" s="651"/>
      <c r="X15" s="651"/>
      <c r="Y15" s="651"/>
      <c r="Z15" s="650"/>
    </row>
    <row r="16" spans="1:26" s="592" customFormat="1" ht="19.5" customHeight="1">
      <c r="A16" s="514" t="s">
        <v>45</v>
      </c>
      <c r="B16" s="667"/>
      <c r="C16" s="667"/>
      <c r="D16" s="667"/>
      <c r="E16" s="615" t="s">
        <v>45</v>
      </c>
      <c r="F16" s="666"/>
      <c r="G16" s="666"/>
      <c r="H16" s="666"/>
      <c r="I16" s="512" t="s">
        <v>185</v>
      </c>
      <c r="J16" s="665"/>
      <c r="K16" s="665"/>
      <c r="L16" s="665"/>
      <c r="M16" s="612" t="s">
        <v>185</v>
      </c>
      <c r="N16" s="664"/>
      <c r="O16" s="664"/>
      <c r="P16" s="664"/>
      <c r="R16" s="659" t="s">
        <v>45</v>
      </c>
      <c r="S16" s="658"/>
      <c r="T16" s="658"/>
      <c r="U16" s="658"/>
      <c r="V16" s="657"/>
      <c r="W16" s="617"/>
      <c r="X16" s="617"/>
      <c r="Y16" s="617"/>
      <c r="Z16" s="650"/>
    </row>
    <row r="17" spans="1:26" s="592" customFormat="1" ht="19.5" customHeight="1">
      <c r="A17" s="514" t="s">
        <v>44</v>
      </c>
      <c r="B17" s="663">
        <v>92926</v>
      </c>
      <c r="C17" s="663">
        <v>61935</v>
      </c>
      <c r="D17" s="663">
        <v>30991</v>
      </c>
      <c r="E17" s="615" t="s">
        <v>44</v>
      </c>
      <c r="F17" s="662">
        <v>116962</v>
      </c>
      <c r="G17" s="662">
        <v>85670</v>
      </c>
      <c r="H17" s="662">
        <v>31292</v>
      </c>
      <c r="I17" s="512" t="s">
        <v>184</v>
      </c>
      <c r="J17" s="661">
        <v>152225</v>
      </c>
      <c r="K17" s="661">
        <v>117704</v>
      </c>
      <c r="L17" s="661">
        <v>34521</v>
      </c>
      <c r="M17" s="612" t="s">
        <v>184</v>
      </c>
      <c r="N17" s="660">
        <v>154144</v>
      </c>
      <c r="O17" s="660">
        <v>112697</v>
      </c>
      <c r="P17" s="660">
        <v>41447</v>
      </c>
      <c r="R17" s="659" t="s">
        <v>44</v>
      </c>
      <c r="S17" s="658">
        <f>(N17+J17+F17+B17)/4</f>
        <v>129064.25</v>
      </c>
      <c r="T17" s="658">
        <f>(O17+K17+G17+C17)/4-0.1</f>
        <v>94501.4</v>
      </c>
      <c r="U17" s="658">
        <f>(P17+L17+H17+D17)/4</f>
        <v>34562.75</v>
      </c>
      <c r="V17" s="657"/>
      <c r="W17" s="651"/>
      <c r="X17" s="651"/>
      <c r="Y17" s="651"/>
      <c r="Z17" s="650"/>
    </row>
    <row r="18" spans="1:26" s="592" customFormat="1" ht="19.5" customHeight="1">
      <c r="A18" s="514" t="s">
        <v>43</v>
      </c>
      <c r="B18" s="667"/>
      <c r="C18" s="667"/>
      <c r="D18" s="667"/>
      <c r="E18" s="615" t="s">
        <v>43</v>
      </c>
      <c r="F18" s="666"/>
      <c r="G18" s="666"/>
      <c r="H18" s="666"/>
      <c r="I18" s="512" t="s">
        <v>183</v>
      </c>
      <c r="J18" s="665"/>
      <c r="K18" s="665"/>
      <c r="L18" s="665"/>
      <c r="M18" s="612" t="s">
        <v>183</v>
      </c>
      <c r="N18" s="664"/>
      <c r="O18" s="664"/>
      <c r="P18" s="664"/>
      <c r="R18" s="659" t="s">
        <v>43</v>
      </c>
      <c r="S18" s="658"/>
      <c r="T18" s="658"/>
      <c r="U18" s="658"/>
      <c r="V18" s="657"/>
      <c r="W18" s="617"/>
      <c r="X18" s="617"/>
      <c r="Y18" s="617"/>
      <c r="Z18" s="650"/>
    </row>
    <row r="19" spans="1:26" s="592" customFormat="1" ht="19.5" customHeight="1">
      <c r="A19" s="514" t="s">
        <v>42</v>
      </c>
      <c r="B19" s="663">
        <v>108132</v>
      </c>
      <c r="C19" s="663">
        <v>58717</v>
      </c>
      <c r="D19" s="663">
        <v>49415</v>
      </c>
      <c r="E19" s="615" t="s">
        <v>42</v>
      </c>
      <c r="F19" s="662">
        <v>135925</v>
      </c>
      <c r="G19" s="662">
        <v>79639</v>
      </c>
      <c r="H19" s="662">
        <v>56286</v>
      </c>
      <c r="I19" s="512" t="s">
        <v>182</v>
      </c>
      <c r="J19" s="661">
        <v>151283</v>
      </c>
      <c r="K19" s="661">
        <v>89064</v>
      </c>
      <c r="L19" s="661">
        <v>62219</v>
      </c>
      <c r="M19" s="612" t="s">
        <v>182</v>
      </c>
      <c r="N19" s="660">
        <v>130186</v>
      </c>
      <c r="O19" s="660">
        <v>75734</v>
      </c>
      <c r="P19" s="660">
        <v>54452</v>
      </c>
      <c r="R19" s="659" t="s">
        <v>42</v>
      </c>
      <c r="S19" s="658">
        <f>(N19+J19+F19+B19)/4</f>
        <v>131381.5</v>
      </c>
      <c r="T19" s="658">
        <f>(O19+K19+G19+C19)/4</f>
        <v>75788.5</v>
      </c>
      <c r="U19" s="658">
        <f>(P19+L19+H19+D19)/4</f>
        <v>55593</v>
      </c>
      <c r="V19" s="657"/>
      <c r="W19" s="651"/>
      <c r="X19" s="651"/>
      <c r="Y19" s="651"/>
      <c r="Z19" s="650"/>
    </row>
    <row r="20" spans="1:26" s="592" customFormat="1" ht="19.5" customHeight="1">
      <c r="A20" s="514" t="s">
        <v>41</v>
      </c>
      <c r="B20" s="667"/>
      <c r="C20" s="667"/>
      <c r="D20" s="667"/>
      <c r="E20" s="615" t="s">
        <v>41</v>
      </c>
      <c r="F20" s="666"/>
      <c r="G20" s="666"/>
      <c r="H20" s="666"/>
      <c r="I20" s="512" t="s">
        <v>181</v>
      </c>
      <c r="J20" s="665"/>
      <c r="K20" s="665"/>
      <c r="L20" s="665"/>
      <c r="M20" s="612" t="s">
        <v>181</v>
      </c>
      <c r="N20" s="664"/>
      <c r="O20" s="664"/>
      <c r="P20" s="664"/>
      <c r="R20" s="659" t="s">
        <v>41</v>
      </c>
      <c r="S20" s="658"/>
      <c r="T20" s="658"/>
      <c r="U20" s="658"/>
      <c r="V20" s="657"/>
      <c r="W20" s="617"/>
      <c r="X20" s="617"/>
      <c r="Y20" s="617"/>
      <c r="Z20" s="650"/>
    </row>
    <row r="21" spans="1:26" s="592" customFormat="1" ht="19.5" customHeight="1">
      <c r="A21" s="514" t="s">
        <v>40</v>
      </c>
      <c r="B21" s="663">
        <v>181445</v>
      </c>
      <c r="C21" s="663">
        <v>109676</v>
      </c>
      <c r="D21" s="663">
        <v>71769</v>
      </c>
      <c r="E21" s="615" t="s">
        <v>40</v>
      </c>
      <c r="F21" s="662">
        <v>139509</v>
      </c>
      <c r="G21" s="662">
        <v>99531</v>
      </c>
      <c r="H21" s="662">
        <v>39978</v>
      </c>
      <c r="I21" s="512" t="s">
        <v>180</v>
      </c>
      <c r="J21" s="661">
        <v>118780</v>
      </c>
      <c r="K21" s="661">
        <v>71301</v>
      </c>
      <c r="L21" s="661">
        <v>47479</v>
      </c>
      <c r="M21" s="612" t="s">
        <v>180</v>
      </c>
      <c r="N21" s="660">
        <v>161400</v>
      </c>
      <c r="O21" s="660">
        <v>99023</v>
      </c>
      <c r="P21" s="660">
        <v>62377</v>
      </c>
      <c r="R21" s="659" t="s">
        <v>40</v>
      </c>
      <c r="S21" s="658">
        <f>(N21+J21+F21+B21)/4</f>
        <v>150283.5</v>
      </c>
      <c r="T21" s="658">
        <f>(O21+K21+G21+C21)/4</f>
        <v>94882.75</v>
      </c>
      <c r="U21" s="658">
        <f>(P21+L21+H21+D21)/4</f>
        <v>55400.75</v>
      </c>
      <c r="V21" s="657"/>
      <c r="W21" s="651"/>
      <c r="X21" s="651"/>
      <c r="Y21" s="651"/>
      <c r="Z21" s="650"/>
    </row>
    <row r="22" spans="1:26" s="592" customFormat="1" ht="19.5" customHeight="1">
      <c r="A22" s="499" t="s">
        <v>39</v>
      </c>
      <c r="B22" s="656">
        <v>469</v>
      </c>
      <c r="C22" s="656">
        <v>469</v>
      </c>
      <c r="D22" s="656" t="s">
        <v>8</v>
      </c>
      <c r="E22" s="607" t="s">
        <v>39</v>
      </c>
      <c r="F22" s="655" t="s">
        <v>8</v>
      </c>
      <c r="G22" s="655" t="s">
        <v>8</v>
      </c>
      <c r="H22" s="655" t="s">
        <v>8</v>
      </c>
      <c r="I22" s="495" t="s">
        <v>39</v>
      </c>
      <c r="J22" s="654" t="s">
        <v>8</v>
      </c>
      <c r="K22" s="654" t="s">
        <v>8</v>
      </c>
      <c r="L22" s="654" t="s">
        <v>8</v>
      </c>
      <c r="M22" s="604" t="s">
        <v>39</v>
      </c>
      <c r="N22" s="653" t="s">
        <v>8</v>
      </c>
      <c r="O22" s="653" t="s">
        <v>8</v>
      </c>
      <c r="P22" s="653" t="s">
        <v>8</v>
      </c>
      <c r="R22" s="652" t="s">
        <v>39</v>
      </c>
      <c r="S22" s="26">
        <f>B22/4</f>
        <v>117.25</v>
      </c>
      <c r="T22" s="26">
        <f>C22/4</f>
        <v>117.25</v>
      </c>
      <c r="U22" s="26" t="s">
        <v>8</v>
      </c>
      <c r="W22" s="651"/>
      <c r="X22" s="651"/>
      <c r="Y22" s="651"/>
      <c r="Z22" s="650"/>
    </row>
    <row r="23" spans="1:26" s="592" customFormat="1" ht="21.75" customHeight="1">
      <c r="A23" s="649"/>
      <c r="B23" s="648" t="s">
        <v>20</v>
      </c>
      <c r="C23" s="648"/>
      <c r="D23" s="648"/>
      <c r="E23" s="647"/>
      <c r="F23" s="646" t="s">
        <v>20</v>
      </c>
      <c r="G23" s="646"/>
      <c r="H23" s="646"/>
      <c r="I23" s="645"/>
      <c r="J23" s="644" t="s">
        <v>20</v>
      </c>
      <c r="K23" s="644"/>
      <c r="L23" s="644"/>
      <c r="M23" s="643"/>
      <c r="N23" s="642" t="s">
        <v>20</v>
      </c>
      <c r="O23" s="642"/>
      <c r="P23" s="642"/>
      <c r="S23" s="301" t="s">
        <v>20</v>
      </c>
      <c r="T23" s="301"/>
      <c r="U23" s="301"/>
    </row>
    <row r="24" spans="1:26" s="625" customFormat="1" ht="18" customHeight="1">
      <c r="A24" s="641" t="s">
        <v>37</v>
      </c>
      <c r="B24" s="640">
        <f>B5/$B$5*100</f>
        <v>100</v>
      </c>
      <c r="C24" s="640">
        <f>C5/$C$5*100</f>
        <v>100</v>
      </c>
      <c r="D24" s="640">
        <f>D5/$D$5*100</f>
        <v>100</v>
      </c>
      <c r="E24" s="639" t="s">
        <v>37</v>
      </c>
      <c r="F24" s="614">
        <v>100</v>
      </c>
      <c r="G24" s="614">
        <v>100</v>
      </c>
      <c r="H24" s="614">
        <v>100</v>
      </c>
      <c r="I24" s="638" t="s">
        <v>37</v>
      </c>
      <c r="J24" s="613">
        <v>100</v>
      </c>
      <c r="K24" s="613">
        <v>100</v>
      </c>
      <c r="L24" s="613">
        <v>100</v>
      </c>
      <c r="M24" s="637" t="s">
        <v>37</v>
      </c>
      <c r="N24" s="611">
        <v>100</v>
      </c>
      <c r="O24" s="611">
        <v>100</v>
      </c>
      <c r="P24" s="611">
        <v>100</v>
      </c>
      <c r="R24" s="625" t="s">
        <v>37</v>
      </c>
      <c r="S24" s="635">
        <f>S5/S$5*100</f>
        <v>100</v>
      </c>
      <c r="T24" s="636">
        <f>T5/T$5*100</f>
        <v>100</v>
      </c>
      <c r="U24" s="635">
        <f>U5/U$5*100</f>
        <v>100</v>
      </c>
      <c r="V24" s="626"/>
      <c r="W24" s="626"/>
      <c r="X24" s="626"/>
    </row>
    <row r="25" spans="1:26" s="625" customFormat="1" ht="8.25" customHeight="1">
      <c r="A25" s="634"/>
      <c r="B25" s="633"/>
      <c r="C25" s="633"/>
      <c r="D25" s="633"/>
      <c r="E25" s="632"/>
      <c r="F25" s="631"/>
      <c r="G25" s="631"/>
      <c r="H25" s="631"/>
      <c r="I25" s="630"/>
      <c r="J25" s="629"/>
      <c r="K25" s="629"/>
      <c r="L25" s="629"/>
      <c r="M25" s="628"/>
      <c r="N25" s="627"/>
      <c r="O25" s="627"/>
      <c r="P25" s="627"/>
      <c r="R25" s="626"/>
      <c r="S25" s="21"/>
      <c r="T25" s="22"/>
      <c r="U25" s="21"/>
    </row>
    <row r="26" spans="1:26" s="592" customFormat="1" ht="20.25" customHeight="1">
      <c r="A26" s="514" t="s">
        <v>54</v>
      </c>
      <c r="B26" s="624"/>
      <c r="C26" s="624"/>
      <c r="D26" s="624"/>
      <c r="E26" s="615" t="s">
        <v>54</v>
      </c>
      <c r="F26" s="623"/>
      <c r="G26" s="623"/>
      <c r="H26" s="623"/>
      <c r="I26" s="512" t="s">
        <v>194</v>
      </c>
      <c r="J26" s="622"/>
      <c r="K26" s="622"/>
      <c r="L26" s="622"/>
      <c r="M26" s="612" t="s">
        <v>194</v>
      </c>
      <c r="N26" s="621"/>
      <c r="O26" s="621"/>
      <c r="P26" s="621"/>
      <c r="R26" s="17" t="s">
        <v>54</v>
      </c>
      <c r="S26" s="619"/>
      <c r="T26" s="620"/>
      <c r="U26" s="619"/>
    </row>
    <row r="27" spans="1:26" s="592" customFormat="1" ht="20.25" customHeight="1">
      <c r="A27" s="514" t="s">
        <v>53</v>
      </c>
      <c r="B27" s="616">
        <f>B8*100/$B$5</f>
        <v>4.7990252351019249</v>
      </c>
      <c r="C27" s="616">
        <f>C8*100/$C$5</f>
        <v>4.5101562837283602</v>
      </c>
      <c r="D27" s="616">
        <f>D8*100/$D$5</f>
        <v>5.1521213210618235</v>
      </c>
      <c r="E27" s="615" t="s">
        <v>53</v>
      </c>
      <c r="F27" s="614">
        <v>3.9496411638190128</v>
      </c>
      <c r="G27" s="614">
        <v>5.2309896802105289</v>
      </c>
      <c r="H27" s="614">
        <v>2.299309515063432</v>
      </c>
      <c r="I27" s="512" t="s">
        <v>193</v>
      </c>
      <c r="J27" s="613">
        <v>3.0584320424901428</v>
      </c>
      <c r="K27" s="613">
        <v>3.7142757734873109</v>
      </c>
      <c r="L27" s="613">
        <v>2.2288157971950002</v>
      </c>
      <c r="M27" s="612" t="s">
        <v>193</v>
      </c>
      <c r="N27" s="611">
        <v>3.9727203272563432</v>
      </c>
      <c r="O27" s="611">
        <v>5.6540838117199996</v>
      </c>
      <c r="P27" s="611">
        <v>1.9315957251763927</v>
      </c>
      <c r="R27" s="17" t="s">
        <v>53</v>
      </c>
      <c r="S27" s="610">
        <f>S8/S$5*100</f>
        <v>3.9635375605248226</v>
      </c>
      <c r="T27" s="610">
        <f>T8/T$5*100</f>
        <v>4.7548606353726557</v>
      </c>
      <c r="U27" s="610">
        <f>U8/U$5*100</f>
        <v>2.976410469617349</v>
      </c>
      <c r="V27" s="609"/>
      <c r="W27" s="609"/>
      <c r="X27" s="609"/>
    </row>
    <row r="28" spans="1:26" s="592" customFormat="1" ht="20.25" customHeight="1">
      <c r="A28" s="514" t="s">
        <v>52</v>
      </c>
      <c r="B28" s="616">
        <f>B9*100/$B$5</f>
        <v>4.5817512078818234</v>
      </c>
      <c r="C28" s="616">
        <f>C9*100/$C$5</f>
        <v>2.7133790959720243</v>
      </c>
      <c r="D28" s="616">
        <f>D9*100/$D$5</f>
        <v>6.8655372523668721</v>
      </c>
      <c r="E28" s="615" t="s">
        <v>52</v>
      </c>
      <c r="F28" s="614">
        <v>4.279740977129574</v>
      </c>
      <c r="G28" s="614">
        <v>2.220339216577798</v>
      </c>
      <c r="H28" s="614">
        <v>6.9321777337684578</v>
      </c>
      <c r="I28" s="512" t="s">
        <v>192</v>
      </c>
      <c r="J28" s="613">
        <v>3.6404044983847594</v>
      </c>
      <c r="K28" s="613">
        <v>2.2780582141438508</v>
      </c>
      <c r="L28" s="613">
        <v>5.3637183850712988</v>
      </c>
      <c r="M28" s="612" t="s">
        <v>192</v>
      </c>
      <c r="N28" s="611">
        <v>4.4939868249759138</v>
      </c>
      <c r="O28" s="611">
        <v>2.1010579991393099</v>
      </c>
      <c r="P28" s="611">
        <v>7.3989303083889766</v>
      </c>
      <c r="R28" s="17" t="s">
        <v>52</v>
      </c>
      <c r="S28" s="610">
        <f>S9/S$5*100</f>
        <v>4.2513019868838358</v>
      </c>
      <c r="T28" s="610">
        <f>T9/T$5*100+0.03</f>
        <v>2.3700140417433486</v>
      </c>
      <c r="U28" s="610">
        <f>U9/U$5*100</f>
        <v>6.6356831073909248</v>
      </c>
      <c r="V28" s="609"/>
      <c r="W28" s="609"/>
      <c r="X28" s="609"/>
    </row>
    <row r="29" spans="1:26" s="592" customFormat="1" ht="20.25" customHeight="1">
      <c r="A29" s="514" t="s">
        <v>51</v>
      </c>
      <c r="B29" s="616"/>
      <c r="C29" s="616"/>
      <c r="D29" s="616"/>
      <c r="E29" s="615" t="s">
        <v>51</v>
      </c>
      <c r="F29" s="614"/>
      <c r="G29" s="614"/>
      <c r="H29" s="614"/>
      <c r="I29" s="512" t="s">
        <v>191</v>
      </c>
      <c r="J29" s="613"/>
      <c r="K29" s="613"/>
      <c r="L29" s="613"/>
      <c r="M29" s="612" t="s">
        <v>191</v>
      </c>
      <c r="N29" s="611"/>
      <c r="O29" s="611"/>
      <c r="P29" s="611"/>
      <c r="R29" s="17" t="s">
        <v>51</v>
      </c>
      <c r="S29" s="39"/>
      <c r="T29" s="618"/>
      <c r="U29" s="618"/>
      <c r="V29" s="617"/>
      <c r="W29" s="617"/>
      <c r="X29" s="617"/>
    </row>
    <row r="30" spans="1:26" s="592" customFormat="1" ht="20.25" customHeight="1">
      <c r="A30" s="514" t="s">
        <v>50</v>
      </c>
      <c r="B30" s="616">
        <f>B11*100/$B$5</f>
        <v>2.4817324338623945</v>
      </c>
      <c r="C30" s="616">
        <f>C11*100/$C$5</f>
        <v>2.4772805767819368</v>
      </c>
      <c r="D30" s="616">
        <f>D11*100/$D$5</f>
        <v>2.4871741170301012</v>
      </c>
      <c r="E30" s="615" t="s">
        <v>50</v>
      </c>
      <c r="F30" s="614">
        <v>3.0777774416799102</v>
      </c>
      <c r="G30" s="614">
        <v>2.9756541148266029</v>
      </c>
      <c r="H30" s="614">
        <v>3.2093086810158344</v>
      </c>
      <c r="I30" s="512" t="s">
        <v>190</v>
      </c>
      <c r="J30" s="613">
        <v>2.7865965784424058</v>
      </c>
      <c r="K30" s="613">
        <v>2.3006735305118311</v>
      </c>
      <c r="L30" s="613">
        <v>3.3033211079162021</v>
      </c>
      <c r="M30" s="612" t="s">
        <v>190</v>
      </c>
      <c r="N30" s="611">
        <v>3.0963443671340314</v>
      </c>
      <c r="O30" s="611">
        <v>1.8800392994308077</v>
      </c>
      <c r="P30" s="611">
        <v>4.542902065849316</v>
      </c>
      <c r="R30" s="17" t="s">
        <v>50</v>
      </c>
      <c r="S30" s="610">
        <f>S11/S$5*100</f>
        <v>2.8417287647110401</v>
      </c>
      <c r="T30" s="610">
        <f>T11/T$5*100</f>
        <v>2.4311562523736825</v>
      </c>
      <c r="U30" s="610">
        <f>U11/U$5*100-0.03</f>
        <v>3.3239275463459785</v>
      </c>
      <c r="V30" s="609"/>
      <c r="W30" s="609"/>
      <c r="X30" s="609"/>
    </row>
    <row r="31" spans="1:26" s="592" customFormat="1" ht="20.25" customHeight="1">
      <c r="A31" s="514" t="s">
        <v>49</v>
      </c>
      <c r="B31" s="616">
        <f>B12*100/$B$5</f>
        <v>2.2910240151616903</v>
      </c>
      <c r="C31" s="616">
        <f>C12*100/$C$5</f>
        <v>1.425765229029055</v>
      </c>
      <c r="D31" s="616">
        <f>D12*100/$D$5</f>
        <v>3.3486644755611477</v>
      </c>
      <c r="E31" s="615" t="s">
        <v>49</v>
      </c>
      <c r="F31" s="614">
        <v>1.8202963219776205</v>
      </c>
      <c r="G31" s="614">
        <v>1.1918047920197303</v>
      </c>
      <c r="H31" s="614">
        <v>2.6984101633136177</v>
      </c>
      <c r="I31" s="512" t="s">
        <v>189</v>
      </c>
      <c r="J31" s="613">
        <v>2.6791945656662159</v>
      </c>
      <c r="K31" s="613">
        <v>1.6449743258171232</v>
      </c>
      <c r="L31" s="613">
        <v>3.9874420515227977</v>
      </c>
      <c r="M31" s="612" t="s">
        <v>189</v>
      </c>
      <c r="N31" s="611">
        <v>3.6002471875294959</v>
      </c>
      <c r="O31" s="611">
        <v>2.8467728184350056</v>
      </c>
      <c r="P31" s="611">
        <v>4.5149423655837664</v>
      </c>
      <c r="R31" s="17" t="s">
        <v>49</v>
      </c>
      <c r="S31" s="610">
        <f>S12/S$5*100</f>
        <v>2.5675978136790403</v>
      </c>
      <c r="T31" s="610">
        <f>T12/T$5*100</f>
        <v>1.7346595252338406</v>
      </c>
      <c r="U31" s="610">
        <f>U12/U$5*100</f>
        <v>3.6066554809088451</v>
      </c>
      <c r="V31" s="609"/>
      <c r="W31" s="609"/>
      <c r="X31" s="609"/>
    </row>
    <row r="32" spans="1:26" s="592" customFormat="1" ht="20.25" customHeight="1">
      <c r="A32" s="514" t="s">
        <v>48</v>
      </c>
      <c r="B32" s="616">
        <f>B13*100/$B$5</f>
        <v>16.71844981511672</v>
      </c>
      <c r="C32" s="616">
        <f>C13*100/$C$5</f>
        <v>12.595788542071407</v>
      </c>
      <c r="D32" s="616">
        <f>D13*100/$D$5</f>
        <v>21.757743765985971</v>
      </c>
      <c r="E32" s="615" t="s">
        <v>48</v>
      </c>
      <c r="F32" s="614">
        <v>17.152858085777865</v>
      </c>
      <c r="G32" s="614">
        <v>10.19192879483046</v>
      </c>
      <c r="H32" s="614">
        <v>26.118289244157673</v>
      </c>
      <c r="I32" s="512" t="s">
        <v>188</v>
      </c>
      <c r="J32" s="613">
        <v>16.64216142691744</v>
      </c>
      <c r="K32" s="613">
        <v>11.683275393665971</v>
      </c>
      <c r="L32" s="613">
        <v>22.914955108268295</v>
      </c>
      <c r="M32" s="612" t="s">
        <v>188</v>
      </c>
      <c r="N32" s="611">
        <v>20.543011164399296</v>
      </c>
      <c r="O32" s="611">
        <v>13.716638112328166</v>
      </c>
      <c r="P32" s="611">
        <v>28.830022336170206</v>
      </c>
      <c r="R32" s="17" t="s">
        <v>48</v>
      </c>
      <c r="S32" s="610">
        <f>S13/S$5*100</f>
        <v>17.671586596191677</v>
      </c>
      <c r="T32" s="610">
        <f>T13/T$5*100</f>
        <v>11.988428726322411</v>
      </c>
      <c r="U32" s="610">
        <f>U13/U$5*100</f>
        <v>24.761470238729988</v>
      </c>
      <c r="V32" s="609"/>
      <c r="W32" s="609"/>
      <c r="X32" s="609"/>
    </row>
    <row r="33" spans="1:24" s="592" customFormat="1" ht="20.25" customHeight="1">
      <c r="A33" s="514" t="s">
        <v>47</v>
      </c>
      <c r="B33" s="616"/>
      <c r="C33" s="616"/>
      <c r="D33" s="616"/>
      <c r="E33" s="615" t="s">
        <v>47</v>
      </c>
      <c r="F33" s="614"/>
      <c r="G33" s="614"/>
      <c r="H33" s="614"/>
      <c r="I33" s="512" t="s">
        <v>187</v>
      </c>
      <c r="J33" s="613"/>
      <c r="K33" s="613"/>
      <c r="L33" s="613"/>
      <c r="M33" s="612" t="s">
        <v>187</v>
      </c>
      <c r="N33" s="611"/>
      <c r="O33" s="611"/>
      <c r="P33" s="611"/>
      <c r="R33" s="17" t="s">
        <v>47</v>
      </c>
      <c r="S33" s="39"/>
      <c r="T33" s="618"/>
      <c r="U33" s="618"/>
      <c r="V33" s="617"/>
      <c r="W33" s="617"/>
      <c r="X33" s="617"/>
    </row>
    <row r="34" spans="1:24" s="592" customFormat="1" ht="20.25" customHeight="1">
      <c r="A34" s="514" t="s">
        <v>46</v>
      </c>
      <c r="B34" s="616">
        <f>B15*100/$B$5</f>
        <v>40.709346270834153</v>
      </c>
      <c r="C34" s="616">
        <f>C15*100/$C$5</f>
        <v>45.1400131675517</v>
      </c>
      <c r="D34" s="616">
        <f>D15*100/$D$5</f>
        <v>35.293564713196602</v>
      </c>
      <c r="E34" s="615" t="s">
        <v>46</v>
      </c>
      <c r="F34" s="614">
        <v>39.255041661916053</v>
      </c>
      <c r="G34" s="614">
        <v>41.699389630609403</v>
      </c>
      <c r="H34" s="614">
        <v>36.106807780421889</v>
      </c>
      <c r="I34" s="512" t="s">
        <v>186</v>
      </c>
      <c r="J34" s="613">
        <v>37.032895855429878</v>
      </c>
      <c r="K34" s="613">
        <v>38.067086306425942</v>
      </c>
      <c r="L34" s="613">
        <v>35.724686051288067</v>
      </c>
      <c r="M34" s="612" t="s">
        <v>186</v>
      </c>
      <c r="N34" s="611">
        <v>24.60388554576264</v>
      </c>
      <c r="O34" s="611">
        <v>27.1205047216155</v>
      </c>
      <c r="P34" s="611">
        <v>21.54878570485107</v>
      </c>
      <c r="R34" s="17" t="s">
        <v>46</v>
      </c>
      <c r="S34" s="610">
        <f>S15/S$5*100</f>
        <v>35.803928603031238</v>
      </c>
      <c r="T34" s="610">
        <f>T15/T$5*100</f>
        <v>38.477557916781208</v>
      </c>
      <c r="U34" s="610">
        <f>U15/U$5*100</f>
        <v>32.468484374810174</v>
      </c>
      <c r="V34" s="609"/>
      <c r="W34" s="609"/>
      <c r="X34" s="609"/>
    </row>
    <row r="35" spans="1:24" s="592" customFormat="1" ht="20.25" customHeight="1">
      <c r="A35" s="514" t="s">
        <v>45</v>
      </c>
      <c r="B35" s="616"/>
      <c r="C35" s="616"/>
      <c r="D35" s="616"/>
      <c r="E35" s="615" t="s">
        <v>45</v>
      </c>
      <c r="F35" s="614"/>
      <c r="G35" s="614"/>
      <c r="H35" s="614"/>
      <c r="I35" s="512" t="s">
        <v>185</v>
      </c>
      <c r="J35" s="613"/>
      <c r="K35" s="613"/>
      <c r="L35" s="613"/>
      <c r="M35" s="612" t="s">
        <v>185</v>
      </c>
      <c r="N35" s="611"/>
      <c r="O35" s="611"/>
      <c r="P35" s="611"/>
      <c r="R35" s="17" t="s">
        <v>45</v>
      </c>
      <c r="S35" s="39"/>
      <c r="T35" s="618"/>
      <c r="U35" s="618"/>
      <c r="V35" s="617"/>
      <c r="W35" s="617"/>
      <c r="X35" s="617"/>
    </row>
    <row r="36" spans="1:24" s="592" customFormat="1" ht="20.25" customHeight="1">
      <c r="A36" s="514" t="s">
        <v>44</v>
      </c>
      <c r="B36" s="616">
        <f>B17*100/$B$5</f>
        <v>6.8956305510434426</v>
      </c>
      <c r="C36" s="616">
        <f>C17*100/$C$5</f>
        <v>8.355863877736045</v>
      </c>
      <c r="D36" s="616">
        <f>D17*100/$D$5</f>
        <v>5.1107288861477169</v>
      </c>
      <c r="E36" s="615" t="s">
        <v>44</v>
      </c>
      <c r="F36" s="614">
        <v>9.0716951044243146</v>
      </c>
      <c r="G36" s="614">
        <v>11.803689772523732</v>
      </c>
      <c r="H36" s="614">
        <v>5.5529824299888029</v>
      </c>
      <c r="I36" s="512" t="s">
        <v>184</v>
      </c>
      <c r="J36" s="613">
        <v>12.324813174535061</v>
      </c>
      <c r="K36" s="613">
        <v>17.063546139594489</v>
      </c>
      <c r="L36" s="613">
        <v>6.3605043718091663</v>
      </c>
      <c r="M36" s="612" t="s">
        <v>184</v>
      </c>
      <c r="N36" s="611">
        <v>13.725675268958909</v>
      </c>
      <c r="O36" s="611">
        <v>18.301355180785503</v>
      </c>
      <c r="P36" s="611">
        <v>8.1709377445790921</v>
      </c>
      <c r="R36" s="17" t="s">
        <v>44</v>
      </c>
      <c r="S36" s="610">
        <f>S17/S$5*100</f>
        <v>10.335355465341944</v>
      </c>
      <c r="T36" s="610">
        <f>T17/T$5*100</f>
        <v>13.633662847109534</v>
      </c>
      <c r="U36" s="610">
        <f>U17/U$5*100</f>
        <v>6.2206042019033783</v>
      </c>
      <c r="V36" s="609"/>
      <c r="W36" s="609"/>
      <c r="X36" s="609"/>
    </row>
    <row r="37" spans="1:24" s="592" customFormat="1" ht="20.25" customHeight="1">
      <c r="A37" s="514" t="s">
        <v>43</v>
      </c>
      <c r="B37" s="616"/>
      <c r="C37" s="616"/>
      <c r="D37" s="616"/>
      <c r="E37" s="615" t="s">
        <v>43</v>
      </c>
      <c r="F37" s="614"/>
      <c r="G37" s="614"/>
      <c r="H37" s="614"/>
      <c r="I37" s="512" t="s">
        <v>183</v>
      </c>
      <c r="J37" s="613"/>
      <c r="K37" s="613"/>
      <c r="L37" s="613"/>
      <c r="M37" s="612" t="s">
        <v>183</v>
      </c>
      <c r="N37" s="611"/>
      <c r="O37" s="611"/>
      <c r="P37" s="611"/>
      <c r="R37" s="17" t="s">
        <v>43</v>
      </c>
      <c r="S37" s="39"/>
      <c r="T37" s="618"/>
      <c r="U37" s="618"/>
      <c r="V37" s="617"/>
      <c r="W37" s="617"/>
      <c r="X37" s="617"/>
    </row>
    <row r="38" spans="1:24" s="592" customFormat="1" ht="20.25" customHeight="1">
      <c r="A38" s="514" t="s">
        <v>42</v>
      </c>
      <c r="B38" s="616">
        <f>B19*100/$B$5</f>
        <v>8.0240010626243414</v>
      </c>
      <c r="C38" s="616">
        <f>C19*100/$C$5</f>
        <v>7.9217124293053578</v>
      </c>
      <c r="D38" s="616">
        <f>D19*100/$D$5</f>
        <v>8.1490325549026945</v>
      </c>
      <c r="E38" s="615" t="s">
        <v>42</v>
      </c>
      <c r="F38" s="614">
        <v>10.542485226559695</v>
      </c>
      <c r="G38" s="614">
        <v>10.972733159729398</v>
      </c>
      <c r="H38" s="614">
        <v>9.9883410793285741</v>
      </c>
      <c r="I38" s="512" t="s">
        <v>182</v>
      </c>
      <c r="J38" s="613">
        <v>12.248544664038022</v>
      </c>
      <c r="K38" s="613">
        <v>12.911606006396076</v>
      </c>
      <c r="L38" s="613">
        <v>11.40979842732234</v>
      </c>
      <c r="M38" s="612" t="s">
        <v>182</v>
      </c>
      <c r="N38" s="611">
        <v>11.592347159569524</v>
      </c>
      <c r="O38" s="611">
        <v>12.298773110744822</v>
      </c>
      <c r="P38" s="611">
        <v>10.734767343060312</v>
      </c>
      <c r="R38" s="17" t="s">
        <v>42</v>
      </c>
      <c r="S38" s="610">
        <f>S19/S$5*100</f>
        <v>10.520918876217253</v>
      </c>
      <c r="T38" s="610">
        <f>T19/T$5*100</f>
        <v>10.933963482955395</v>
      </c>
      <c r="U38" s="610">
        <f>U19/U$5*100</f>
        <v>10.005628874913441</v>
      </c>
      <c r="V38" s="609"/>
      <c r="W38" s="609"/>
      <c r="X38" s="609"/>
    </row>
    <row r="39" spans="1:24" s="592" customFormat="1" ht="20.25" customHeight="1">
      <c r="A39" s="514" t="s">
        <v>41</v>
      </c>
      <c r="B39" s="616"/>
      <c r="C39" s="616"/>
      <c r="D39" s="616"/>
      <c r="E39" s="615" t="s">
        <v>41</v>
      </c>
      <c r="F39" s="614"/>
      <c r="G39" s="614"/>
      <c r="H39" s="614"/>
      <c r="I39" s="512" t="s">
        <v>181</v>
      </c>
      <c r="J39" s="613"/>
      <c r="K39" s="613"/>
      <c r="L39" s="613"/>
      <c r="M39" s="612" t="s">
        <v>181</v>
      </c>
      <c r="N39" s="611"/>
      <c r="O39" s="611"/>
      <c r="P39" s="611"/>
      <c r="R39" s="17" t="s">
        <v>41</v>
      </c>
      <c r="S39" s="39"/>
      <c r="T39" s="618"/>
      <c r="U39" s="618"/>
      <c r="V39" s="617"/>
      <c r="W39" s="617"/>
      <c r="X39" s="617"/>
    </row>
    <row r="40" spans="1:24" s="592" customFormat="1" ht="20.25" customHeight="1">
      <c r="A40" s="514" t="s">
        <v>40</v>
      </c>
      <c r="B40" s="616">
        <f>B21*100/$B$5-0.03</f>
        <v>13.434236977100891</v>
      </c>
      <c r="C40" s="616">
        <f>C21*100/$C$5</f>
        <v>14.796766394681173</v>
      </c>
      <c r="D40" s="616">
        <f>D21*100/$D$5</f>
        <v>11.83543291374707</v>
      </c>
      <c r="E40" s="615" t="s">
        <v>40</v>
      </c>
      <c r="F40" s="614">
        <v>10.820464016715956</v>
      </c>
      <c r="G40" s="614">
        <v>13.713470838672343</v>
      </c>
      <c r="H40" s="614">
        <v>7.0943733729417211</v>
      </c>
      <c r="I40" s="512" t="s">
        <v>180</v>
      </c>
      <c r="J40" s="613">
        <v>9.6169571940960719</v>
      </c>
      <c r="K40" s="613">
        <v>10.336504309957407</v>
      </c>
      <c r="L40" s="613">
        <v>8.70675869960683</v>
      </c>
      <c r="M40" s="612" t="s">
        <v>180</v>
      </c>
      <c r="N40" s="611">
        <v>14.371782154413847</v>
      </c>
      <c r="O40" s="611">
        <v>16.08077494580089</v>
      </c>
      <c r="P40" s="611">
        <v>12.297116406340869</v>
      </c>
      <c r="R40" s="17" t="s">
        <v>40</v>
      </c>
      <c r="S40" s="610">
        <f>S21/S$5*100</f>
        <v>12.034574973904206</v>
      </c>
      <c r="T40" s="610">
        <f>T21/T$5*100</f>
        <v>13.688679993170286</v>
      </c>
      <c r="U40" s="610">
        <f>U21/U$5*100</f>
        <v>9.9710277173719852</v>
      </c>
      <c r="V40" s="609"/>
      <c r="W40" s="609"/>
      <c r="X40" s="609"/>
    </row>
    <row r="41" spans="1:24" s="592" customFormat="1" ht="20.25" customHeight="1">
      <c r="A41" s="499" t="s">
        <v>39</v>
      </c>
      <c r="B41" s="608">
        <f>B22*100/$B$5+0.03</f>
        <v>6.4802431272618796E-2</v>
      </c>
      <c r="C41" s="608">
        <f>C22*100/$C$5</f>
        <v>6.3274403142943483E-2</v>
      </c>
      <c r="D41" s="608" t="s">
        <v>8</v>
      </c>
      <c r="E41" s="607" t="s">
        <v>39</v>
      </c>
      <c r="F41" s="606" t="s">
        <v>8</v>
      </c>
      <c r="G41" s="606" t="s">
        <v>8</v>
      </c>
      <c r="H41" s="606" t="s">
        <v>8</v>
      </c>
      <c r="I41" s="495" t="s">
        <v>39</v>
      </c>
      <c r="J41" s="605" t="s">
        <v>8</v>
      </c>
      <c r="K41" s="605" t="s">
        <v>8</v>
      </c>
      <c r="L41" s="605" t="s">
        <v>8</v>
      </c>
      <c r="M41" s="604" t="s">
        <v>39</v>
      </c>
      <c r="N41" s="603" t="s">
        <v>8</v>
      </c>
      <c r="O41" s="603" t="s">
        <v>8</v>
      </c>
      <c r="P41" s="603" t="s">
        <v>8</v>
      </c>
      <c r="R41" s="15" t="s">
        <v>39</v>
      </c>
      <c r="S41" s="14" t="s">
        <v>8</v>
      </c>
      <c r="T41" s="16" t="s">
        <v>8</v>
      </c>
      <c r="U41" s="14" t="s">
        <v>8</v>
      </c>
    </row>
    <row r="42" spans="1:24" s="592" customFormat="1" ht="9" customHeight="1">
      <c r="A42" s="602"/>
      <c r="B42" s="601"/>
      <c r="C42" s="601"/>
      <c r="D42" s="601"/>
      <c r="E42" s="600"/>
      <c r="F42" s="599"/>
      <c r="G42" s="599"/>
      <c r="H42" s="599"/>
      <c r="I42" s="598"/>
      <c r="J42" s="597"/>
      <c r="K42" s="597"/>
      <c r="L42" s="597"/>
      <c r="M42" s="596"/>
      <c r="N42" s="595"/>
      <c r="O42" s="595"/>
      <c r="P42" s="595"/>
      <c r="R42" s="594"/>
      <c r="S42" s="593"/>
      <c r="T42" s="593"/>
      <c r="U42" s="593"/>
    </row>
    <row r="43" spans="1:24" ht="6" customHeight="1"/>
    <row r="44" spans="1:24" ht="12.75" customHeight="1"/>
    <row r="45" spans="1:24" ht="12.75" customHeight="1"/>
    <row r="46" spans="1:24" ht="12.75" customHeight="1"/>
    <row r="47" spans="1:24" s="456" customFormat="1" ht="36.6" customHeight="1">
      <c r="A47" s="591"/>
      <c r="B47" s="591">
        <v>4</v>
      </c>
      <c r="C47" s="591"/>
      <c r="D47" s="591"/>
      <c r="E47" s="591"/>
      <c r="F47" s="591">
        <v>3</v>
      </c>
      <c r="G47" s="591"/>
      <c r="H47" s="591"/>
      <c r="I47" s="591"/>
      <c r="J47" s="591">
        <v>2</v>
      </c>
      <c r="K47" s="591"/>
      <c r="L47" s="591"/>
      <c r="M47" s="591"/>
      <c r="N47" s="591">
        <v>1</v>
      </c>
      <c r="O47" s="591"/>
      <c r="P47" s="591"/>
      <c r="Q47" s="591"/>
      <c r="R47" s="591">
        <v>2563</v>
      </c>
      <c r="S47" s="591"/>
      <c r="T47" s="591"/>
      <c r="U47" s="591"/>
    </row>
    <row r="48" spans="1:24" ht="12.75" customHeight="1"/>
    <row r="49" ht="12.75" customHeight="1"/>
    <row r="54" ht="12.75" customHeight="1"/>
    <row r="55" ht="12.75" customHeight="1"/>
    <row r="56" ht="12.75" customHeight="1"/>
    <row r="57" ht="12.75" customHeight="1"/>
  </sheetData>
  <sheetProtection selectLockedCells="1" selectUnlockedCells="1"/>
  <mergeCells count="2">
    <mergeCell ref="S23:U23"/>
    <mergeCell ref="S4:U4"/>
  </mergeCells>
  <printOptions horizontalCentered="1"/>
  <pageMargins left="0.19685039370078741" right="0" top="0.59055118110236227" bottom="0" header="0.51181102362204722" footer="0.51181102362204722"/>
  <pageSetup paperSize="9" scale="55" firstPageNumber="10" orientation="landscape" useFirstPageNumber="1" horizontalDpi="300" verticalDpi="300" r:id="rId1"/>
  <headerFooter alignWithMargins="0">
    <oddHeader>&amp;C&amp;"TH SarabunPSK,ธรรมดา"&amp;16 18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4"/>
  <sheetViews>
    <sheetView zoomScale="90" zoomScaleNormal="90" workbookViewId="0">
      <selection activeCell="A3" sqref="A3"/>
    </sheetView>
  </sheetViews>
  <sheetFormatPr defaultRowHeight="14.25" customHeight="1"/>
  <cols>
    <col min="1" max="1" width="59.140625" style="592" customWidth="1"/>
    <col min="2" max="2" width="12" style="12" customWidth="1"/>
    <col min="3" max="3" width="12.5703125" style="12" customWidth="1"/>
    <col min="4" max="4" width="11.85546875" style="28" customWidth="1"/>
    <col min="5" max="5" width="36" style="12" hidden="1" customWidth="1"/>
    <col min="6" max="7" width="11.85546875" style="12" customWidth="1"/>
    <col min="8" max="8" width="11.85546875" style="28" customWidth="1"/>
    <col min="9" max="9" width="59.28515625" style="12" hidden="1" customWidth="1"/>
    <col min="10" max="10" width="12" style="12" customWidth="1"/>
    <col min="11" max="11" width="12.5703125" style="12" customWidth="1"/>
    <col min="12" max="12" width="11.85546875" style="28" customWidth="1"/>
    <col min="13" max="13" width="78.28515625" style="12" hidden="1" customWidth="1"/>
    <col min="14" max="14" width="12" style="12" customWidth="1"/>
    <col min="15" max="15" width="12.5703125" style="12" customWidth="1"/>
    <col min="16" max="16" width="11.85546875" style="28" customWidth="1"/>
    <col min="17" max="17" width="80.7109375" style="12" hidden="1" customWidth="1"/>
    <col min="18" max="18" width="12.85546875" style="12" customWidth="1"/>
    <col min="19" max="19" width="11" style="12" customWidth="1"/>
    <col min="20" max="20" width="11.28515625" style="12" customWidth="1"/>
    <col min="21" max="21" width="12.140625" style="12" customWidth="1"/>
    <col min="22" max="16384" width="9.140625" style="12"/>
  </cols>
  <sheetData>
    <row r="1" spans="1:22" s="34" customFormat="1" ht="30.75" customHeight="1">
      <c r="A1" s="859" t="s">
        <v>196</v>
      </c>
      <c r="B1" s="855"/>
      <c r="C1" s="855"/>
      <c r="D1" s="855"/>
      <c r="E1" s="589" t="s">
        <v>196</v>
      </c>
      <c r="F1" s="509"/>
      <c r="G1" s="509"/>
      <c r="H1" s="509"/>
      <c r="I1" s="588" t="s">
        <v>82</v>
      </c>
      <c r="J1" s="858"/>
      <c r="K1" s="858"/>
      <c r="L1" s="858"/>
      <c r="M1" s="587" t="s">
        <v>82</v>
      </c>
      <c r="N1" s="857"/>
      <c r="O1" s="857"/>
      <c r="P1" s="857"/>
      <c r="Q1" s="34" t="s">
        <v>82</v>
      </c>
    </row>
    <row r="2" spans="1:22" s="396" customFormat="1" ht="20.25" customHeight="1">
      <c r="A2" s="856" t="s">
        <v>174</v>
      </c>
      <c r="B2" s="855"/>
      <c r="C2" s="854"/>
      <c r="D2" s="854"/>
      <c r="E2" s="589"/>
      <c r="F2" s="584" t="s">
        <v>173</v>
      </c>
      <c r="G2" s="853"/>
      <c r="H2" s="853"/>
      <c r="I2" s="588"/>
      <c r="J2" s="582" t="s">
        <v>172</v>
      </c>
      <c r="K2" s="852"/>
      <c r="L2" s="852"/>
      <c r="N2" s="580" t="s">
        <v>171</v>
      </c>
      <c r="O2" s="851"/>
      <c r="P2" s="851"/>
      <c r="R2" s="264" t="s">
        <v>170</v>
      </c>
      <c r="T2" s="264"/>
      <c r="U2" s="390"/>
      <c r="V2" s="390"/>
    </row>
    <row r="3" spans="1:22" s="18" customFormat="1" ht="23.25" customHeight="1">
      <c r="A3" s="850" t="s">
        <v>4</v>
      </c>
      <c r="B3" s="849" t="s">
        <v>0</v>
      </c>
      <c r="C3" s="849" t="s">
        <v>1</v>
      </c>
      <c r="D3" s="848" t="s">
        <v>2</v>
      </c>
      <c r="E3" s="847" t="s">
        <v>4</v>
      </c>
      <c r="F3" s="846" t="s">
        <v>0</v>
      </c>
      <c r="G3" s="846" t="s">
        <v>1</v>
      </c>
      <c r="H3" s="845" t="s">
        <v>2</v>
      </c>
      <c r="I3" s="844" t="s">
        <v>4</v>
      </c>
      <c r="J3" s="843" t="s">
        <v>0</v>
      </c>
      <c r="K3" s="843" t="s">
        <v>1</v>
      </c>
      <c r="L3" s="842" t="s">
        <v>2</v>
      </c>
      <c r="M3" s="841" t="s">
        <v>4</v>
      </c>
      <c r="N3" s="840" t="s">
        <v>0</v>
      </c>
      <c r="O3" s="840" t="s">
        <v>1</v>
      </c>
      <c r="P3" s="839" t="s">
        <v>2</v>
      </c>
      <c r="Q3" s="838" t="s">
        <v>4</v>
      </c>
      <c r="R3" s="837" t="s">
        <v>0</v>
      </c>
      <c r="S3" s="837" t="s">
        <v>1</v>
      </c>
      <c r="T3" s="837" t="s">
        <v>2</v>
      </c>
    </row>
    <row r="4" spans="1:22" s="679" customFormat="1" ht="21.75" customHeight="1">
      <c r="A4" s="836"/>
      <c r="B4" s="835" t="s">
        <v>21</v>
      </c>
      <c r="C4" s="835"/>
      <c r="D4" s="835"/>
      <c r="E4" s="646"/>
      <c r="F4" s="685" t="s">
        <v>21</v>
      </c>
      <c r="G4" s="685"/>
      <c r="H4" s="685"/>
      <c r="I4" s="644"/>
      <c r="J4" s="684" t="s">
        <v>21</v>
      </c>
      <c r="K4" s="684"/>
      <c r="L4" s="684"/>
      <c r="M4" s="834"/>
      <c r="N4" s="833" t="s">
        <v>21</v>
      </c>
      <c r="O4" s="833"/>
      <c r="P4" s="833"/>
      <c r="Q4" s="832"/>
      <c r="R4" s="625" t="s">
        <v>21</v>
      </c>
      <c r="U4" s="802"/>
      <c r="V4" s="831"/>
    </row>
    <row r="5" spans="1:22" s="679" customFormat="1" ht="20.25" customHeight="1">
      <c r="A5" s="830" t="s">
        <v>37</v>
      </c>
      <c r="B5" s="813">
        <v>1347607</v>
      </c>
      <c r="C5" s="813">
        <v>741216</v>
      </c>
      <c r="D5" s="829">
        <v>606391</v>
      </c>
      <c r="E5" s="827" t="s">
        <v>37</v>
      </c>
      <c r="F5" s="827">
        <v>1289307</v>
      </c>
      <c r="G5" s="827">
        <v>725790</v>
      </c>
      <c r="H5" s="827">
        <v>563517</v>
      </c>
      <c r="I5" s="826" t="s">
        <v>37</v>
      </c>
      <c r="J5" s="826">
        <v>1235110</v>
      </c>
      <c r="K5" s="826">
        <v>689798</v>
      </c>
      <c r="L5" s="826">
        <v>545312</v>
      </c>
      <c r="M5" s="825" t="s">
        <v>37</v>
      </c>
      <c r="N5" s="825">
        <v>1123034</v>
      </c>
      <c r="O5" s="825">
        <v>615785</v>
      </c>
      <c r="P5" s="825">
        <v>507249</v>
      </c>
      <c r="Q5" s="824" t="s">
        <v>37</v>
      </c>
      <c r="R5" s="803">
        <f>(N5+J5+F5+B5)/4</f>
        <v>1248764.5</v>
      </c>
      <c r="S5" s="803">
        <f>(O5+K5+G5+C5)/4+0.3</f>
        <v>693147.55</v>
      </c>
      <c r="T5" s="803">
        <f>(P5+L5+H5+D5)/4</f>
        <v>555617.25</v>
      </c>
      <c r="U5" s="802"/>
    </row>
    <row r="6" spans="1:22" s="679" customFormat="1" ht="8.25" customHeight="1">
      <c r="A6" s="828"/>
      <c r="B6" s="813"/>
      <c r="C6" s="813"/>
      <c r="D6" s="813"/>
      <c r="E6" s="827"/>
      <c r="F6" s="827"/>
      <c r="G6" s="827"/>
      <c r="H6" s="827"/>
      <c r="I6" s="826"/>
      <c r="J6" s="826"/>
      <c r="K6" s="826"/>
      <c r="L6" s="826"/>
      <c r="M6" s="825"/>
      <c r="N6" s="825"/>
      <c r="O6" s="825"/>
      <c r="P6" s="825"/>
      <c r="Q6" s="824"/>
      <c r="R6" s="824"/>
      <c r="S6" s="824"/>
      <c r="T6" s="824"/>
      <c r="U6" s="802"/>
    </row>
    <row r="7" spans="1:22" s="527" customFormat="1" ht="16.5" customHeight="1">
      <c r="A7" s="823" t="s">
        <v>80</v>
      </c>
      <c r="B7" s="813">
        <v>616547</v>
      </c>
      <c r="C7" s="813">
        <v>378539</v>
      </c>
      <c r="D7" s="813">
        <v>238008</v>
      </c>
      <c r="E7" s="822" t="s">
        <v>80</v>
      </c>
      <c r="F7" s="809">
        <v>539118</v>
      </c>
      <c r="G7" s="809">
        <v>325620</v>
      </c>
      <c r="H7" s="810">
        <v>213498</v>
      </c>
      <c r="I7" s="821" t="s">
        <v>81</v>
      </c>
      <c r="J7" s="807">
        <v>498779</v>
      </c>
      <c r="K7" s="807">
        <v>293560</v>
      </c>
      <c r="L7" s="808">
        <v>205219</v>
      </c>
      <c r="M7" s="820" t="s">
        <v>81</v>
      </c>
      <c r="N7" s="805">
        <v>333938</v>
      </c>
      <c r="O7" s="805">
        <v>206443</v>
      </c>
      <c r="P7" s="805">
        <v>127495</v>
      </c>
      <c r="Q7" s="819" t="s">
        <v>80</v>
      </c>
      <c r="R7" s="803">
        <f>(N7+J7+F7+B7)/4</f>
        <v>497095.5</v>
      </c>
      <c r="S7" s="803">
        <f>(O7+K7+G7+C7)/4</f>
        <v>301040.5</v>
      </c>
      <c r="T7" s="803">
        <f>(P7+L7+H7+D7)/4</f>
        <v>196055</v>
      </c>
      <c r="U7" s="802"/>
    </row>
    <row r="8" spans="1:22" s="527" customFormat="1" ht="16.5" customHeight="1">
      <c r="A8" s="823" t="s">
        <v>77</v>
      </c>
      <c r="B8" s="813">
        <v>491</v>
      </c>
      <c r="C8" s="813">
        <v>491</v>
      </c>
      <c r="D8" s="813">
        <v>0</v>
      </c>
      <c r="E8" s="822" t="s">
        <v>77</v>
      </c>
      <c r="F8" s="809">
        <v>1093</v>
      </c>
      <c r="G8" s="809">
        <v>1093</v>
      </c>
      <c r="H8" s="809">
        <v>0</v>
      </c>
      <c r="I8" s="821" t="s">
        <v>77</v>
      </c>
      <c r="J8" s="807">
        <v>0</v>
      </c>
      <c r="K8" s="807">
        <v>0</v>
      </c>
      <c r="L8" s="807">
        <v>0</v>
      </c>
      <c r="M8" s="820" t="s">
        <v>77</v>
      </c>
      <c r="N8" s="805">
        <v>0</v>
      </c>
      <c r="O8" s="805">
        <v>0</v>
      </c>
      <c r="P8" s="815">
        <v>0</v>
      </c>
      <c r="Q8" s="819" t="s">
        <v>77</v>
      </c>
      <c r="R8" s="803">
        <f>(N8+J8+F8+B8)/4</f>
        <v>396</v>
      </c>
      <c r="S8" s="803">
        <f>(O8+K8+G8+C8)/4</f>
        <v>396</v>
      </c>
      <c r="T8" s="803">
        <f>(P8+L8+H8+D8)/4</f>
        <v>0</v>
      </c>
      <c r="U8" s="802"/>
    </row>
    <row r="9" spans="1:22" s="527" customFormat="1" ht="16.5" customHeight="1">
      <c r="A9" s="823" t="s">
        <v>76</v>
      </c>
      <c r="B9" s="813">
        <v>173347</v>
      </c>
      <c r="C9" s="813">
        <v>83677</v>
      </c>
      <c r="D9" s="813">
        <v>89670</v>
      </c>
      <c r="E9" s="822" t="s">
        <v>76</v>
      </c>
      <c r="F9" s="809">
        <v>199054</v>
      </c>
      <c r="G9" s="809">
        <v>98434</v>
      </c>
      <c r="H9" s="809">
        <v>100620</v>
      </c>
      <c r="I9" s="821" t="s">
        <v>76</v>
      </c>
      <c r="J9" s="807">
        <v>226117</v>
      </c>
      <c r="K9" s="807">
        <v>116132</v>
      </c>
      <c r="L9" s="807">
        <v>109985</v>
      </c>
      <c r="M9" s="820" t="s">
        <v>76</v>
      </c>
      <c r="N9" s="805">
        <v>241990</v>
      </c>
      <c r="O9" s="805">
        <v>125707</v>
      </c>
      <c r="P9" s="805">
        <v>116283</v>
      </c>
      <c r="Q9" s="819" t="s">
        <v>76</v>
      </c>
      <c r="R9" s="803">
        <f>(N9+J9+F9+B9)/4</f>
        <v>210127</v>
      </c>
      <c r="S9" s="803">
        <f>(O9+K9+G9+C9)/4</f>
        <v>105987.5</v>
      </c>
      <c r="T9" s="803">
        <f>(P9+L9+H9+D9)/4-0.1</f>
        <v>104139.4</v>
      </c>
      <c r="U9" s="802"/>
    </row>
    <row r="10" spans="1:22" s="527" customFormat="1" ht="16.5" customHeight="1">
      <c r="A10" s="823" t="s">
        <v>75</v>
      </c>
      <c r="B10" s="813">
        <v>4946</v>
      </c>
      <c r="C10" s="813">
        <v>1669</v>
      </c>
      <c r="D10" s="813">
        <v>3277</v>
      </c>
      <c r="E10" s="822" t="s">
        <v>75</v>
      </c>
      <c r="F10" s="809">
        <v>3068</v>
      </c>
      <c r="G10" s="809">
        <v>3068</v>
      </c>
      <c r="H10" s="809">
        <v>0</v>
      </c>
      <c r="I10" s="821" t="s">
        <v>75</v>
      </c>
      <c r="J10" s="807">
        <v>3178</v>
      </c>
      <c r="K10" s="807">
        <v>3178</v>
      </c>
      <c r="L10" s="807">
        <v>0</v>
      </c>
      <c r="M10" s="820" t="s">
        <v>75</v>
      </c>
      <c r="N10" s="805">
        <v>1469</v>
      </c>
      <c r="O10" s="805">
        <v>1061</v>
      </c>
      <c r="P10" s="806">
        <v>408</v>
      </c>
      <c r="Q10" s="819" t="s">
        <v>75</v>
      </c>
      <c r="R10" s="803">
        <f>(N10+J10+F10+B10)/4</f>
        <v>3165.25</v>
      </c>
      <c r="S10" s="803">
        <f>(O10+K10+G10+C10)/4</f>
        <v>2244</v>
      </c>
      <c r="T10" s="803">
        <f>(P10+L10+H10+D10)/4</f>
        <v>921.25</v>
      </c>
      <c r="U10" s="802"/>
    </row>
    <row r="11" spans="1:22" s="527" customFormat="1" ht="16.5" customHeight="1">
      <c r="A11" s="823" t="s">
        <v>74</v>
      </c>
      <c r="B11" s="813">
        <v>1335</v>
      </c>
      <c r="C11" s="813">
        <v>820</v>
      </c>
      <c r="D11" s="813">
        <v>515</v>
      </c>
      <c r="E11" s="822" t="s">
        <v>74</v>
      </c>
      <c r="F11" s="809">
        <v>740</v>
      </c>
      <c r="G11" s="809">
        <v>383</v>
      </c>
      <c r="H11" s="809">
        <v>357</v>
      </c>
      <c r="I11" s="821" t="s">
        <v>74</v>
      </c>
      <c r="J11" s="807">
        <v>3419</v>
      </c>
      <c r="K11" s="807">
        <v>1722</v>
      </c>
      <c r="L11" s="807">
        <v>1697</v>
      </c>
      <c r="M11" s="820" t="s">
        <v>74</v>
      </c>
      <c r="N11" s="805">
        <v>2184</v>
      </c>
      <c r="O11" s="805">
        <v>1281</v>
      </c>
      <c r="P11" s="805">
        <v>903</v>
      </c>
      <c r="Q11" s="819" t="s">
        <v>74</v>
      </c>
      <c r="R11" s="803">
        <f>(N11+J11+F11+B11)/4-0.1</f>
        <v>1919.4</v>
      </c>
      <c r="S11" s="803">
        <f>(O11+K11+G11+C11)/4-0.1</f>
        <v>1051.4000000000001</v>
      </c>
      <c r="T11" s="803">
        <f>(P11+L11+H11+D11)/4</f>
        <v>868</v>
      </c>
      <c r="U11" s="802"/>
    </row>
    <row r="12" spans="1:22" s="527" customFormat="1" ht="16.5" customHeight="1">
      <c r="A12" s="823" t="s">
        <v>73</v>
      </c>
      <c r="B12" s="813">
        <v>64318</v>
      </c>
      <c r="C12" s="813">
        <v>60501</v>
      </c>
      <c r="D12" s="813">
        <v>3817</v>
      </c>
      <c r="E12" s="822" t="s">
        <v>73</v>
      </c>
      <c r="F12" s="809">
        <v>95856</v>
      </c>
      <c r="G12" s="809">
        <v>86536</v>
      </c>
      <c r="H12" s="809">
        <v>9320</v>
      </c>
      <c r="I12" s="821" t="s">
        <v>73</v>
      </c>
      <c r="J12" s="807">
        <v>99663</v>
      </c>
      <c r="K12" s="807">
        <v>85116</v>
      </c>
      <c r="L12" s="807">
        <v>14547</v>
      </c>
      <c r="M12" s="820" t="s">
        <v>73</v>
      </c>
      <c r="N12" s="805">
        <v>94711</v>
      </c>
      <c r="O12" s="805">
        <v>84001</v>
      </c>
      <c r="P12" s="805">
        <v>10710</v>
      </c>
      <c r="Q12" s="819" t="s">
        <v>73</v>
      </c>
      <c r="R12" s="803">
        <f>(N12+J12+F12+B12)/4</f>
        <v>88637</v>
      </c>
      <c r="S12" s="803">
        <f>(O12+K12+G12+C12)/4</f>
        <v>79038.5</v>
      </c>
      <c r="T12" s="803">
        <f>(P12+L12+H12+D12)/4-0.1</f>
        <v>9598.4</v>
      </c>
      <c r="U12" s="802"/>
    </row>
    <row r="13" spans="1:22" s="527" customFormat="1" ht="16.5" customHeight="1">
      <c r="A13" s="823" t="s">
        <v>72</v>
      </c>
      <c r="B13" s="811">
        <v>186871</v>
      </c>
      <c r="C13" s="811">
        <v>86212</v>
      </c>
      <c r="D13" s="811">
        <v>100659</v>
      </c>
      <c r="E13" s="822" t="s">
        <v>72</v>
      </c>
      <c r="F13" s="809">
        <v>176530</v>
      </c>
      <c r="G13" s="809">
        <v>82815</v>
      </c>
      <c r="H13" s="810">
        <v>93715</v>
      </c>
      <c r="I13" s="821" t="s">
        <v>72</v>
      </c>
      <c r="J13" s="807">
        <v>166892</v>
      </c>
      <c r="K13" s="807">
        <v>81305</v>
      </c>
      <c r="L13" s="808">
        <v>85587</v>
      </c>
      <c r="M13" s="820" t="s">
        <v>72</v>
      </c>
      <c r="N13" s="805">
        <v>184921</v>
      </c>
      <c r="O13" s="805">
        <v>87256</v>
      </c>
      <c r="P13" s="805">
        <v>97665</v>
      </c>
      <c r="Q13" s="819" t="s">
        <v>72</v>
      </c>
      <c r="R13" s="803">
        <f>(N13+J13+F13+B13)/4-0.1</f>
        <v>178803.4</v>
      </c>
      <c r="S13" s="803">
        <f>(O13+K13+G13+C13)/4</f>
        <v>84397</v>
      </c>
      <c r="T13" s="803">
        <f>(P13+L13+H13+D13)/4-0.1</f>
        <v>94406.399999999994</v>
      </c>
      <c r="U13" s="802"/>
    </row>
    <row r="14" spans="1:22" s="527" customFormat="1" ht="16.5" customHeight="1">
      <c r="A14" s="823" t="s">
        <v>71</v>
      </c>
      <c r="B14" s="811">
        <v>24635</v>
      </c>
      <c r="C14" s="811">
        <v>20350</v>
      </c>
      <c r="D14" s="811">
        <v>4285</v>
      </c>
      <c r="E14" s="822" t="s">
        <v>71</v>
      </c>
      <c r="F14" s="809">
        <v>12653</v>
      </c>
      <c r="G14" s="809">
        <v>11898</v>
      </c>
      <c r="H14" s="809">
        <v>755</v>
      </c>
      <c r="I14" s="821" t="s">
        <v>71</v>
      </c>
      <c r="J14" s="807">
        <v>15359</v>
      </c>
      <c r="K14" s="807">
        <v>13166</v>
      </c>
      <c r="L14" s="807">
        <v>2193</v>
      </c>
      <c r="M14" s="820" t="s">
        <v>71</v>
      </c>
      <c r="N14" s="805">
        <v>28660</v>
      </c>
      <c r="O14" s="805">
        <v>26522</v>
      </c>
      <c r="P14" s="805">
        <v>2138</v>
      </c>
      <c r="Q14" s="819" t="s">
        <v>71</v>
      </c>
      <c r="R14" s="803">
        <f>(N14+J14+F14+B14)/4</f>
        <v>20326.75</v>
      </c>
      <c r="S14" s="803">
        <f>(O14+K14+G14+C14)/4</f>
        <v>17984</v>
      </c>
      <c r="T14" s="803">
        <f>(P14+L14+H14+D14)/4</f>
        <v>2342.75</v>
      </c>
      <c r="U14" s="802"/>
    </row>
    <row r="15" spans="1:22" s="735" customFormat="1" ht="16.5" customHeight="1">
      <c r="A15" s="818" t="s">
        <v>69</v>
      </c>
      <c r="B15" s="811">
        <v>97535</v>
      </c>
      <c r="C15" s="811">
        <v>34709</v>
      </c>
      <c r="D15" s="811">
        <v>62826</v>
      </c>
      <c r="E15" s="817" t="s">
        <v>69</v>
      </c>
      <c r="F15" s="809">
        <v>74928</v>
      </c>
      <c r="G15" s="809">
        <v>28486</v>
      </c>
      <c r="H15" s="809">
        <v>46442</v>
      </c>
      <c r="I15" s="816" t="s">
        <v>70</v>
      </c>
      <c r="J15" s="807">
        <v>69884</v>
      </c>
      <c r="K15" s="807">
        <v>21208</v>
      </c>
      <c r="L15" s="807">
        <v>48676</v>
      </c>
      <c r="M15" s="815" t="s">
        <v>70</v>
      </c>
      <c r="N15" s="805">
        <v>73734</v>
      </c>
      <c r="O15" s="805">
        <v>19669</v>
      </c>
      <c r="P15" s="805">
        <v>54065</v>
      </c>
      <c r="Q15" s="814" t="s">
        <v>69</v>
      </c>
      <c r="R15" s="803">
        <f>(N15+J15+F15+B15)/4</f>
        <v>79020.25</v>
      </c>
      <c r="S15" s="803">
        <f>(O15+K15+G15+C15)/4</f>
        <v>26018</v>
      </c>
      <c r="T15" s="803">
        <f>(P15+L15+H15+D15)/4</f>
        <v>53002.25</v>
      </c>
      <c r="U15" s="802"/>
    </row>
    <row r="16" spans="1:22" s="527" customFormat="1" ht="16.5" customHeight="1">
      <c r="A16" s="812" t="s">
        <v>68</v>
      </c>
      <c r="B16" s="811">
        <v>0</v>
      </c>
      <c r="C16" s="811">
        <v>0</v>
      </c>
      <c r="D16" s="811">
        <v>0</v>
      </c>
      <c r="E16" s="810" t="s">
        <v>68</v>
      </c>
      <c r="F16" s="809">
        <v>1106</v>
      </c>
      <c r="G16" s="809">
        <v>811</v>
      </c>
      <c r="H16" s="809">
        <v>295</v>
      </c>
      <c r="I16" s="808" t="s">
        <v>68</v>
      </c>
      <c r="J16" s="807">
        <v>1379</v>
      </c>
      <c r="K16" s="807">
        <v>1379</v>
      </c>
      <c r="L16" s="807">
        <v>0</v>
      </c>
      <c r="M16" s="806" t="s">
        <v>68</v>
      </c>
      <c r="N16" s="805">
        <v>1058</v>
      </c>
      <c r="O16" s="805">
        <v>276</v>
      </c>
      <c r="P16" s="805">
        <v>782</v>
      </c>
      <c r="Q16" s="804" t="s">
        <v>68</v>
      </c>
      <c r="R16" s="803">
        <f>(N16+J16+F16+B16)/4</f>
        <v>885.75</v>
      </c>
      <c r="S16" s="803">
        <f>(O16+K16+G16+C16)/4</f>
        <v>616.5</v>
      </c>
      <c r="T16" s="803">
        <f>(P16+L16+H16+D16)/4</f>
        <v>269.25</v>
      </c>
      <c r="U16" s="802"/>
    </row>
    <row r="17" spans="1:22" s="527" customFormat="1" ht="16.5" customHeight="1">
      <c r="A17" s="812" t="s">
        <v>67</v>
      </c>
      <c r="B17" s="811">
        <v>6587</v>
      </c>
      <c r="C17" s="811">
        <v>2577</v>
      </c>
      <c r="D17" s="811">
        <v>4010</v>
      </c>
      <c r="E17" s="810" t="s">
        <v>67</v>
      </c>
      <c r="F17" s="809">
        <v>10628</v>
      </c>
      <c r="G17" s="809">
        <v>4034</v>
      </c>
      <c r="H17" s="810">
        <v>6594</v>
      </c>
      <c r="I17" s="808" t="s">
        <v>67</v>
      </c>
      <c r="J17" s="807">
        <v>6011</v>
      </c>
      <c r="K17" s="807">
        <v>1758</v>
      </c>
      <c r="L17" s="808">
        <v>4253</v>
      </c>
      <c r="M17" s="806" t="s">
        <v>67</v>
      </c>
      <c r="N17" s="805">
        <v>8956</v>
      </c>
      <c r="O17" s="805">
        <v>2245</v>
      </c>
      <c r="P17" s="805">
        <v>6711</v>
      </c>
      <c r="Q17" s="804" t="s">
        <v>67</v>
      </c>
      <c r="R17" s="803">
        <f>(N17+J17+F17+B17)/4</f>
        <v>8045.5</v>
      </c>
      <c r="S17" s="803">
        <f>(O17+K17+G17+C17)/4</f>
        <v>2653.5</v>
      </c>
      <c r="T17" s="803">
        <f>(P17+L17+H17+D17)/4</f>
        <v>5392</v>
      </c>
      <c r="U17" s="802"/>
    </row>
    <row r="18" spans="1:22" s="527" customFormat="1" ht="16.5" customHeight="1">
      <c r="A18" s="812" t="s">
        <v>66</v>
      </c>
      <c r="B18" s="811">
        <v>10251</v>
      </c>
      <c r="C18" s="811">
        <v>4908</v>
      </c>
      <c r="D18" s="811">
        <v>5343</v>
      </c>
      <c r="E18" s="810" t="s">
        <v>66</v>
      </c>
      <c r="F18" s="809">
        <v>9078</v>
      </c>
      <c r="G18" s="809">
        <v>3158</v>
      </c>
      <c r="H18" s="809">
        <v>5920</v>
      </c>
      <c r="I18" s="808" t="s">
        <v>66</v>
      </c>
      <c r="J18" s="807">
        <v>6824</v>
      </c>
      <c r="K18" s="807">
        <v>1839</v>
      </c>
      <c r="L18" s="807">
        <v>4985</v>
      </c>
      <c r="M18" s="806" t="s">
        <v>66</v>
      </c>
      <c r="N18" s="805">
        <v>6473</v>
      </c>
      <c r="O18" s="805">
        <v>2102</v>
      </c>
      <c r="P18" s="805">
        <v>4371</v>
      </c>
      <c r="Q18" s="804" t="s">
        <v>66</v>
      </c>
      <c r="R18" s="803">
        <f>(N18+J18+F18+B18)/4</f>
        <v>8156.5</v>
      </c>
      <c r="S18" s="803">
        <f>(O18+K18+G18+C18)/4</f>
        <v>3001.75</v>
      </c>
      <c r="T18" s="803">
        <f>(P18+L18+H18+D18)/4</f>
        <v>5154.75</v>
      </c>
      <c r="U18" s="802"/>
    </row>
    <row r="19" spans="1:22" s="527" customFormat="1" ht="16.5" customHeight="1">
      <c r="A19" s="799" t="s">
        <v>65</v>
      </c>
      <c r="B19" s="811">
        <v>8856</v>
      </c>
      <c r="C19" s="811">
        <v>4046</v>
      </c>
      <c r="D19" s="813">
        <v>4810</v>
      </c>
      <c r="E19" s="809" t="s">
        <v>65</v>
      </c>
      <c r="F19" s="809">
        <v>5664</v>
      </c>
      <c r="G19" s="809">
        <v>2389</v>
      </c>
      <c r="H19" s="809">
        <v>3275</v>
      </c>
      <c r="I19" s="807" t="s">
        <v>65</v>
      </c>
      <c r="J19" s="807">
        <v>2704</v>
      </c>
      <c r="K19" s="807">
        <v>0</v>
      </c>
      <c r="L19" s="807">
        <v>2704</v>
      </c>
      <c r="M19" s="805" t="s">
        <v>65</v>
      </c>
      <c r="N19" s="805">
        <v>7748</v>
      </c>
      <c r="O19" s="805">
        <v>1506</v>
      </c>
      <c r="P19" s="805">
        <v>6242</v>
      </c>
      <c r="Q19" s="803" t="s">
        <v>65</v>
      </c>
      <c r="R19" s="803">
        <f>(N19+J19+F19+B19)/4</f>
        <v>6243</v>
      </c>
      <c r="S19" s="803">
        <f>(O19+K19+G19+C19)/4</f>
        <v>1985.25</v>
      </c>
      <c r="T19" s="803">
        <f>(P19+L19+H19+D19)/4</f>
        <v>4257.75</v>
      </c>
      <c r="U19" s="802"/>
    </row>
    <row r="20" spans="1:22" s="527" customFormat="1" ht="16.5" customHeight="1">
      <c r="A20" s="799" t="s">
        <v>64</v>
      </c>
      <c r="B20" s="811">
        <v>11439</v>
      </c>
      <c r="C20" s="811">
        <v>8110</v>
      </c>
      <c r="D20" s="811">
        <v>3329</v>
      </c>
      <c r="E20" s="809" t="s">
        <v>64</v>
      </c>
      <c r="F20" s="809">
        <v>9409</v>
      </c>
      <c r="G20" s="809">
        <v>4287</v>
      </c>
      <c r="H20" s="809">
        <v>5122</v>
      </c>
      <c r="I20" s="807" t="s">
        <v>64</v>
      </c>
      <c r="J20" s="807">
        <v>5249</v>
      </c>
      <c r="K20" s="807">
        <v>3303</v>
      </c>
      <c r="L20" s="807">
        <v>1946</v>
      </c>
      <c r="M20" s="805" t="s">
        <v>64</v>
      </c>
      <c r="N20" s="805">
        <v>7363</v>
      </c>
      <c r="O20" s="805">
        <v>5945</v>
      </c>
      <c r="P20" s="805">
        <v>1418</v>
      </c>
      <c r="Q20" s="803" t="s">
        <v>64</v>
      </c>
      <c r="R20" s="803">
        <f>(N20+J20+F20+B20)/4</f>
        <v>8365</v>
      </c>
      <c r="S20" s="803">
        <f>(O20+K20+G20+C20)/4</f>
        <v>5411.25</v>
      </c>
      <c r="T20" s="803">
        <f>(P20+L20+H20+D20)/4</f>
        <v>2953.75</v>
      </c>
      <c r="U20" s="802"/>
    </row>
    <row r="21" spans="1:22" s="527" customFormat="1" ht="16.5" customHeight="1">
      <c r="A21" s="799" t="s">
        <v>63</v>
      </c>
      <c r="B21" s="811">
        <v>45679</v>
      </c>
      <c r="C21" s="811">
        <v>24869</v>
      </c>
      <c r="D21" s="811">
        <v>20810</v>
      </c>
      <c r="E21" s="809" t="s">
        <v>63</v>
      </c>
      <c r="F21" s="809">
        <v>54279</v>
      </c>
      <c r="G21" s="809">
        <v>36427</v>
      </c>
      <c r="H21" s="809">
        <v>17852</v>
      </c>
      <c r="I21" s="807" t="s">
        <v>63</v>
      </c>
      <c r="J21" s="807">
        <v>50853</v>
      </c>
      <c r="K21" s="807">
        <v>35276</v>
      </c>
      <c r="L21" s="807">
        <v>15577</v>
      </c>
      <c r="M21" s="805" t="s">
        <v>63</v>
      </c>
      <c r="N21" s="805">
        <v>41341</v>
      </c>
      <c r="O21" s="805">
        <v>26212</v>
      </c>
      <c r="P21" s="805">
        <v>15129</v>
      </c>
      <c r="Q21" s="803" t="s">
        <v>63</v>
      </c>
      <c r="R21" s="803">
        <f>(N21+J21+F21+B21)/4</f>
        <v>48038</v>
      </c>
      <c r="S21" s="803">
        <f>(O21+K21+G21+C21)/4</f>
        <v>30696</v>
      </c>
      <c r="T21" s="803">
        <f>(P21+L21+H21+D21)/4</f>
        <v>17342</v>
      </c>
      <c r="U21" s="802"/>
    </row>
    <row r="22" spans="1:22" s="527" customFormat="1" ht="16.5" customHeight="1">
      <c r="A22" s="799" t="s">
        <v>62</v>
      </c>
      <c r="B22" s="811">
        <v>44235</v>
      </c>
      <c r="C22" s="811">
        <v>13464</v>
      </c>
      <c r="D22" s="811">
        <v>30771</v>
      </c>
      <c r="E22" s="809" t="s">
        <v>62</v>
      </c>
      <c r="F22" s="809">
        <v>43327</v>
      </c>
      <c r="G22" s="809">
        <v>9803</v>
      </c>
      <c r="H22" s="809">
        <v>33524</v>
      </c>
      <c r="I22" s="807" t="s">
        <v>62</v>
      </c>
      <c r="J22" s="807">
        <v>30343</v>
      </c>
      <c r="K22" s="807">
        <v>9925</v>
      </c>
      <c r="L22" s="807">
        <v>20418</v>
      </c>
      <c r="M22" s="805" t="s">
        <v>62</v>
      </c>
      <c r="N22" s="805">
        <v>40329</v>
      </c>
      <c r="O22" s="805">
        <v>10576</v>
      </c>
      <c r="P22" s="805">
        <v>29753</v>
      </c>
      <c r="Q22" s="803" t="s">
        <v>62</v>
      </c>
      <c r="R22" s="803">
        <f>(N22+J22+F22+B22)/4</f>
        <v>39558.5</v>
      </c>
      <c r="S22" s="803">
        <f>(O22+K22+G22+C22)/4</f>
        <v>10942</v>
      </c>
      <c r="T22" s="803">
        <f>(P22+L22+H22+D22)/4</f>
        <v>28616.5</v>
      </c>
      <c r="U22" s="802"/>
    </row>
    <row r="23" spans="1:22" s="527" customFormat="1" ht="16.5" customHeight="1">
      <c r="A23" s="799" t="s">
        <v>61</v>
      </c>
      <c r="B23" s="811">
        <v>13764</v>
      </c>
      <c r="C23" s="811">
        <v>2044</v>
      </c>
      <c r="D23" s="811">
        <v>11720</v>
      </c>
      <c r="E23" s="809" t="s">
        <v>61</v>
      </c>
      <c r="F23" s="809">
        <v>14462</v>
      </c>
      <c r="G23" s="809">
        <v>3921</v>
      </c>
      <c r="H23" s="809">
        <v>10541</v>
      </c>
      <c r="I23" s="807" t="s">
        <v>61</v>
      </c>
      <c r="J23" s="807">
        <v>12350</v>
      </c>
      <c r="K23" s="807">
        <v>3061</v>
      </c>
      <c r="L23" s="807">
        <v>9289</v>
      </c>
      <c r="M23" s="805" t="s">
        <v>61</v>
      </c>
      <c r="N23" s="805">
        <v>14331</v>
      </c>
      <c r="O23" s="805">
        <v>3787</v>
      </c>
      <c r="P23" s="805">
        <v>10544</v>
      </c>
      <c r="Q23" s="803" t="s">
        <v>61</v>
      </c>
      <c r="R23" s="803">
        <f>(N23+J23+F23+B23)/4</f>
        <v>13726.75</v>
      </c>
      <c r="S23" s="803">
        <f>(O23+K23+G23+C23)/4</f>
        <v>3203.25</v>
      </c>
      <c r="T23" s="803">
        <f>(P23+L23+H23+D23)/4</f>
        <v>10523.5</v>
      </c>
      <c r="U23" s="802"/>
    </row>
    <row r="24" spans="1:22" s="527" customFormat="1" ht="21" customHeight="1">
      <c r="A24" s="799" t="s">
        <v>60</v>
      </c>
      <c r="B24" s="811">
        <v>12524</v>
      </c>
      <c r="C24" s="811">
        <v>5958</v>
      </c>
      <c r="D24" s="811">
        <v>6566</v>
      </c>
      <c r="E24" s="809" t="s">
        <v>60</v>
      </c>
      <c r="F24" s="809">
        <v>8445</v>
      </c>
      <c r="G24" s="809">
        <v>4547</v>
      </c>
      <c r="H24" s="810">
        <v>3898</v>
      </c>
      <c r="I24" s="807" t="s">
        <v>60</v>
      </c>
      <c r="J24" s="807">
        <v>14012</v>
      </c>
      <c r="K24" s="807">
        <v>6177</v>
      </c>
      <c r="L24" s="808">
        <v>7835</v>
      </c>
      <c r="M24" s="805" t="s">
        <v>60</v>
      </c>
      <c r="N24" s="805">
        <v>13813</v>
      </c>
      <c r="O24" s="805">
        <v>4687</v>
      </c>
      <c r="P24" s="805">
        <v>9126</v>
      </c>
      <c r="Q24" s="803" t="s">
        <v>60</v>
      </c>
      <c r="R24" s="803">
        <f>(N24+J24+F24+B24)/4-0.1</f>
        <v>12198.4</v>
      </c>
      <c r="S24" s="803">
        <f>(O24+K24+G24+C24)/4</f>
        <v>5342.25</v>
      </c>
      <c r="T24" s="803">
        <f>(P24+L24+H24+D24)/4</f>
        <v>6856.25</v>
      </c>
      <c r="U24" s="802"/>
    </row>
    <row r="25" spans="1:22" s="527" customFormat="1" ht="16.5" customHeight="1">
      <c r="A25" s="799" t="s">
        <v>59</v>
      </c>
      <c r="B25" s="811">
        <v>17183</v>
      </c>
      <c r="C25" s="811">
        <v>7503</v>
      </c>
      <c r="D25" s="811">
        <v>9680</v>
      </c>
      <c r="E25" s="809" t="s">
        <v>59</v>
      </c>
      <c r="F25" s="809">
        <v>22727</v>
      </c>
      <c r="G25" s="809">
        <v>15811</v>
      </c>
      <c r="H25" s="809">
        <v>6916</v>
      </c>
      <c r="I25" s="807" t="s">
        <v>59</v>
      </c>
      <c r="J25" s="807">
        <v>14666</v>
      </c>
      <c r="K25" s="807">
        <v>10740</v>
      </c>
      <c r="L25" s="807">
        <v>3926</v>
      </c>
      <c r="M25" s="805" t="s">
        <v>59</v>
      </c>
      <c r="N25" s="805">
        <v>9751</v>
      </c>
      <c r="O25" s="805">
        <v>3179</v>
      </c>
      <c r="P25" s="805">
        <v>6572</v>
      </c>
      <c r="Q25" s="803" t="s">
        <v>59</v>
      </c>
      <c r="R25" s="803">
        <f>(N25+J25+F25+B25)/4</f>
        <v>16081.75</v>
      </c>
      <c r="S25" s="803">
        <f>(O25+K25+G25+C25)/4</f>
        <v>9308.25</v>
      </c>
      <c r="T25" s="803">
        <f>(P25+L25+H25+D25)/4</f>
        <v>6773.5</v>
      </c>
      <c r="U25" s="802"/>
    </row>
    <row r="26" spans="1:22" s="527" customFormat="1" ht="16.5" customHeight="1">
      <c r="A26" s="812" t="s">
        <v>58</v>
      </c>
      <c r="B26" s="811">
        <v>6595</v>
      </c>
      <c r="C26" s="811">
        <v>300</v>
      </c>
      <c r="D26" s="811">
        <v>6295</v>
      </c>
      <c r="E26" s="810" t="s">
        <v>58</v>
      </c>
      <c r="F26" s="809">
        <v>7142</v>
      </c>
      <c r="G26" s="809">
        <v>2269</v>
      </c>
      <c r="H26" s="809">
        <v>4873</v>
      </c>
      <c r="I26" s="808" t="s">
        <v>58</v>
      </c>
      <c r="J26" s="807">
        <v>7428</v>
      </c>
      <c r="K26" s="807">
        <v>953</v>
      </c>
      <c r="L26" s="807">
        <v>6475</v>
      </c>
      <c r="M26" s="806" t="s">
        <v>58</v>
      </c>
      <c r="N26" s="805">
        <v>10264</v>
      </c>
      <c r="O26" s="805">
        <v>3330</v>
      </c>
      <c r="P26" s="805">
        <v>6934</v>
      </c>
      <c r="Q26" s="804" t="s">
        <v>58</v>
      </c>
      <c r="R26" s="803">
        <f>(N26+J26+F26+B26)/4</f>
        <v>7857.25</v>
      </c>
      <c r="S26" s="803">
        <f>(O26+K26+G26+C26)/4</f>
        <v>1713</v>
      </c>
      <c r="T26" s="803">
        <f>(P26+L26+H26+D26)/4</f>
        <v>6144.25</v>
      </c>
      <c r="U26" s="802"/>
    </row>
    <row r="27" spans="1:22" s="527" customFormat="1" ht="16.5" customHeight="1">
      <c r="A27" s="799" t="s">
        <v>57</v>
      </c>
      <c r="B27" s="801" t="s">
        <v>8</v>
      </c>
      <c r="C27" s="801" t="s">
        <v>8</v>
      </c>
      <c r="D27" s="800" t="s">
        <v>8</v>
      </c>
      <c r="E27" s="706" t="s">
        <v>57</v>
      </c>
      <c r="F27" s="796" t="s">
        <v>8</v>
      </c>
      <c r="G27" s="796" t="s">
        <v>8</v>
      </c>
      <c r="H27" s="795" t="s">
        <v>8</v>
      </c>
      <c r="I27" s="704" t="s">
        <v>57</v>
      </c>
      <c r="J27" s="794" t="s">
        <v>8</v>
      </c>
      <c r="K27" s="794" t="s">
        <v>7</v>
      </c>
      <c r="L27" s="793" t="s">
        <v>8</v>
      </c>
      <c r="M27" s="792" t="s">
        <v>57</v>
      </c>
      <c r="N27" s="791" t="s">
        <v>8</v>
      </c>
      <c r="O27" s="791" t="s">
        <v>8</v>
      </c>
      <c r="P27" s="791" t="s">
        <v>8</v>
      </c>
      <c r="Q27" s="790" t="s">
        <v>57</v>
      </c>
      <c r="R27" s="452"/>
      <c r="S27" s="452"/>
      <c r="T27" s="452"/>
    </row>
    <row r="28" spans="1:22" s="679" customFormat="1" ht="21.75" customHeight="1">
      <c r="A28" s="799" t="s">
        <v>56</v>
      </c>
      <c r="B28" s="798">
        <v>469</v>
      </c>
      <c r="C28" s="798">
        <v>469</v>
      </c>
      <c r="D28" s="797" t="s">
        <v>8</v>
      </c>
      <c r="E28" s="706" t="s">
        <v>56</v>
      </c>
      <c r="F28" s="796" t="s">
        <v>8</v>
      </c>
      <c r="G28" s="796" t="s">
        <v>8</v>
      </c>
      <c r="H28" s="795" t="s">
        <v>8</v>
      </c>
      <c r="I28" s="704" t="s">
        <v>56</v>
      </c>
      <c r="J28" s="794" t="s">
        <v>8</v>
      </c>
      <c r="K28" s="794" t="s">
        <v>7</v>
      </c>
      <c r="L28" s="793" t="s">
        <v>8</v>
      </c>
      <c r="M28" s="792" t="s">
        <v>56</v>
      </c>
      <c r="N28" s="791" t="s">
        <v>8</v>
      </c>
      <c r="O28" s="791" t="s">
        <v>8</v>
      </c>
      <c r="P28" s="791" t="s">
        <v>8</v>
      </c>
      <c r="Q28" s="790" t="s">
        <v>56</v>
      </c>
      <c r="R28" s="789">
        <f>B28/4</f>
        <v>117.25</v>
      </c>
      <c r="S28" s="789">
        <f>C28/4</f>
        <v>117.25</v>
      </c>
      <c r="T28" s="701"/>
    </row>
    <row r="29" spans="1:22" s="679" customFormat="1" ht="19.5" customHeight="1">
      <c r="A29" s="788"/>
      <c r="B29" s="787"/>
      <c r="C29" s="787" t="s">
        <v>20</v>
      </c>
      <c r="D29" s="787"/>
      <c r="E29" s="786"/>
      <c r="F29" s="785"/>
      <c r="G29" s="785" t="s">
        <v>20</v>
      </c>
      <c r="H29" s="785"/>
      <c r="I29" s="784"/>
      <c r="J29" s="783"/>
      <c r="K29" s="783" t="s">
        <v>20</v>
      </c>
      <c r="L29" s="783"/>
      <c r="M29" s="782"/>
      <c r="N29" s="781"/>
      <c r="O29" s="781" t="s">
        <v>20</v>
      </c>
      <c r="P29" s="781"/>
      <c r="Q29" s="780"/>
      <c r="R29" s="701"/>
      <c r="S29" s="701"/>
      <c r="T29" s="701"/>
    </row>
    <row r="30" spans="1:22" s="527" customFormat="1" ht="18" customHeight="1">
      <c r="A30" s="779" t="s">
        <v>37</v>
      </c>
      <c r="B30" s="778">
        <v>100</v>
      </c>
      <c r="C30" s="778">
        <v>100</v>
      </c>
      <c r="D30" s="778">
        <v>100</v>
      </c>
      <c r="E30" s="777" t="s">
        <v>37</v>
      </c>
      <c r="F30" s="776">
        <v>100</v>
      </c>
      <c r="G30" s="776">
        <v>100</v>
      </c>
      <c r="H30" s="776">
        <v>100</v>
      </c>
      <c r="I30" s="775" t="s">
        <v>37</v>
      </c>
      <c r="J30" s="774">
        <v>100</v>
      </c>
      <c r="K30" s="774">
        <v>100</v>
      </c>
      <c r="L30" s="774">
        <v>100</v>
      </c>
      <c r="M30" s="773" t="s">
        <v>37</v>
      </c>
      <c r="N30" s="772">
        <v>100</v>
      </c>
      <c r="O30" s="772">
        <v>100</v>
      </c>
      <c r="P30" s="772">
        <v>100</v>
      </c>
      <c r="Q30" s="771" t="s">
        <v>37</v>
      </c>
      <c r="R30" s="770">
        <v>100</v>
      </c>
      <c r="S30" s="770">
        <v>100</v>
      </c>
      <c r="T30" s="770">
        <v>100</v>
      </c>
      <c r="U30" s="769"/>
      <c r="V30" s="769"/>
    </row>
    <row r="31" spans="1:22" s="527" customFormat="1" ht="16.5" customHeight="1">
      <c r="A31" s="767" t="s">
        <v>78</v>
      </c>
      <c r="B31" s="752">
        <v>45.721246468740517</v>
      </c>
      <c r="C31" s="752">
        <v>51.069998488969475</v>
      </c>
      <c r="D31" s="752">
        <v>39.279922904528597</v>
      </c>
      <c r="E31" s="766" t="s">
        <v>78</v>
      </c>
      <c r="F31" s="750">
        <v>41.814556191814674</v>
      </c>
      <c r="G31" s="750">
        <v>44.864216922250236</v>
      </c>
      <c r="H31" s="750">
        <v>37.886700844872472</v>
      </c>
      <c r="I31" s="765" t="s">
        <v>79</v>
      </c>
      <c r="J31" s="748">
        <v>40.38336666369797</v>
      </c>
      <c r="K31" s="748">
        <v>42.557386365283747</v>
      </c>
      <c r="L31" s="748">
        <v>37.633318173816093</v>
      </c>
      <c r="M31" s="764" t="s">
        <v>79</v>
      </c>
      <c r="N31" s="746">
        <v>29.735341939780987</v>
      </c>
      <c r="O31" s="746">
        <v>33.525175182896625</v>
      </c>
      <c r="P31" s="746">
        <v>25.134598589647293</v>
      </c>
      <c r="Q31" s="763" t="s">
        <v>78</v>
      </c>
      <c r="R31" s="744">
        <f>R7*100/$R$5</f>
        <v>39.806985224195593</v>
      </c>
      <c r="S31" s="744">
        <f>S7*100/$S$5</f>
        <v>43.430940497445313</v>
      </c>
      <c r="T31" s="744">
        <f>T7*100/$T$5+0.01</f>
        <v>35.295981491755342</v>
      </c>
      <c r="U31" s="490"/>
      <c r="V31" s="490"/>
    </row>
    <row r="32" spans="1:22" s="527" customFormat="1" ht="16.5" customHeight="1">
      <c r="A32" s="767" t="s">
        <v>77</v>
      </c>
      <c r="B32" s="768">
        <v>6.6434954701185128E-2</v>
      </c>
      <c r="C32" s="768">
        <v>6.624249881276173E-2</v>
      </c>
      <c r="D32" s="768" t="s">
        <v>8</v>
      </c>
      <c r="E32" s="766" t="s">
        <v>77</v>
      </c>
      <c r="F32" s="750">
        <v>8.4774223672096721E-2</v>
      </c>
      <c r="G32" s="750">
        <v>0.15059452458700176</v>
      </c>
      <c r="H32" s="750" t="s">
        <v>8</v>
      </c>
      <c r="I32" s="765" t="s">
        <v>77</v>
      </c>
      <c r="J32" s="748">
        <v>0</v>
      </c>
      <c r="K32" s="748">
        <v>0</v>
      </c>
      <c r="L32" s="748">
        <v>0</v>
      </c>
      <c r="M32" s="764" t="s">
        <v>77</v>
      </c>
      <c r="N32" s="746">
        <v>0</v>
      </c>
      <c r="O32" s="746">
        <v>0</v>
      </c>
      <c r="P32" s="746">
        <v>0</v>
      </c>
      <c r="Q32" s="763" t="s">
        <v>77</v>
      </c>
      <c r="R32" s="744">
        <f>R8*100/$R$5</f>
        <v>3.17113434919074E-2</v>
      </c>
      <c r="S32" s="744">
        <f>S8*100/$S$5</f>
        <v>5.7130693169152799E-2</v>
      </c>
      <c r="T32" s="744">
        <f>T8*100/$T$5</f>
        <v>0</v>
      </c>
      <c r="U32" s="490"/>
      <c r="V32" s="490"/>
    </row>
    <row r="33" spans="1:22" s="527" customFormat="1" ht="16.5" customHeight="1">
      <c r="A33" s="767" t="s">
        <v>76</v>
      </c>
      <c r="B33" s="752">
        <v>12.863319944167699</v>
      </c>
      <c r="C33" s="752">
        <v>11.289151880153693</v>
      </c>
      <c r="D33" s="752">
        <v>14.78748860058939</v>
      </c>
      <c r="E33" s="766" t="s">
        <v>76</v>
      </c>
      <c r="F33" s="750">
        <v>15.438836522255755</v>
      </c>
      <c r="G33" s="750">
        <v>13.562325190482095</v>
      </c>
      <c r="H33" s="750">
        <v>17.85571686391005</v>
      </c>
      <c r="I33" s="765" t="s">
        <v>76</v>
      </c>
      <c r="J33" s="748">
        <v>18.307438203884676</v>
      </c>
      <c r="K33" s="748">
        <v>16.835653336194074</v>
      </c>
      <c r="L33" s="748">
        <v>20.169187547679126</v>
      </c>
      <c r="M33" s="764" t="s">
        <v>76</v>
      </c>
      <c r="N33" s="746">
        <v>21.547878336719993</v>
      </c>
      <c r="O33" s="746">
        <v>20.414105572561851</v>
      </c>
      <c r="P33" s="746">
        <v>22.924244306050873</v>
      </c>
      <c r="Q33" s="763" t="s">
        <v>76</v>
      </c>
      <c r="R33" s="744">
        <f>R9*100/$R$5</f>
        <v>16.82679160081825</v>
      </c>
      <c r="S33" s="744">
        <f>S9*100/$S$5</f>
        <v>15.290755914812076</v>
      </c>
      <c r="T33" s="744">
        <f>T9*100/$T$5</f>
        <v>18.743010588674128</v>
      </c>
      <c r="U33" s="490"/>
      <c r="V33" s="490"/>
    </row>
    <row r="34" spans="1:22" s="527" customFormat="1" ht="16.5" customHeight="1">
      <c r="A34" s="767" t="s">
        <v>75</v>
      </c>
      <c r="B34" s="752">
        <v>0.36702094898586901</v>
      </c>
      <c r="C34" s="752">
        <v>0.22517053058757502</v>
      </c>
      <c r="D34" s="752">
        <v>0.54041039527301693</v>
      </c>
      <c r="E34" s="766" t="s">
        <v>75</v>
      </c>
      <c r="F34" s="750">
        <v>0.23795729023421108</v>
      </c>
      <c r="G34" s="750">
        <v>0.42271180368977251</v>
      </c>
      <c r="H34" s="750" t="s">
        <v>8</v>
      </c>
      <c r="I34" s="765" t="s">
        <v>75</v>
      </c>
      <c r="J34" s="748">
        <v>0.25730501736687422</v>
      </c>
      <c r="K34" s="748">
        <v>0.46071458600923748</v>
      </c>
      <c r="L34" s="748" t="s">
        <v>7</v>
      </c>
      <c r="M34" s="764" t="s">
        <v>75</v>
      </c>
      <c r="N34" s="746">
        <v>0.13080636917493149</v>
      </c>
      <c r="O34" s="746">
        <v>0.17230039705416664</v>
      </c>
      <c r="P34" s="746">
        <v>8.0433869756273549E-2</v>
      </c>
      <c r="Q34" s="763" t="s">
        <v>75</v>
      </c>
      <c r="R34" s="744">
        <f>R10*100/$R$5</f>
        <v>0.25347053027212096</v>
      </c>
      <c r="S34" s="744">
        <f>S10*100/$S$5</f>
        <v>0.32374059462519916</v>
      </c>
      <c r="T34" s="744">
        <f>T10*100/$T$5</f>
        <v>0.16580658717849384</v>
      </c>
      <c r="U34" s="490"/>
      <c r="V34" s="490"/>
    </row>
    <row r="35" spans="1:22" s="527" customFormat="1" ht="16.5" customHeight="1">
      <c r="A35" s="767" t="s">
        <v>74</v>
      </c>
      <c r="B35" s="752">
        <v>9.9064489869821096E-2</v>
      </c>
      <c r="C35" s="752">
        <v>0.11062902042049821</v>
      </c>
      <c r="D35" s="752">
        <v>8.4928701118585206E-2</v>
      </c>
      <c r="E35" s="766" t="s">
        <v>74</v>
      </c>
      <c r="F35" s="750">
        <v>5.7395174306817537E-2</v>
      </c>
      <c r="G35" s="750">
        <v>5.2770085010815801E-2</v>
      </c>
      <c r="H35" s="750">
        <v>6.3352126022817409E-2</v>
      </c>
      <c r="I35" s="765" t="s">
        <v>74</v>
      </c>
      <c r="J35" s="748">
        <v>0.27681744945794301</v>
      </c>
      <c r="K35" s="748">
        <v>0.24963829990808903</v>
      </c>
      <c r="L35" s="748">
        <v>0.31119799307552376</v>
      </c>
      <c r="M35" s="764" t="s">
        <v>74</v>
      </c>
      <c r="N35" s="746">
        <v>0.19447318602998662</v>
      </c>
      <c r="O35" s="746">
        <v>0.20802715233401267</v>
      </c>
      <c r="P35" s="746">
        <v>0.17801907938704659</v>
      </c>
      <c r="Q35" s="763" t="s">
        <v>74</v>
      </c>
      <c r="R35" s="744">
        <f>R11*100/$R$5</f>
        <v>0.15370392095547239</v>
      </c>
      <c r="S35" s="744">
        <f>S11*100/$S$5-0.03</f>
        <v>0.12168487575264458</v>
      </c>
      <c r="T35" s="744">
        <f>T11*100/$T$5</f>
        <v>0.15622265147455375</v>
      </c>
      <c r="U35" s="490"/>
      <c r="V35" s="490"/>
    </row>
    <row r="36" spans="1:22" s="527" customFormat="1" ht="16.5" customHeight="1">
      <c r="A36" s="767" t="s">
        <v>73</v>
      </c>
      <c r="B36" s="752">
        <v>4.7727564490240848</v>
      </c>
      <c r="C36" s="752">
        <v>8.1623980054397105</v>
      </c>
      <c r="D36" s="752">
        <v>0.62946184887308687</v>
      </c>
      <c r="E36" s="766" t="s">
        <v>73</v>
      </c>
      <c r="F36" s="750">
        <v>7.4346916599382462</v>
      </c>
      <c r="G36" s="750">
        <v>11.923008032626518</v>
      </c>
      <c r="H36" s="750">
        <v>1.6238986401475022</v>
      </c>
      <c r="I36" s="765" t="s">
        <v>73</v>
      </c>
      <c r="J36" s="748">
        <v>8.0691598319178048</v>
      </c>
      <c r="K36" s="748">
        <v>12.339264538314115</v>
      </c>
      <c r="L36" s="748">
        <v>2.6676471451205916</v>
      </c>
      <c r="M36" s="764" t="s">
        <v>73</v>
      </c>
      <c r="N36" s="746">
        <v>8.4334935540687095</v>
      </c>
      <c r="O36" s="746">
        <v>13.641287137556128</v>
      </c>
      <c r="P36" s="746">
        <v>2.1113890811021805</v>
      </c>
      <c r="Q36" s="763" t="s">
        <v>73</v>
      </c>
      <c r="R36" s="744">
        <f>R12*100/$R$5</f>
        <v>7.0979756391217075</v>
      </c>
      <c r="S36" s="744">
        <f>S12*100/$S$5</f>
        <v>11.402839121338594</v>
      </c>
      <c r="T36" s="744">
        <f>T12*100/$T$5</f>
        <v>1.7275201588863556</v>
      </c>
      <c r="U36" s="490"/>
      <c r="V36" s="490"/>
    </row>
    <row r="37" spans="1:22" s="527" customFormat="1" ht="16.5" customHeight="1">
      <c r="A37" s="767" t="s">
        <v>72</v>
      </c>
      <c r="B37" s="752">
        <v>13.866876619073661</v>
      </c>
      <c r="C37" s="752">
        <v>11.631157449380478</v>
      </c>
      <c r="D37" s="752">
        <v>16.599685681350813</v>
      </c>
      <c r="E37" s="766" t="s">
        <v>72</v>
      </c>
      <c r="F37" s="750">
        <v>13.691851514030406</v>
      </c>
      <c r="G37" s="750">
        <v>11.410325300706816</v>
      </c>
      <c r="H37" s="750">
        <v>16.630376723328666</v>
      </c>
      <c r="I37" s="765" t="s">
        <v>72</v>
      </c>
      <c r="J37" s="748">
        <v>13.512318740840897</v>
      </c>
      <c r="K37" s="748">
        <v>11.786783957042497</v>
      </c>
      <c r="L37" s="748">
        <v>15.695051640161962</v>
      </c>
      <c r="M37" s="764" t="s">
        <v>72</v>
      </c>
      <c r="N37" s="746">
        <v>16.466197817697417</v>
      </c>
      <c r="O37" s="746">
        <v>14.169880721355668</v>
      </c>
      <c r="P37" s="746">
        <v>19.223857572907978</v>
      </c>
      <c r="Q37" s="763" t="s">
        <v>72</v>
      </c>
      <c r="R37" s="744">
        <f>R13*100/$R$5</f>
        <v>14.318424330608373</v>
      </c>
      <c r="S37" s="744">
        <f>S13*100/$S$5</f>
        <v>12.175906846962093</v>
      </c>
      <c r="T37" s="744">
        <f>T13*100/$T$5</f>
        <v>16.991265120008425</v>
      </c>
      <c r="U37" s="490"/>
      <c r="V37" s="490"/>
    </row>
    <row r="38" spans="1:22" s="735" customFormat="1" ht="16.5" customHeight="1">
      <c r="A38" s="762" t="s">
        <v>71</v>
      </c>
      <c r="B38" s="752">
        <v>1.8280552119423541</v>
      </c>
      <c r="C38" s="752">
        <v>2.7454884945818763</v>
      </c>
      <c r="D38" s="752">
        <v>0.70663977532648081</v>
      </c>
      <c r="E38" s="761" t="s">
        <v>71</v>
      </c>
      <c r="F38" s="750">
        <v>0.98137991960021931</v>
      </c>
      <c r="G38" s="750">
        <v>1.6393171578555781</v>
      </c>
      <c r="H38" s="750">
        <v>0.13397998640679873</v>
      </c>
      <c r="I38" s="760" t="s">
        <v>71</v>
      </c>
      <c r="J38" s="748">
        <v>1.2435329646752111</v>
      </c>
      <c r="K38" s="748">
        <v>1.9086747134668409</v>
      </c>
      <c r="L38" s="748">
        <v>0.40215509653189369</v>
      </c>
      <c r="M38" s="759" t="s">
        <v>71</v>
      </c>
      <c r="N38" s="746">
        <v>2.5220153441480848</v>
      </c>
      <c r="O38" s="746">
        <v>4.3070227433276225</v>
      </c>
      <c r="P38" s="746">
        <v>0.42148924886988443</v>
      </c>
      <c r="Q38" s="758" t="s">
        <v>71</v>
      </c>
      <c r="R38" s="744">
        <f>R14*100/$R$5</f>
        <v>1.6277488669801232</v>
      </c>
      <c r="S38" s="744">
        <f>S14*100/$S$5</f>
        <v>2.5945413786718281</v>
      </c>
      <c r="T38" s="744">
        <f>T14*100/$T$5</f>
        <v>0.42164817597005855</v>
      </c>
      <c r="U38" s="490"/>
      <c r="V38" s="490"/>
    </row>
    <row r="39" spans="1:22" s="527" customFormat="1" ht="16.5" customHeight="1">
      <c r="A39" s="743" t="s">
        <v>69</v>
      </c>
      <c r="B39" s="752">
        <v>7.2376442093280904</v>
      </c>
      <c r="C39" s="752">
        <v>4.68271057289643</v>
      </c>
      <c r="D39" s="752">
        <v>10.360641896070357</v>
      </c>
      <c r="E39" s="751" t="s">
        <v>69</v>
      </c>
      <c r="F39" s="750">
        <v>5.8114940817043577</v>
      </c>
      <c r="G39" s="750">
        <v>3.9248267405172297</v>
      </c>
      <c r="H39" s="750">
        <v>8.241455004906685</v>
      </c>
      <c r="I39" s="749" t="s">
        <v>70</v>
      </c>
      <c r="J39" s="748">
        <v>5.6581195197188912</v>
      </c>
      <c r="K39" s="748">
        <v>3.0745232662315636</v>
      </c>
      <c r="L39" s="748">
        <v>8.92626606419811</v>
      </c>
      <c r="M39" s="747" t="s">
        <v>70</v>
      </c>
      <c r="N39" s="746">
        <v>6.5656070964904005</v>
      </c>
      <c r="O39" s="746">
        <v>3.1941343163604179</v>
      </c>
      <c r="P39" s="746">
        <v>10.658473451894434</v>
      </c>
      <c r="Q39" s="745" t="s">
        <v>69</v>
      </c>
      <c r="R39" s="744">
        <f>R15*100/$R$5</f>
        <v>6.3278744711272621</v>
      </c>
      <c r="S39" s="744">
        <f>S15*100/$S$5</f>
        <v>3.7536019567550949</v>
      </c>
      <c r="T39" s="744">
        <f>T15*100/$T$5</f>
        <v>9.5393456556649383</v>
      </c>
      <c r="U39" s="490"/>
      <c r="V39" s="490"/>
    </row>
    <row r="40" spans="1:22" s="527" customFormat="1" ht="16.5" customHeight="1">
      <c r="A40" s="743" t="s">
        <v>68</v>
      </c>
      <c r="B40" s="752" t="s">
        <v>8</v>
      </c>
      <c r="C40" s="752" t="s">
        <v>8</v>
      </c>
      <c r="D40" s="752" t="s">
        <v>8</v>
      </c>
      <c r="E40" s="751" t="s">
        <v>68</v>
      </c>
      <c r="F40" s="750">
        <v>8.5782517274784045E-2</v>
      </c>
      <c r="G40" s="750">
        <v>0.11174031055815042</v>
      </c>
      <c r="H40" s="750">
        <v>5.2349796013252486E-2</v>
      </c>
      <c r="I40" s="749" t="s">
        <v>68</v>
      </c>
      <c r="J40" s="748">
        <v>0.11164997449619872</v>
      </c>
      <c r="K40" s="748">
        <v>0.19991359789387617</v>
      </c>
      <c r="L40" s="748" t="s">
        <v>7</v>
      </c>
      <c r="M40" s="747" t="s">
        <v>68</v>
      </c>
      <c r="N40" s="746">
        <v>9.4209080045662016E-2</v>
      </c>
      <c r="O40" s="746">
        <v>7.4820838441988682E-2</v>
      </c>
      <c r="P40" s="746">
        <v>0.12416491703285762</v>
      </c>
      <c r="Q40" s="745" t="s">
        <v>68</v>
      </c>
      <c r="R40" s="744">
        <f>R16*100/$R$5</f>
        <v>7.0930107318073185E-2</v>
      </c>
      <c r="S40" s="744">
        <f>S16*100/$S$5</f>
        <v>8.8942101865612883E-2</v>
      </c>
      <c r="T40" s="744">
        <f>T16*100/$T$5+0.03</f>
        <v>7.8459618559358985E-2</v>
      </c>
      <c r="U40" s="490"/>
      <c r="V40" s="490"/>
    </row>
    <row r="41" spans="1:22" s="527" customFormat="1" ht="16.5" customHeight="1">
      <c r="A41" s="743" t="s">
        <v>67</v>
      </c>
      <c r="B41" s="752">
        <v>0.48879235563484014</v>
      </c>
      <c r="C41" s="752">
        <v>0.34767193368734622</v>
      </c>
      <c r="D41" s="752">
        <v>0.66128949803014891</v>
      </c>
      <c r="E41" s="751" t="s">
        <v>67</v>
      </c>
      <c r="F41" s="750">
        <v>0.82431880072007679</v>
      </c>
      <c r="G41" s="750">
        <v>0.55580815387371008</v>
      </c>
      <c r="H41" s="750">
        <v>1.1701510335979217</v>
      </c>
      <c r="I41" s="749" t="s">
        <v>67</v>
      </c>
      <c r="J41" s="748">
        <v>0.48667729999757109</v>
      </c>
      <c r="K41" s="748">
        <v>0.25485721906993064</v>
      </c>
      <c r="L41" s="748">
        <v>0.77992048588697849</v>
      </c>
      <c r="M41" s="747" t="s">
        <v>67</v>
      </c>
      <c r="N41" s="746">
        <v>0.79748253392150192</v>
      </c>
      <c r="O41" s="746">
        <v>0.36457529819661083</v>
      </c>
      <c r="P41" s="746">
        <v>1.3230188723881171</v>
      </c>
      <c r="Q41" s="745" t="s">
        <v>67</v>
      </c>
      <c r="R41" s="744">
        <f>R17*100/$R$5</f>
        <v>0.6442768031922752</v>
      </c>
      <c r="S41" s="744">
        <f>S17*100/$S$5</f>
        <v>0.38281892506148218</v>
      </c>
      <c r="T41" s="744">
        <f>T17*100/$T$5</f>
        <v>0.97045223127971636</v>
      </c>
      <c r="U41" s="490"/>
      <c r="V41" s="490"/>
    </row>
    <row r="42" spans="1:22" s="527" customFormat="1" ht="16.5" customHeight="1">
      <c r="A42" s="757" t="s">
        <v>66</v>
      </c>
      <c r="B42" s="752">
        <v>0.76068171210152513</v>
      </c>
      <c r="C42" s="752">
        <v>0.6621551612485429</v>
      </c>
      <c r="D42" s="752">
        <v>0.88111466034291408</v>
      </c>
      <c r="E42" s="756" t="s">
        <v>66</v>
      </c>
      <c r="F42" s="750">
        <v>0.70409917886120221</v>
      </c>
      <c r="G42" s="750">
        <v>0.43511208476281016</v>
      </c>
      <c r="H42" s="750">
        <v>1.0205450589778124</v>
      </c>
      <c r="I42" s="755" t="s">
        <v>66</v>
      </c>
      <c r="J42" s="748">
        <v>0.52250139663673678</v>
      </c>
      <c r="K42" s="748">
        <v>0.26659978718407418</v>
      </c>
      <c r="L42" s="748">
        <v>0.91415556598791148</v>
      </c>
      <c r="M42" s="754" t="s">
        <v>66</v>
      </c>
      <c r="N42" s="746">
        <v>0.57638504266121948</v>
      </c>
      <c r="O42" s="746">
        <v>0.3413529072647109</v>
      </c>
      <c r="P42" s="746">
        <v>0.86170697231537174</v>
      </c>
      <c r="Q42" s="753" t="s">
        <v>66</v>
      </c>
      <c r="R42" s="744">
        <f>R18*100/$R$5</f>
        <v>0.65316558886803722</v>
      </c>
      <c r="S42" s="744">
        <f>S18*100/$S$5</f>
        <v>0.43306075308208186</v>
      </c>
      <c r="T42" s="744">
        <f>T18*100/$T$5</f>
        <v>0.92775197314338242</v>
      </c>
      <c r="U42" s="490"/>
      <c r="V42" s="490"/>
    </row>
    <row r="43" spans="1:22" s="527" customFormat="1" ht="16.5" customHeight="1">
      <c r="A43" s="757" t="s">
        <v>65</v>
      </c>
      <c r="B43" s="752">
        <v>0.62716488560834127</v>
      </c>
      <c r="C43" s="752">
        <v>0.54585977636748262</v>
      </c>
      <c r="D43" s="752">
        <v>0.79321757743765986</v>
      </c>
      <c r="E43" s="756" t="s">
        <v>65</v>
      </c>
      <c r="F43" s="750">
        <v>0.43930576658623588</v>
      </c>
      <c r="G43" s="750">
        <v>0.32915857203874399</v>
      </c>
      <c r="H43" s="750">
        <v>0.58117146421492161</v>
      </c>
      <c r="I43" s="755" t="s">
        <v>65</v>
      </c>
      <c r="J43" s="748">
        <v>0.21892786877282186</v>
      </c>
      <c r="K43" s="748" t="s">
        <v>7</v>
      </c>
      <c r="L43" s="748">
        <v>0.49586291884279093</v>
      </c>
      <c r="M43" s="754" t="s">
        <v>65</v>
      </c>
      <c r="N43" s="746">
        <v>0.68991677901114301</v>
      </c>
      <c r="O43" s="746">
        <v>0.24456587932476431</v>
      </c>
      <c r="P43" s="746">
        <v>1.23055935053593</v>
      </c>
      <c r="Q43" s="753" t="s">
        <v>65</v>
      </c>
      <c r="R43" s="744">
        <f>R19*100/$R$5</f>
        <v>0.49993413489893412</v>
      </c>
      <c r="S43" s="744">
        <f>S19*100/$S$5</f>
        <v>0.28641088033853684</v>
      </c>
      <c r="T43" s="744">
        <f>T19*100/$T$5</f>
        <v>0.76630990128546228</v>
      </c>
      <c r="U43" s="490"/>
      <c r="V43" s="490"/>
    </row>
    <row r="44" spans="1:22" s="527" customFormat="1" ht="16.5" customHeight="1">
      <c r="A44" s="757" t="s">
        <v>64</v>
      </c>
      <c r="B44" s="752">
        <v>0.84883797724410748</v>
      </c>
      <c r="C44" s="752">
        <v>1.0941479946466348</v>
      </c>
      <c r="D44" s="752">
        <v>0.54898572043450511</v>
      </c>
      <c r="E44" s="756" t="s">
        <v>64</v>
      </c>
      <c r="F44" s="750">
        <v>0.7297718852065489</v>
      </c>
      <c r="G44" s="750">
        <v>0.59066672177902702</v>
      </c>
      <c r="H44" s="750">
        <v>0.90893442433857363</v>
      </c>
      <c r="I44" s="755" t="s">
        <v>64</v>
      </c>
      <c r="J44" s="748">
        <v>0.42498239023244894</v>
      </c>
      <c r="K44" s="748">
        <v>0.47883583309896521</v>
      </c>
      <c r="L44" s="748">
        <v>0.35685992606067718</v>
      </c>
      <c r="M44" s="754" t="s">
        <v>64</v>
      </c>
      <c r="N44" s="746">
        <v>0.65563464685842099</v>
      </c>
      <c r="O44" s="746">
        <v>0.965434364266749</v>
      </c>
      <c r="P44" s="746">
        <v>0.27954712577057816</v>
      </c>
      <c r="Q44" s="753" t="s">
        <v>64</v>
      </c>
      <c r="R44" s="744">
        <f>R20*100/$R$5</f>
        <v>0.66986209169142785</v>
      </c>
      <c r="S44" s="744">
        <f>S20*100/$S$5</f>
        <v>0.78067793790802542</v>
      </c>
      <c r="T44" s="744">
        <f>T20*100/$T$5</f>
        <v>0.53161596404719258</v>
      </c>
      <c r="U44" s="490"/>
      <c r="V44" s="490"/>
    </row>
    <row r="45" spans="1:22" s="527" customFormat="1" ht="16.5" customHeight="1">
      <c r="A45" s="757" t="s">
        <v>63</v>
      </c>
      <c r="B45" s="752">
        <v>3.389638076976448</v>
      </c>
      <c r="C45" s="752">
        <v>3.3551623278504512</v>
      </c>
      <c r="D45" s="752">
        <v>3.43177916558788</v>
      </c>
      <c r="E45" s="756" t="s">
        <v>63</v>
      </c>
      <c r="F45" s="750">
        <v>4.2099360354050663</v>
      </c>
      <c r="G45" s="750">
        <v>5.0189448738615852</v>
      </c>
      <c r="H45" s="750">
        <v>3.1679612150121468</v>
      </c>
      <c r="I45" s="755" t="s">
        <v>63</v>
      </c>
      <c r="J45" s="748">
        <v>4.1172851001125403</v>
      </c>
      <c r="K45" s="748">
        <v>5.1139608986978793</v>
      </c>
      <c r="L45" s="748">
        <v>2.8565298397981338</v>
      </c>
      <c r="M45" s="754" t="s">
        <v>63</v>
      </c>
      <c r="N45" s="746">
        <v>3.681188637209559</v>
      </c>
      <c r="O45" s="746">
        <v>4.2566804972514758</v>
      </c>
      <c r="P45" s="746">
        <v>2.9825588616241729</v>
      </c>
      <c r="Q45" s="753" t="s">
        <v>63</v>
      </c>
      <c r="R45" s="744">
        <f>R21*100/$R$5</f>
        <v>3.8468422188491105</v>
      </c>
      <c r="S45" s="744">
        <f>S21*100/$S$5</f>
        <v>4.428494337172511</v>
      </c>
      <c r="T45" s="744">
        <f>T21*100/$T$5</f>
        <v>3.1212133892531235</v>
      </c>
      <c r="U45" s="490"/>
      <c r="V45" s="490"/>
    </row>
    <row r="46" spans="1:22" s="527" customFormat="1" ht="16.5" customHeight="1">
      <c r="A46" s="757" t="s">
        <v>62</v>
      </c>
      <c r="B46" s="752">
        <v>3.2824851755741844</v>
      </c>
      <c r="C46" s="752">
        <v>1.8164745499287658</v>
      </c>
      <c r="D46" s="752">
        <v>5.0744486643106512</v>
      </c>
      <c r="E46" s="756" t="s">
        <v>62</v>
      </c>
      <c r="F46" s="750">
        <v>3.3604874556641668</v>
      </c>
      <c r="G46" s="750">
        <v>1.3506661706554237</v>
      </c>
      <c r="H46" s="750">
        <v>5.9490663103331398</v>
      </c>
      <c r="I46" s="755" t="s">
        <v>62</v>
      </c>
      <c r="J46" s="748">
        <v>2.4567042611589249</v>
      </c>
      <c r="K46" s="748">
        <v>1.4388270189243808</v>
      </c>
      <c r="L46" s="748">
        <v>3.7442785047825833</v>
      </c>
      <c r="M46" s="754" t="s">
        <v>62</v>
      </c>
      <c r="N46" s="746">
        <v>3.5910756041224041</v>
      </c>
      <c r="O46" s="746">
        <v>1.7174825629075083</v>
      </c>
      <c r="P46" s="746">
        <v>5.8655610952411932</v>
      </c>
      <c r="Q46" s="753" t="s">
        <v>62</v>
      </c>
      <c r="R46" s="744">
        <f>R22*100/$R$5</f>
        <v>3.1678110644561084</v>
      </c>
      <c r="S46" s="744">
        <f>S22*100/$S$5</f>
        <v>1.5785960723658332</v>
      </c>
      <c r="T46" s="744">
        <f>T22*100/$T$5</f>
        <v>5.1503980482967364</v>
      </c>
      <c r="U46" s="490"/>
      <c r="V46" s="490"/>
    </row>
    <row r="47" spans="1:22" s="527" customFormat="1" ht="16.5" customHeight="1">
      <c r="A47" s="757" t="s">
        <v>61</v>
      </c>
      <c r="B47" s="752">
        <v>0.99136602139941399</v>
      </c>
      <c r="C47" s="752">
        <v>0.27576307041402237</v>
      </c>
      <c r="D47" s="752">
        <v>1.9327463633200361</v>
      </c>
      <c r="E47" s="756" t="s">
        <v>61</v>
      </c>
      <c r="F47" s="750">
        <v>1.12168785246648</v>
      </c>
      <c r="G47" s="750">
        <v>0.54023891208200714</v>
      </c>
      <c r="H47" s="750">
        <v>1.8705735585616761</v>
      </c>
      <c r="I47" s="755" t="s">
        <v>61</v>
      </c>
      <c r="J47" s="748">
        <v>0.99991093910663831</v>
      </c>
      <c r="K47" s="748">
        <v>0.44375309873325236</v>
      </c>
      <c r="L47" s="748">
        <v>1.7034284959802828</v>
      </c>
      <c r="M47" s="754" t="s">
        <v>61</v>
      </c>
      <c r="N47" s="746">
        <v>1.2760967165731403</v>
      </c>
      <c r="O47" s="746">
        <v>0.61498737383989543</v>
      </c>
      <c r="P47" s="746">
        <v>2.0786635360542851</v>
      </c>
      <c r="Q47" s="753" t="s">
        <v>61</v>
      </c>
      <c r="R47" s="744">
        <f>R23*100/$R$5</f>
        <v>1.0992264754483332</v>
      </c>
      <c r="S47" s="744">
        <f>S23*100/$S$5</f>
        <v>0.46213104266184013</v>
      </c>
      <c r="T47" s="744">
        <f>T23*100/$T$5</f>
        <v>1.8940196691157447</v>
      </c>
      <c r="U47" s="490"/>
      <c r="V47" s="490"/>
    </row>
    <row r="48" spans="1:22" s="527" customFormat="1" ht="16.5" customHeight="1">
      <c r="A48" s="757" t="s">
        <v>60</v>
      </c>
      <c r="B48" s="752">
        <v>0.92935106451658389</v>
      </c>
      <c r="C48" s="752">
        <v>0.80381427276259554</v>
      </c>
      <c r="D48" s="752">
        <v>1.0827997117371464</v>
      </c>
      <c r="E48" s="756" t="s">
        <v>60</v>
      </c>
      <c r="F48" s="750">
        <v>0.65500303651496505</v>
      </c>
      <c r="G48" s="750">
        <v>0.62648975599002465</v>
      </c>
      <c r="H48" s="750">
        <v>0.6917271351174854</v>
      </c>
      <c r="I48" s="755" t="s">
        <v>60</v>
      </c>
      <c r="J48" s="748">
        <v>1.1344738525313536</v>
      </c>
      <c r="K48" s="748">
        <v>0.89547954618598491</v>
      </c>
      <c r="L48" s="748">
        <v>1.4367921483481016</v>
      </c>
      <c r="M48" s="754" t="s">
        <v>60</v>
      </c>
      <c r="N48" s="746">
        <v>1.229971666040387</v>
      </c>
      <c r="O48" s="746">
        <v>0.761142281802902</v>
      </c>
      <c r="P48" s="746">
        <v>1.7991164102837067</v>
      </c>
      <c r="Q48" s="753" t="s">
        <v>60</v>
      </c>
      <c r="R48" s="744">
        <f>R24*100/$R$5</f>
        <v>0.97683750619111931</v>
      </c>
      <c r="S48" s="744">
        <f>S24*100/$S$5</f>
        <v>0.77072334743158211</v>
      </c>
      <c r="T48" s="744">
        <f>T24*100/$T$5</f>
        <v>1.2339879656364161</v>
      </c>
      <c r="U48" s="490"/>
      <c r="V48" s="490"/>
    </row>
    <row r="49" spans="1:22" s="735" customFormat="1" ht="16.5" customHeight="1">
      <c r="A49" s="743" t="s">
        <v>59</v>
      </c>
      <c r="B49" s="752">
        <v>1.275075003320701</v>
      </c>
      <c r="C49" s="752">
        <v>1.0122555368475585</v>
      </c>
      <c r="D49" s="752">
        <v>1.5963297608308831</v>
      </c>
      <c r="E49" s="751" t="s">
        <v>59</v>
      </c>
      <c r="F49" s="750">
        <v>1.7627299006365436</v>
      </c>
      <c r="G49" s="750">
        <v>2.1784538227310932</v>
      </c>
      <c r="H49" s="750">
        <v>1.227292166873404</v>
      </c>
      <c r="I49" s="749" t="s">
        <v>59</v>
      </c>
      <c r="J49" s="748">
        <v>1.1874246018573245</v>
      </c>
      <c r="K49" s="748">
        <v>1.5569775499494054</v>
      </c>
      <c r="L49" s="748">
        <v>0.71995481485828294</v>
      </c>
      <c r="M49" s="747" t="s">
        <v>59</v>
      </c>
      <c r="N49" s="746">
        <v>0.86827291070439538</v>
      </c>
      <c r="O49" s="746">
        <v>0.51625161379377538</v>
      </c>
      <c r="P49" s="746">
        <v>1.2956161569564455</v>
      </c>
      <c r="Q49" s="745" t="s">
        <v>59</v>
      </c>
      <c r="R49" s="744">
        <f>R25*100/$R$5</f>
        <v>1.2878128742449038</v>
      </c>
      <c r="S49" s="744">
        <f>S25*100/$S$5</f>
        <v>1.3428958956862791</v>
      </c>
      <c r="T49" s="744">
        <f>T25*100/$T$5</f>
        <v>1.2190946195424999</v>
      </c>
      <c r="U49" s="490"/>
      <c r="V49" s="490"/>
    </row>
    <row r="50" spans="1:22" s="735" customFormat="1" ht="16.5" customHeight="1">
      <c r="A50" s="743" t="s">
        <v>58</v>
      </c>
      <c r="B50" s="752">
        <v>0.48938600051795517</v>
      </c>
      <c r="C50" s="752">
        <v>4.0474031861157882E-2</v>
      </c>
      <c r="D50" s="752">
        <v>1.0381090748378521</v>
      </c>
      <c r="E50" s="751" t="s">
        <v>58</v>
      </c>
      <c r="F50" s="750">
        <v>0.55394099310714984</v>
      </c>
      <c r="G50" s="750">
        <v>0.31262486394136046</v>
      </c>
      <c r="H50" s="750">
        <v>0.8647476473646758</v>
      </c>
      <c r="I50" s="749" t="s">
        <v>58</v>
      </c>
      <c r="J50" s="748">
        <v>0.60140392353717487</v>
      </c>
      <c r="K50" s="748">
        <v>0.13815638781208411</v>
      </c>
      <c r="L50" s="748">
        <v>1.1873936388709583</v>
      </c>
      <c r="M50" s="747" t="s">
        <v>58</v>
      </c>
      <c r="N50" s="746">
        <v>0.91395273874165872</v>
      </c>
      <c r="O50" s="746">
        <v>0.54077315946312432</v>
      </c>
      <c r="P50" s="746">
        <v>1.3669815021813745</v>
      </c>
      <c r="Q50" s="745" t="s">
        <v>58</v>
      </c>
      <c r="R50" s="744">
        <f>R26*100/$R$5</f>
        <v>0.62920190316108437</v>
      </c>
      <c r="S50" s="744">
        <f>S26*100/$S$5</f>
        <v>0.24713352878474429</v>
      </c>
      <c r="T50" s="744">
        <f>T26*100/$T$5</f>
        <v>1.1058421962241094</v>
      </c>
      <c r="U50" s="490"/>
      <c r="V50" s="490"/>
    </row>
    <row r="51" spans="1:22" s="735" customFormat="1" ht="16.5" customHeight="1">
      <c r="A51" s="743" t="s">
        <v>57</v>
      </c>
      <c r="B51" s="742" t="s">
        <v>8</v>
      </c>
      <c r="C51" s="742" t="s">
        <v>8</v>
      </c>
      <c r="D51" s="742" t="s">
        <v>8</v>
      </c>
      <c r="E51" s="741" t="s">
        <v>57</v>
      </c>
      <c r="F51" s="740" t="s">
        <v>8</v>
      </c>
      <c r="G51" s="740" t="s">
        <v>8</v>
      </c>
      <c r="H51" s="740" t="s">
        <v>8</v>
      </c>
      <c r="I51" s="739" t="s">
        <v>57</v>
      </c>
      <c r="J51" s="738">
        <v>0</v>
      </c>
      <c r="K51" s="738">
        <v>0</v>
      </c>
      <c r="L51" s="738">
        <v>0</v>
      </c>
      <c r="M51" s="737" t="s">
        <v>57</v>
      </c>
      <c r="N51" s="737">
        <v>0</v>
      </c>
      <c r="O51" s="737">
        <v>0</v>
      </c>
      <c r="P51" s="737">
        <v>0</v>
      </c>
      <c r="Q51" s="736" t="s">
        <v>57</v>
      </c>
      <c r="R51" s="491">
        <f>R27*100/$R$5</f>
        <v>0</v>
      </c>
      <c r="S51" s="491">
        <f>S27*100/$S$5</f>
        <v>0</v>
      </c>
      <c r="T51" s="491">
        <f>T27*100/$T$5</f>
        <v>0</v>
      </c>
      <c r="U51" s="490"/>
      <c r="V51" s="490"/>
    </row>
    <row r="52" spans="1:22" s="527" customFormat="1" ht="21.75" customHeight="1">
      <c r="A52" s="734" t="s">
        <v>56</v>
      </c>
      <c r="B52" s="733">
        <v>6.4802431272618796E-2</v>
      </c>
      <c r="C52" s="733">
        <v>6.3274403142943483E-2</v>
      </c>
      <c r="D52" s="733" t="s">
        <v>8</v>
      </c>
      <c r="E52" s="732" t="s">
        <v>56</v>
      </c>
      <c r="F52" s="732" t="s">
        <v>8</v>
      </c>
      <c r="G52" s="732" t="s">
        <v>8</v>
      </c>
      <c r="H52" s="732" t="s">
        <v>8</v>
      </c>
      <c r="I52" s="731" t="s">
        <v>56</v>
      </c>
      <c r="J52" s="731">
        <v>0</v>
      </c>
      <c r="K52" s="731">
        <v>0</v>
      </c>
      <c r="L52" s="731">
        <v>0</v>
      </c>
      <c r="M52" s="730" t="s">
        <v>56</v>
      </c>
      <c r="N52" s="730">
        <v>0</v>
      </c>
      <c r="O52" s="730">
        <v>0</v>
      </c>
      <c r="P52" s="730">
        <v>0</v>
      </c>
      <c r="Q52" s="729"/>
      <c r="R52" s="728">
        <f>R28*100/$R$5</f>
        <v>9.3892803647124823E-3</v>
      </c>
      <c r="S52" s="728">
        <f>S28*100/$S$5</f>
        <v>1.6915590338593852E-2</v>
      </c>
      <c r="T52" s="728">
        <f>T28*100/$T$5</f>
        <v>0</v>
      </c>
    </row>
    <row r="53" spans="1:22" s="527" customFormat="1" ht="8.25" customHeight="1">
      <c r="A53" s="727"/>
      <c r="B53" s="722"/>
      <c r="C53" s="726"/>
      <c r="D53" s="726"/>
      <c r="E53" s="719"/>
      <c r="F53" s="719"/>
      <c r="G53" s="725"/>
      <c r="H53" s="725"/>
      <c r="I53" s="533"/>
      <c r="J53" s="533"/>
      <c r="K53" s="724"/>
      <c r="L53" s="724"/>
      <c r="M53" s="714"/>
      <c r="N53" s="714"/>
      <c r="O53" s="714"/>
      <c r="P53" s="713"/>
      <c r="Q53" s="723"/>
    </row>
    <row r="54" spans="1:22" s="527" customFormat="1" ht="0.75" hidden="1" customHeight="1">
      <c r="A54" s="472"/>
      <c r="B54" s="722"/>
      <c r="C54" s="722"/>
      <c r="D54" s="721"/>
      <c r="E54" s="720"/>
      <c r="F54" s="719"/>
      <c r="G54" s="719"/>
      <c r="H54" s="718"/>
      <c r="I54" s="717"/>
      <c r="J54" s="533"/>
      <c r="K54" s="533"/>
      <c r="L54" s="716"/>
      <c r="M54" s="715"/>
      <c r="N54" s="714"/>
      <c r="O54" s="714"/>
      <c r="P54" s="713"/>
    </row>
    <row r="55" spans="1:22" s="527" customFormat="1" ht="14.25" customHeight="1">
      <c r="A55" s="12" t="s">
        <v>22</v>
      </c>
      <c r="D55" s="712"/>
      <c r="E55" s="527" t="s">
        <v>22</v>
      </c>
      <c r="H55" s="712"/>
      <c r="I55" s="527" t="s">
        <v>22</v>
      </c>
      <c r="L55" s="712"/>
      <c r="M55" s="527" t="s">
        <v>22</v>
      </c>
      <c r="P55" s="712"/>
    </row>
    <row r="56" spans="1:22" s="711" customFormat="1" ht="26.25" customHeight="1">
      <c r="B56" s="711">
        <v>4</v>
      </c>
      <c r="F56" s="711">
        <v>3</v>
      </c>
      <c r="J56" s="711">
        <v>2</v>
      </c>
      <c r="N56" s="711">
        <v>1</v>
      </c>
      <c r="R56" s="711">
        <v>2563</v>
      </c>
    </row>
    <row r="57" spans="1:22" ht="14.25" customHeight="1">
      <c r="M57" s="12">
        <v>1</v>
      </c>
      <c r="Q57" s="12">
        <v>1</v>
      </c>
    </row>
    <row r="59" spans="1:22" ht="14.25" customHeight="1">
      <c r="A59" s="710"/>
    </row>
    <row r="75" spans="2:16" ht="14.25" customHeight="1">
      <c r="B75" s="19"/>
      <c r="C75" s="19"/>
      <c r="D75" s="12"/>
      <c r="F75" s="19"/>
      <c r="G75" s="19"/>
      <c r="H75" s="12"/>
      <c r="J75" s="19"/>
      <c r="K75" s="19"/>
      <c r="L75" s="12"/>
      <c r="N75" s="19"/>
      <c r="O75" s="19"/>
      <c r="P75" s="12"/>
    </row>
    <row r="76" spans="2:16" ht="14.25" customHeight="1">
      <c r="B76" s="19"/>
      <c r="C76" s="19"/>
      <c r="D76" s="12"/>
      <c r="F76" s="19"/>
      <c r="G76" s="19"/>
      <c r="H76" s="12"/>
      <c r="J76" s="19"/>
      <c r="K76" s="19"/>
      <c r="L76" s="12"/>
      <c r="N76" s="19"/>
      <c r="O76" s="19"/>
      <c r="P76" s="12"/>
    </row>
    <row r="77" spans="2:16" ht="14.25" customHeight="1">
      <c r="B77" s="19"/>
      <c r="C77" s="19"/>
      <c r="D77" s="12"/>
      <c r="F77" s="19"/>
      <c r="G77" s="19"/>
      <c r="H77" s="12"/>
      <c r="J77" s="19"/>
      <c r="K77" s="19"/>
      <c r="L77" s="12"/>
      <c r="N77" s="19"/>
      <c r="O77" s="19"/>
      <c r="P77" s="12"/>
    </row>
    <row r="78" spans="2:16" ht="14.25" customHeight="1">
      <c r="B78" s="19"/>
      <c r="C78" s="19"/>
      <c r="D78" s="12"/>
      <c r="F78" s="19"/>
      <c r="G78" s="19"/>
      <c r="H78" s="12"/>
      <c r="J78" s="19"/>
      <c r="K78" s="19"/>
      <c r="L78" s="12"/>
      <c r="N78" s="19"/>
      <c r="O78" s="19"/>
      <c r="P78" s="12"/>
    </row>
    <row r="79" spans="2:16" ht="14.25" customHeight="1">
      <c r="B79" s="19"/>
      <c r="C79" s="19"/>
      <c r="D79" s="12"/>
      <c r="F79" s="19"/>
      <c r="G79" s="19"/>
      <c r="H79" s="12"/>
      <c r="J79" s="19"/>
      <c r="K79" s="19"/>
      <c r="L79" s="12"/>
      <c r="N79" s="19"/>
      <c r="O79" s="19"/>
      <c r="P79" s="12"/>
    </row>
    <row r="84" spans="2:16" ht="14.25" customHeight="1">
      <c r="B84" s="19"/>
      <c r="C84" s="19"/>
      <c r="D84" s="12"/>
      <c r="F84" s="19"/>
      <c r="G84" s="19"/>
      <c r="H84" s="12"/>
      <c r="J84" s="19"/>
      <c r="K84" s="19"/>
      <c r="L84" s="12"/>
      <c r="N84" s="19"/>
      <c r="O84" s="19"/>
      <c r="P84" s="12"/>
    </row>
    <row r="85" spans="2:16" ht="14.25" customHeight="1">
      <c r="B85" s="19"/>
      <c r="C85" s="19"/>
      <c r="D85" s="12"/>
      <c r="F85" s="19"/>
      <c r="G85" s="19"/>
      <c r="H85" s="12"/>
      <c r="J85" s="19"/>
      <c r="K85" s="19"/>
      <c r="L85" s="12"/>
      <c r="N85" s="19"/>
      <c r="O85" s="19"/>
      <c r="P85" s="12"/>
    </row>
    <row r="86" spans="2:16" ht="14.25" customHeight="1">
      <c r="B86" s="19"/>
      <c r="C86" s="19"/>
      <c r="D86" s="12"/>
      <c r="F86" s="19"/>
      <c r="G86" s="19"/>
      <c r="H86" s="12"/>
      <c r="J86" s="19"/>
      <c r="K86" s="19"/>
      <c r="L86" s="12"/>
      <c r="N86" s="19"/>
      <c r="O86" s="19"/>
      <c r="P86" s="12"/>
    </row>
    <row r="87" spans="2:16" ht="14.25" customHeight="1">
      <c r="B87" s="19"/>
      <c r="C87" s="19"/>
      <c r="D87" s="12"/>
      <c r="F87" s="19"/>
      <c r="G87" s="19"/>
      <c r="H87" s="12"/>
      <c r="J87" s="19"/>
      <c r="K87" s="19"/>
      <c r="L87" s="12"/>
      <c r="N87" s="19"/>
      <c r="O87" s="19"/>
      <c r="P87" s="12"/>
    </row>
    <row r="88" spans="2:16" ht="14.25" customHeight="1">
      <c r="B88" s="19"/>
      <c r="C88" s="19"/>
      <c r="D88" s="12"/>
      <c r="F88" s="19"/>
      <c r="G88" s="19"/>
      <c r="H88" s="12"/>
      <c r="J88" s="19"/>
      <c r="K88" s="19"/>
      <c r="L88" s="12"/>
      <c r="N88" s="19"/>
      <c r="O88" s="19"/>
      <c r="P88" s="12"/>
    </row>
    <row r="89" spans="2:16" ht="14.25" customHeight="1">
      <c r="B89" s="19"/>
      <c r="C89" s="19"/>
      <c r="D89" s="12"/>
      <c r="F89" s="19"/>
      <c r="G89" s="19"/>
      <c r="H89" s="12"/>
      <c r="J89" s="19"/>
      <c r="K89" s="19"/>
      <c r="L89" s="12"/>
      <c r="N89" s="19"/>
      <c r="O89" s="19"/>
      <c r="P89" s="12"/>
    </row>
    <row r="90" spans="2:16" ht="14.25" customHeight="1">
      <c r="B90" s="19"/>
      <c r="C90" s="19"/>
      <c r="D90" s="12"/>
      <c r="F90" s="19"/>
      <c r="G90" s="19"/>
      <c r="H90" s="12"/>
      <c r="J90" s="19"/>
      <c r="K90" s="19"/>
      <c r="L90" s="12"/>
      <c r="N90" s="19"/>
      <c r="O90" s="19"/>
      <c r="P90" s="12"/>
    </row>
    <row r="91" spans="2:16" ht="14.25" customHeight="1">
      <c r="B91" s="19"/>
      <c r="C91" s="19"/>
      <c r="D91" s="12"/>
      <c r="F91" s="19"/>
      <c r="G91" s="19"/>
      <c r="H91" s="12"/>
      <c r="J91" s="19"/>
      <c r="K91" s="19"/>
      <c r="L91" s="12"/>
      <c r="N91" s="19"/>
      <c r="O91" s="19"/>
      <c r="P91" s="12"/>
    </row>
    <row r="92" spans="2:16" ht="14.25" customHeight="1">
      <c r="B92" s="19"/>
      <c r="C92" s="19"/>
      <c r="D92" s="12"/>
      <c r="F92" s="19"/>
      <c r="G92" s="19"/>
      <c r="H92" s="12"/>
      <c r="J92" s="19"/>
      <c r="K92" s="19"/>
      <c r="L92" s="12"/>
      <c r="N92" s="19"/>
      <c r="O92" s="19"/>
      <c r="P92" s="12"/>
    </row>
    <row r="93" spans="2:16" ht="14.25" customHeight="1">
      <c r="B93" s="19"/>
      <c r="C93" s="19"/>
      <c r="D93" s="12"/>
      <c r="F93" s="19"/>
      <c r="G93" s="19"/>
      <c r="H93" s="12"/>
      <c r="J93" s="19"/>
      <c r="K93" s="19"/>
      <c r="L93" s="12"/>
      <c r="N93" s="19"/>
      <c r="O93" s="19"/>
      <c r="P93" s="12"/>
    </row>
    <row r="94" spans="2:16" ht="14.25" customHeight="1">
      <c r="B94" s="19"/>
      <c r="C94" s="19"/>
      <c r="D94" s="12"/>
      <c r="F94" s="19"/>
      <c r="G94" s="19"/>
      <c r="H94" s="12"/>
      <c r="J94" s="19"/>
      <c r="K94" s="19"/>
      <c r="L94" s="12"/>
      <c r="N94" s="19"/>
      <c r="O94" s="19"/>
      <c r="P94" s="12"/>
    </row>
  </sheetData>
  <sheetProtection selectLockedCells="1" selectUnlockedCells="1"/>
  <printOptions horizontalCentered="1"/>
  <pageMargins left="0.23622047244094491" right="0" top="0.39370078740157483" bottom="0" header="0.51181102362204722" footer="0.51181102362204722"/>
  <pageSetup paperSize="9" scale="60" firstPageNumber="11" orientation="landscape" useFirstPageNumber="1" horizontalDpi="300" verticalDpi="300" r:id="rId1"/>
  <headerFooter alignWithMargins="0">
    <oddHeader>&amp;C&amp;"TH SarabunPSK,ธรรมดา"&amp;17 19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"/>
  <sheetViews>
    <sheetView zoomScale="69" zoomScaleNormal="69" workbookViewId="0">
      <selection activeCell="R5" sqref="R5:T7"/>
    </sheetView>
  </sheetViews>
  <sheetFormatPr defaultRowHeight="30.75" customHeight="1"/>
  <cols>
    <col min="1" max="1" width="18.140625" style="447" customWidth="1"/>
    <col min="2" max="2" width="11.5703125" style="447" customWidth="1"/>
    <col min="3" max="4" width="9.7109375" style="447" customWidth="1"/>
    <col min="5" max="5" width="17.85546875" style="447" customWidth="1"/>
    <col min="6" max="6" width="9.5703125" style="447" customWidth="1"/>
    <col min="7" max="8" width="8.5703125" style="447" customWidth="1"/>
    <col min="9" max="9" width="17.5703125" style="447" customWidth="1"/>
    <col min="10" max="10" width="10.140625" style="447" customWidth="1"/>
    <col min="11" max="12" width="8.7109375" style="447" customWidth="1"/>
    <col min="13" max="13" width="18" style="447" customWidth="1"/>
    <col min="14" max="14" width="9.85546875" style="447" customWidth="1"/>
    <col min="15" max="16" width="8.140625" style="447" customWidth="1"/>
    <col min="17" max="17" width="18.28515625" style="447" customWidth="1"/>
    <col min="18" max="18" width="10.5703125" style="447" customWidth="1"/>
    <col min="19" max="20" width="8.7109375" style="447" customWidth="1"/>
    <col min="21" max="21" width="12.7109375" style="447" customWidth="1"/>
    <col min="22" max="22" width="10" style="447" bestFit="1" customWidth="1"/>
    <col min="23" max="16384" width="9.140625" style="447"/>
  </cols>
  <sheetData>
    <row r="1" spans="1:25" s="453" customFormat="1" ht="30.75" customHeight="1">
      <c r="A1" s="709" t="s">
        <v>197</v>
      </c>
      <c r="B1" s="939"/>
      <c r="C1" s="939"/>
      <c r="D1" s="939"/>
      <c r="E1" s="707" t="s">
        <v>197</v>
      </c>
      <c r="F1" s="938"/>
      <c r="G1" s="938"/>
      <c r="H1" s="938"/>
      <c r="I1" s="705" t="s">
        <v>89</v>
      </c>
      <c r="J1" s="937"/>
      <c r="K1" s="937"/>
      <c r="L1" s="937"/>
      <c r="M1" s="703" t="s">
        <v>89</v>
      </c>
      <c r="N1" s="936"/>
      <c r="O1" s="936"/>
      <c r="P1" s="936"/>
      <c r="Q1" s="453" t="s">
        <v>197</v>
      </c>
    </row>
    <row r="2" spans="1:25" ht="26.25" customHeight="1">
      <c r="A2" s="935" t="s">
        <v>174</v>
      </c>
      <c r="B2" s="934"/>
      <c r="C2" s="934"/>
      <c r="D2" s="934"/>
      <c r="E2" s="933" t="s">
        <v>173</v>
      </c>
      <c r="F2" s="932"/>
      <c r="G2" s="932"/>
      <c r="H2" s="932"/>
      <c r="I2" s="931" t="s">
        <v>172</v>
      </c>
      <c r="J2" s="930"/>
      <c r="K2" s="930"/>
      <c r="L2" s="930"/>
      <c r="M2" s="929" t="s">
        <v>171</v>
      </c>
      <c r="N2" s="928"/>
      <c r="O2" s="928"/>
      <c r="P2" s="928"/>
      <c r="Q2" s="449" t="s">
        <v>170</v>
      </c>
    </row>
    <row r="3" spans="1:25" s="449" customFormat="1" ht="30.75" customHeight="1">
      <c r="A3" s="695" t="s">
        <v>5</v>
      </c>
      <c r="B3" s="694" t="s">
        <v>0</v>
      </c>
      <c r="C3" s="694" t="s">
        <v>1</v>
      </c>
      <c r="D3" s="694" t="s">
        <v>2</v>
      </c>
      <c r="E3" s="693" t="s">
        <v>5</v>
      </c>
      <c r="F3" s="692" t="s">
        <v>0</v>
      </c>
      <c r="G3" s="692" t="s">
        <v>1</v>
      </c>
      <c r="H3" s="692" t="s">
        <v>2</v>
      </c>
      <c r="I3" s="691" t="s">
        <v>5</v>
      </c>
      <c r="J3" s="690" t="s">
        <v>0</v>
      </c>
      <c r="K3" s="690" t="s">
        <v>1</v>
      </c>
      <c r="L3" s="690" t="s">
        <v>2</v>
      </c>
      <c r="M3" s="689" t="s">
        <v>5</v>
      </c>
      <c r="N3" s="688" t="s">
        <v>0</v>
      </c>
      <c r="O3" s="688" t="s">
        <v>1</v>
      </c>
      <c r="P3" s="688" t="s">
        <v>2</v>
      </c>
      <c r="Q3" s="31" t="s">
        <v>5</v>
      </c>
      <c r="R3" s="30" t="s">
        <v>0</v>
      </c>
      <c r="S3" s="30" t="s">
        <v>1</v>
      </c>
      <c r="T3" s="30" t="s">
        <v>2</v>
      </c>
    </row>
    <row r="4" spans="1:25" s="682" customFormat="1" ht="30.75" customHeight="1">
      <c r="A4" s="648"/>
      <c r="B4" s="686" t="s">
        <v>21</v>
      </c>
      <c r="C4" s="686"/>
      <c r="D4" s="686"/>
      <c r="E4" s="646"/>
      <c r="F4" s="685" t="s">
        <v>21</v>
      </c>
      <c r="G4" s="685"/>
      <c r="H4" s="685"/>
      <c r="I4" s="644"/>
      <c r="J4" s="684" t="s">
        <v>21</v>
      </c>
      <c r="K4" s="684"/>
      <c r="L4" s="684"/>
      <c r="M4" s="642"/>
      <c r="N4" s="683" t="s">
        <v>21</v>
      </c>
      <c r="O4" s="683"/>
      <c r="P4" s="683"/>
      <c r="Q4" s="681"/>
      <c r="R4" s="300" t="s">
        <v>21</v>
      </c>
      <c r="S4" s="300"/>
      <c r="T4" s="300"/>
      <c r="V4" s="449"/>
      <c r="W4" s="449"/>
      <c r="X4" s="449"/>
      <c r="Y4" s="449"/>
    </row>
    <row r="5" spans="1:25" s="18" customFormat="1" ht="24.95" customHeight="1">
      <c r="A5" s="557" t="s">
        <v>37</v>
      </c>
      <c r="B5" s="927">
        <v>1347607</v>
      </c>
      <c r="C5" s="927">
        <v>741216</v>
      </c>
      <c r="D5" s="927">
        <v>606391</v>
      </c>
      <c r="E5" s="672" t="s">
        <v>37</v>
      </c>
      <c r="F5" s="926">
        <v>1289307</v>
      </c>
      <c r="G5" s="926">
        <v>725790</v>
      </c>
      <c r="H5" s="926">
        <v>563517</v>
      </c>
      <c r="I5" s="553" t="s">
        <v>37</v>
      </c>
      <c r="J5" s="925">
        <v>1235110</v>
      </c>
      <c r="K5" s="925">
        <v>689798</v>
      </c>
      <c r="L5" s="925">
        <v>545312</v>
      </c>
      <c r="M5" s="671" t="s">
        <v>37</v>
      </c>
      <c r="N5" s="924">
        <v>1123034</v>
      </c>
      <c r="O5" s="924">
        <v>615785</v>
      </c>
      <c r="P5" s="924">
        <v>507249</v>
      </c>
      <c r="Q5" s="23" t="s">
        <v>37</v>
      </c>
      <c r="R5" s="674">
        <f>(N5+J5+F5+B5)/4</f>
        <v>1248764.5</v>
      </c>
      <c r="S5" s="674">
        <f>(O5+K5+G5+C5)/4+0.3</f>
        <v>693147.55</v>
      </c>
      <c r="T5" s="674">
        <f>(P5+L5+H5+D5)/4</f>
        <v>555617.25</v>
      </c>
      <c r="U5" s="902"/>
      <c r="V5" s="449"/>
      <c r="W5" s="449"/>
      <c r="X5" s="449"/>
      <c r="Y5" s="449"/>
    </row>
    <row r="6" spans="1:25" s="18" customFormat="1" ht="7.9" customHeight="1">
      <c r="A6" s="557"/>
      <c r="B6" s="923"/>
      <c r="C6" s="923"/>
      <c r="D6" s="923"/>
      <c r="E6" s="672"/>
      <c r="F6" s="922"/>
      <c r="G6" s="922"/>
      <c r="H6" s="922"/>
      <c r="I6" s="553"/>
      <c r="J6" s="921"/>
      <c r="K6" s="921"/>
      <c r="L6" s="921"/>
      <c r="M6" s="671"/>
      <c r="N6" s="912"/>
      <c r="O6" s="912"/>
      <c r="P6" s="912"/>
      <c r="Q6" s="23"/>
      <c r="R6" s="920"/>
      <c r="S6" s="920"/>
      <c r="T6" s="920"/>
      <c r="V6" s="449"/>
      <c r="W6" s="449"/>
      <c r="X6" s="449"/>
      <c r="Y6" s="449"/>
    </row>
    <row r="7" spans="1:25" s="12" customFormat="1" ht="24.95" customHeight="1">
      <c r="A7" s="919" t="s">
        <v>88</v>
      </c>
      <c r="B7" s="918">
        <v>15642</v>
      </c>
      <c r="C7" s="918">
        <v>11848</v>
      </c>
      <c r="D7" s="918">
        <v>3794</v>
      </c>
      <c r="E7" s="917" t="s">
        <v>88</v>
      </c>
      <c r="F7" s="916">
        <v>23091</v>
      </c>
      <c r="G7" s="916">
        <v>14836</v>
      </c>
      <c r="H7" s="916">
        <v>8255</v>
      </c>
      <c r="I7" s="915" t="s">
        <v>88</v>
      </c>
      <c r="J7" s="914">
        <v>18232</v>
      </c>
      <c r="K7" s="914">
        <v>14882</v>
      </c>
      <c r="L7" s="914">
        <v>3350</v>
      </c>
      <c r="M7" s="913" t="s">
        <v>88</v>
      </c>
      <c r="N7" s="912">
        <v>19984</v>
      </c>
      <c r="O7" s="912">
        <v>14217</v>
      </c>
      <c r="P7" s="912">
        <v>5767</v>
      </c>
      <c r="Q7" s="911" t="s">
        <v>88</v>
      </c>
      <c r="R7" s="658">
        <f>(N7+J7+F7+B7)/4</f>
        <v>19237.25</v>
      </c>
      <c r="S7" s="658">
        <f>(O7+K7+G7+C7)/4-0.3</f>
        <v>13945.45</v>
      </c>
      <c r="T7" s="658">
        <f>(P7+L7+H7+D7)/4</f>
        <v>5291.5</v>
      </c>
      <c r="U7" s="902"/>
      <c r="V7" s="449"/>
      <c r="W7" s="449"/>
      <c r="X7" s="449"/>
      <c r="Y7" s="449"/>
    </row>
    <row r="8" spans="1:25" s="12" customFormat="1" ht="24.95" customHeight="1">
      <c r="A8" s="919" t="s">
        <v>87</v>
      </c>
      <c r="B8" s="918">
        <v>108429</v>
      </c>
      <c r="C8" s="918">
        <v>46241</v>
      </c>
      <c r="D8" s="918">
        <v>62188</v>
      </c>
      <c r="E8" s="917" t="s">
        <v>87</v>
      </c>
      <c r="F8" s="916">
        <v>112185</v>
      </c>
      <c r="G8" s="916">
        <v>55744</v>
      </c>
      <c r="H8" s="916">
        <v>56441</v>
      </c>
      <c r="I8" s="915" t="s">
        <v>87</v>
      </c>
      <c r="J8" s="914">
        <v>96313</v>
      </c>
      <c r="K8" s="914">
        <v>55240</v>
      </c>
      <c r="L8" s="914">
        <v>41073</v>
      </c>
      <c r="M8" s="913" t="s">
        <v>87</v>
      </c>
      <c r="N8" s="912">
        <v>98978</v>
      </c>
      <c r="O8" s="912">
        <v>44494</v>
      </c>
      <c r="P8" s="912">
        <v>54484</v>
      </c>
      <c r="Q8" s="911" t="s">
        <v>87</v>
      </c>
      <c r="R8" s="658">
        <f>(N8+J8+F8+B8)/4</f>
        <v>103976.25</v>
      </c>
      <c r="S8" s="658">
        <f>(O8+K8+G8+C8)/4+0.3</f>
        <v>50430.05</v>
      </c>
      <c r="T8" s="658">
        <f>(P8+L8+H8+D8)/4-0.1</f>
        <v>53546.400000000001</v>
      </c>
      <c r="U8" s="902"/>
      <c r="V8" s="449"/>
      <c r="W8" s="449"/>
      <c r="X8" s="449"/>
      <c r="Y8" s="449"/>
    </row>
    <row r="9" spans="1:25" s="12" customFormat="1" ht="24.95" customHeight="1">
      <c r="A9" s="919" t="s">
        <v>86</v>
      </c>
      <c r="B9" s="918">
        <v>456418</v>
      </c>
      <c r="C9" s="918">
        <v>258861</v>
      </c>
      <c r="D9" s="918">
        <v>197557</v>
      </c>
      <c r="E9" s="917" t="s">
        <v>86</v>
      </c>
      <c r="F9" s="916">
        <v>449281</v>
      </c>
      <c r="G9" s="916">
        <v>272421</v>
      </c>
      <c r="H9" s="916">
        <v>176860</v>
      </c>
      <c r="I9" s="915" t="s">
        <v>86</v>
      </c>
      <c r="J9" s="914">
        <v>441750</v>
      </c>
      <c r="K9" s="914">
        <v>257775</v>
      </c>
      <c r="L9" s="914">
        <v>183975</v>
      </c>
      <c r="M9" s="913" t="s">
        <v>86</v>
      </c>
      <c r="N9" s="912">
        <v>487112</v>
      </c>
      <c r="O9" s="912">
        <v>293627</v>
      </c>
      <c r="P9" s="912">
        <v>193485</v>
      </c>
      <c r="Q9" s="911" t="s">
        <v>86</v>
      </c>
      <c r="R9" s="658">
        <f>(N9+J9+F9+B9)/4</f>
        <v>458640.25</v>
      </c>
      <c r="S9" s="658">
        <f>(O9+K9+G9+C9)/4+0.3</f>
        <v>270671.3</v>
      </c>
      <c r="T9" s="658">
        <f>(P9+L9+H9+D9)/4</f>
        <v>187969.25</v>
      </c>
      <c r="U9" s="902"/>
      <c r="V9" s="449"/>
      <c r="W9" s="449"/>
      <c r="X9" s="449"/>
      <c r="Y9" s="449"/>
    </row>
    <row r="10" spans="1:25" s="12" customFormat="1" ht="24.95" customHeight="1">
      <c r="A10" s="919" t="s">
        <v>85</v>
      </c>
      <c r="B10" s="918">
        <v>498045</v>
      </c>
      <c r="C10" s="918">
        <v>293736</v>
      </c>
      <c r="D10" s="918">
        <v>204309</v>
      </c>
      <c r="E10" s="917" t="s">
        <v>85</v>
      </c>
      <c r="F10" s="916">
        <v>468455</v>
      </c>
      <c r="G10" s="916">
        <v>284612</v>
      </c>
      <c r="H10" s="916">
        <v>183843</v>
      </c>
      <c r="I10" s="915" t="s">
        <v>85</v>
      </c>
      <c r="J10" s="914">
        <v>447025</v>
      </c>
      <c r="K10" s="914">
        <v>251340</v>
      </c>
      <c r="L10" s="914">
        <v>195685</v>
      </c>
      <c r="M10" s="913" t="s">
        <v>85</v>
      </c>
      <c r="N10" s="912">
        <v>344728</v>
      </c>
      <c r="O10" s="912">
        <v>205382</v>
      </c>
      <c r="P10" s="912">
        <v>139346</v>
      </c>
      <c r="Q10" s="911" t="s">
        <v>85</v>
      </c>
      <c r="R10" s="658">
        <f>(N10+J10+F10+B10)/4+0.3</f>
        <v>439563.55</v>
      </c>
      <c r="S10" s="658">
        <f>(O10+K10+G10+C10)/4+0.3</f>
        <v>258767.8</v>
      </c>
      <c r="T10" s="658">
        <f>(P10+L10+H10+D10)/4</f>
        <v>180795.75</v>
      </c>
      <c r="U10" s="902"/>
      <c r="V10" s="449"/>
      <c r="W10" s="449"/>
      <c r="X10" s="449"/>
      <c r="Y10" s="449"/>
    </row>
    <row r="11" spans="1:25" ht="24.95" customHeight="1">
      <c r="A11" s="919" t="s">
        <v>84</v>
      </c>
      <c r="B11" s="918">
        <v>268698</v>
      </c>
      <c r="C11" s="918">
        <v>130530</v>
      </c>
      <c r="D11" s="918">
        <v>138168</v>
      </c>
      <c r="E11" s="917" t="s">
        <v>84</v>
      </c>
      <c r="F11" s="916">
        <v>235971</v>
      </c>
      <c r="G11" s="916">
        <v>97853</v>
      </c>
      <c r="H11" s="916">
        <v>138118</v>
      </c>
      <c r="I11" s="915" t="s">
        <v>84</v>
      </c>
      <c r="J11" s="914">
        <v>223503</v>
      </c>
      <c r="K11" s="914">
        <v>106051</v>
      </c>
      <c r="L11" s="914">
        <v>117452</v>
      </c>
      <c r="M11" s="913" t="s">
        <v>84</v>
      </c>
      <c r="N11" s="912">
        <v>172232</v>
      </c>
      <c r="O11" s="912">
        <v>58065</v>
      </c>
      <c r="P11" s="912">
        <v>114167</v>
      </c>
      <c r="Q11" s="911" t="s">
        <v>84</v>
      </c>
      <c r="R11" s="658">
        <f>(N11+J11+F11+B11)/4</f>
        <v>225101</v>
      </c>
      <c r="S11" s="658">
        <f>(O11+K11+G11+C11)/4+0.3</f>
        <v>98125.05</v>
      </c>
      <c r="T11" s="658">
        <f>(P11+L11+H11+D11)/4</f>
        <v>126976.25</v>
      </c>
      <c r="U11" s="902"/>
      <c r="V11" s="449"/>
      <c r="W11" s="449"/>
      <c r="X11" s="449"/>
      <c r="Y11" s="449"/>
    </row>
    <row r="12" spans="1:25" ht="24.95" customHeight="1">
      <c r="A12" s="519" t="s">
        <v>83</v>
      </c>
      <c r="B12" s="910">
        <v>375</v>
      </c>
      <c r="C12" s="910" t="s">
        <v>7</v>
      </c>
      <c r="D12" s="910">
        <v>375</v>
      </c>
      <c r="E12" s="909" t="s">
        <v>83</v>
      </c>
      <c r="F12" s="908">
        <v>324</v>
      </c>
      <c r="G12" s="907">
        <v>324</v>
      </c>
      <c r="H12" s="907" t="s">
        <v>8</v>
      </c>
      <c r="I12" s="517" t="s">
        <v>83</v>
      </c>
      <c r="J12" s="906">
        <v>8287</v>
      </c>
      <c r="K12" s="906">
        <v>4510</v>
      </c>
      <c r="L12" s="906">
        <v>3777</v>
      </c>
      <c r="M12" s="905" t="s">
        <v>83</v>
      </c>
      <c r="N12" s="904" t="s">
        <v>8</v>
      </c>
      <c r="O12" s="904" t="s">
        <v>8</v>
      </c>
      <c r="P12" s="903" t="s">
        <v>8</v>
      </c>
      <c r="Q12" s="515" t="s">
        <v>83</v>
      </c>
      <c r="R12" s="658">
        <f>(J12+F12+B12)/4</f>
        <v>2246.5</v>
      </c>
      <c r="S12" s="658">
        <f>(K12+G12)/4</f>
        <v>1208.5</v>
      </c>
      <c r="T12" s="658">
        <f>(L12+D12)/4</f>
        <v>1038</v>
      </c>
      <c r="U12" s="902"/>
      <c r="V12" s="449"/>
      <c r="W12" s="449"/>
      <c r="X12" s="449"/>
      <c r="Y12" s="449"/>
    </row>
    <row r="13" spans="1:25" s="24" customFormat="1" ht="24.95" customHeight="1">
      <c r="A13" s="656"/>
      <c r="B13" s="901" t="s">
        <v>20</v>
      </c>
      <c r="C13" s="901"/>
      <c r="D13" s="901"/>
      <c r="E13" s="655"/>
      <c r="F13" s="900" t="s">
        <v>20</v>
      </c>
      <c r="G13" s="900"/>
      <c r="H13" s="900"/>
      <c r="I13" s="654"/>
      <c r="J13" s="899" t="s">
        <v>20</v>
      </c>
      <c r="K13" s="899"/>
      <c r="L13" s="899"/>
      <c r="M13" s="653"/>
      <c r="N13" s="898" t="s">
        <v>20</v>
      </c>
      <c r="O13" s="898"/>
      <c r="P13" s="898"/>
      <c r="R13" s="302" t="s">
        <v>20</v>
      </c>
      <c r="S13" s="302"/>
      <c r="T13" s="302"/>
      <c r="V13" s="449"/>
      <c r="W13" s="449"/>
      <c r="X13" s="449"/>
      <c r="Y13" s="449"/>
    </row>
    <row r="14" spans="1:25" s="32" customFormat="1" ht="24.95" customHeight="1">
      <c r="A14" s="897" t="s">
        <v>37</v>
      </c>
      <c r="B14" s="896">
        <v>100</v>
      </c>
      <c r="C14" s="896">
        <v>100</v>
      </c>
      <c r="D14" s="896">
        <v>100</v>
      </c>
      <c r="E14" s="895" t="s">
        <v>37</v>
      </c>
      <c r="F14" s="878">
        <v>100</v>
      </c>
      <c r="G14" s="878">
        <v>100</v>
      </c>
      <c r="H14" s="878">
        <v>100</v>
      </c>
      <c r="I14" s="894" t="s">
        <v>37</v>
      </c>
      <c r="J14" s="876">
        <v>100</v>
      </c>
      <c r="K14" s="876">
        <v>100</v>
      </c>
      <c r="L14" s="876">
        <v>100</v>
      </c>
      <c r="M14" s="893" t="s">
        <v>37</v>
      </c>
      <c r="N14" s="874">
        <v>100</v>
      </c>
      <c r="O14" s="874">
        <v>100</v>
      </c>
      <c r="P14" s="874">
        <v>100</v>
      </c>
      <c r="Q14" s="29" t="s">
        <v>37</v>
      </c>
      <c r="R14" s="873">
        <f>R5/R$5*100</f>
        <v>100</v>
      </c>
      <c r="S14" s="873">
        <f>S5/S$5*100</f>
        <v>100</v>
      </c>
      <c r="T14" s="873">
        <f>T5/T$5*100</f>
        <v>100</v>
      </c>
      <c r="V14" s="892"/>
      <c r="W14" s="892"/>
      <c r="X14" s="892"/>
    </row>
    <row r="15" spans="1:25" s="18" customFormat="1" ht="6" customHeight="1">
      <c r="A15" s="557"/>
      <c r="B15" s="891"/>
      <c r="C15" s="891"/>
      <c r="D15" s="891"/>
      <c r="E15" s="672"/>
      <c r="F15" s="890"/>
      <c r="G15" s="890"/>
      <c r="H15" s="890"/>
      <c r="I15" s="553"/>
      <c r="J15" s="889"/>
      <c r="K15" s="889"/>
      <c r="L15" s="889"/>
      <c r="M15" s="671"/>
      <c r="N15" s="888"/>
      <c r="O15" s="888"/>
      <c r="P15" s="888"/>
      <c r="Q15" s="23"/>
      <c r="R15" s="873">
        <f>R6/R$5*100</f>
        <v>0</v>
      </c>
      <c r="S15" s="873">
        <f>S6/S$5*100</f>
        <v>0</v>
      </c>
      <c r="T15" s="873">
        <f>T6/T$5*100</f>
        <v>0</v>
      </c>
      <c r="V15" s="872"/>
      <c r="W15" s="872"/>
      <c r="X15" s="872"/>
    </row>
    <row r="16" spans="1:25" s="12" customFormat="1" ht="24.95" customHeight="1">
      <c r="A16" s="887" t="s">
        <v>88</v>
      </c>
      <c r="B16" s="886">
        <v>1.1607241577106679</v>
      </c>
      <c r="C16" s="886">
        <v>1.598454431636662</v>
      </c>
      <c r="D16" s="886">
        <v>0.62566891659012092</v>
      </c>
      <c r="E16" s="885" t="s">
        <v>88</v>
      </c>
      <c r="F16" s="878">
        <v>1.7909621215117888</v>
      </c>
      <c r="G16" s="878">
        <v>2.0741174444398514</v>
      </c>
      <c r="H16" s="878">
        <v>1.4649070036928789</v>
      </c>
      <c r="I16" s="884" t="s">
        <v>88</v>
      </c>
      <c r="J16" s="876">
        <v>1.4461438252463343</v>
      </c>
      <c r="K16" s="876">
        <v>2.1274431935146234</v>
      </c>
      <c r="L16" s="876">
        <v>0.61432721084443398</v>
      </c>
      <c r="M16" s="883" t="s">
        <v>88</v>
      </c>
      <c r="N16" s="874">
        <v>1.7794652699740168</v>
      </c>
      <c r="O16" s="874">
        <v>2.3087603627889606</v>
      </c>
      <c r="P16" s="874">
        <v>1.1369169776579156</v>
      </c>
      <c r="Q16" s="44" t="s">
        <v>88</v>
      </c>
      <c r="R16" s="873">
        <f>R7/R$5*100+0.03</f>
        <v>1.5705026328022618</v>
      </c>
      <c r="S16" s="873">
        <f>S7/S$5*100</f>
        <v>2.0119020834741463</v>
      </c>
      <c r="T16" s="873">
        <f>T7/T$5*100</f>
        <v>0.95236423995115338</v>
      </c>
      <c r="V16" s="872"/>
      <c r="W16" s="872"/>
      <c r="X16" s="872"/>
    </row>
    <row r="17" spans="1:24" s="12" customFormat="1" ht="24.95" customHeight="1">
      <c r="A17" s="887" t="s">
        <v>87</v>
      </c>
      <c r="B17" s="886">
        <v>8.0460401289099863</v>
      </c>
      <c r="C17" s="886">
        <v>6.268532357639339</v>
      </c>
      <c r="D17" s="886">
        <v>10.225429252742869</v>
      </c>
      <c r="E17" s="885" t="s">
        <v>87</v>
      </c>
      <c r="F17" s="878">
        <v>8.7011859859598992</v>
      </c>
      <c r="G17" s="878">
        <v>7.6804585348379009</v>
      </c>
      <c r="H17" s="878">
        <v>10.015846904352486</v>
      </c>
      <c r="I17" s="884" t="s">
        <v>87</v>
      </c>
      <c r="J17" s="876">
        <v>7.7979289294070968</v>
      </c>
      <c r="K17" s="876">
        <v>8.0081415138924719</v>
      </c>
      <c r="L17" s="876">
        <v>7.5620183674666981</v>
      </c>
      <c r="M17" s="883" t="s">
        <v>87</v>
      </c>
      <c r="N17" s="874">
        <v>8.8134464317197878</v>
      </c>
      <c r="O17" s="874">
        <v>7.2255738610066826</v>
      </c>
      <c r="P17" s="874">
        <v>10.771075881864725</v>
      </c>
      <c r="Q17" s="44" t="s">
        <v>87</v>
      </c>
      <c r="R17" s="873">
        <f>R8/R$5*100</f>
        <v>8.3263297443192865</v>
      </c>
      <c r="S17" s="873">
        <f>S8/S$5*100</f>
        <v>7.2755144269066525</v>
      </c>
      <c r="T17" s="873">
        <f>T8/T$5*100</f>
        <v>9.6372817798583483</v>
      </c>
      <c r="V17" s="872"/>
      <c r="W17" s="872"/>
      <c r="X17" s="872"/>
    </row>
    <row r="18" spans="1:24" s="12" customFormat="1" ht="24.95" customHeight="1">
      <c r="A18" s="887" t="s">
        <v>86</v>
      </c>
      <c r="B18" s="886">
        <v>33.868776282699628</v>
      </c>
      <c r="C18" s="886">
        <v>34.9238278720373</v>
      </c>
      <c r="D18" s="886">
        <v>32.579144479387061</v>
      </c>
      <c r="E18" s="885" t="s">
        <v>86</v>
      </c>
      <c r="F18" s="878">
        <v>34.876704469920661</v>
      </c>
      <c r="G18" s="878">
        <v>37.534410779977676</v>
      </c>
      <c r="H18" s="878">
        <v>31.385033636962149</v>
      </c>
      <c r="I18" s="884" t="s">
        <v>86</v>
      </c>
      <c r="J18" s="876">
        <v>35.766045129583603</v>
      </c>
      <c r="K18" s="876">
        <v>37.369635748436494</v>
      </c>
      <c r="L18" s="876">
        <v>33.737566750777539</v>
      </c>
      <c r="M18" s="883" t="s">
        <v>86</v>
      </c>
      <c r="N18" s="874">
        <v>43.374644044614854</v>
      </c>
      <c r="O18" s="874">
        <v>47.683363511615255</v>
      </c>
      <c r="P18" s="874">
        <v>38.143988455373986</v>
      </c>
      <c r="Q18" s="44" t="s">
        <v>86</v>
      </c>
      <c r="R18" s="873">
        <f>R9/R$5*100</f>
        <v>36.727521482233037</v>
      </c>
      <c r="S18" s="873">
        <f>S9/S$5*100</f>
        <v>39.049593409080067</v>
      </c>
      <c r="T18" s="873">
        <f>T9/T$5*100</f>
        <v>33.830708099865511</v>
      </c>
      <c r="V18" s="872"/>
      <c r="W18" s="872"/>
      <c r="X18" s="872"/>
    </row>
    <row r="19" spans="1:24" s="12" customFormat="1" ht="24.95" customHeight="1">
      <c r="A19" s="887" t="s">
        <v>85</v>
      </c>
      <c r="B19" s="886">
        <v>36.927733226378315</v>
      </c>
      <c r="C19" s="886">
        <v>39.628934075896908</v>
      </c>
      <c r="D19" s="886">
        <v>33.692617469586452</v>
      </c>
      <c r="E19" s="885" t="s">
        <v>85</v>
      </c>
      <c r="F19" s="878">
        <v>36.33385997283812</v>
      </c>
      <c r="G19" s="878">
        <v>39.214097741771035</v>
      </c>
      <c r="H19" s="878">
        <v>32.624215418523313</v>
      </c>
      <c r="I19" s="884" t="s">
        <v>85</v>
      </c>
      <c r="J19" s="876">
        <v>36.19313259547733</v>
      </c>
      <c r="K19" s="876">
        <v>36.436753948257319</v>
      </c>
      <c r="L19" s="876">
        <v>35.884961269878531</v>
      </c>
      <c r="M19" s="883" t="s">
        <v>85</v>
      </c>
      <c r="N19" s="874">
        <v>30.69613208504818</v>
      </c>
      <c r="O19" s="874">
        <v>33.352874785842459</v>
      </c>
      <c r="P19" s="874">
        <v>27.470926507494347</v>
      </c>
      <c r="Q19" s="44" t="s">
        <v>85</v>
      </c>
      <c r="R19" s="873">
        <f>R10/R$5*100</f>
        <v>35.199875557000539</v>
      </c>
      <c r="S19" s="873">
        <f>S10/S$5*100</f>
        <v>37.332282282466409</v>
      </c>
      <c r="T19" s="873">
        <f>T10/T$5*100</f>
        <v>32.539621475035197</v>
      </c>
      <c r="V19" s="872"/>
      <c r="W19" s="872"/>
      <c r="X19" s="872"/>
    </row>
    <row r="20" spans="1:24" ht="24.95" customHeight="1">
      <c r="A20" s="887" t="s">
        <v>84</v>
      </c>
      <c r="B20" s="886">
        <v>19.938899100405386</v>
      </c>
      <c r="C20" s="886">
        <v>17.610251262789795</v>
      </c>
      <c r="D20" s="886">
        <v>22.785298594471225</v>
      </c>
      <c r="E20" s="885" t="s">
        <v>84</v>
      </c>
      <c r="F20" s="878">
        <v>18.302157670748706</v>
      </c>
      <c r="G20" s="878">
        <v>13.482274487110598</v>
      </c>
      <c r="H20" s="878">
        <v>24.509997036469176</v>
      </c>
      <c r="I20" s="884" t="s">
        <v>84</v>
      </c>
      <c r="J20" s="876">
        <v>18.095797135477813</v>
      </c>
      <c r="K20" s="876">
        <v>15.374211000901713</v>
      </c>
      <c r="L20" s="876">
        <v>21.538495393462824</v>
      </c>
      <c r="M20" s="883" t="s">
        <v>84</v>
      </c>
      <c r="N20" s="874">
        <v>15.336312168643158</v>
      </c>
      <c r="O20" s="874">
        <v>9.429427478746641</v>
      </c>
      <c r="P20" s="874">
        <v>22.507092177609024</v>
      </c>
      <c r="Q20" s="44" t="s">
        <v>84</v>
      </c>
      <c r="R20" s="873">
        <f>R11/R$5*100</f>
        <v>18.025896796393557</v>
      </c>
      <c r="S20" s="873">
        <f>S11/S$5*100</f>
        <v>14.156444756964085</v>
      </c>
      <c r="T20" s="873">
        <f>T11/T$5*100</f>
        <v>22.853187153566594</v>
      </c>
      <c r="V20" s="872"/>
      <c r="W20" s="872"/>
      <c r="X20" s="872"/>
    </row>
    <row r="21" spans="1:24" ht="24.95" customHeight="1">
      <c r="A21" s="882" t="s">
        <v>83</v>
      </c>
      <c r="B21" s="880">
        <v>5.7827103896017161E-2</v>
      </c>
      <c r="C21" s="881" t="s">
        <v>7</v>
      </c>
      <c r="D21" s="880">
        <v>6.184128722227078E-2</v>
      </c>
      <c r="E21" s="879" t="s">
        <v>83</v>
      </c>
      <c r="F21" s="878">
        <v>2.5129779020822814E-2</v>
      </c>
      <c r="G21" s="878">
        <v>2.5129779020822814E-2</v>
      </c>
      <c r="H21" s="878" t="s">
        <v>8</v>
      </c>
      <c r="I21" s="877" t="s">
        <v>83</v>
      </c>
      <c r="J21" s="876">
        <v>0.67095238480783093</v>
      </c>
      <c r="K21" s="876">
        <v>0.65381459499737604</v>
      </c>
      <c r="L21" s="876">
        <v>0.69263100756997831</v>
      </c>
      <c r="M21" s="875" t="s">
        <v>83</v>
      </c>
      <c r="N21" s="874" t="s">
        <v>8</v>
      </c>
      <c r="O21" s="874" t="s">
        <v>8</v>
      </c>
      <c r="P21" s="874" t="s">
        <v>8</v>
      </c>
      <c r="Q21" s="45" t="s">
        <v>83</v>
      </c>
      <c r="R21" s="873">
        <f>R12/R$5*100</f>
        <v>0.17989781099638885</v>
      </c>
      <c r="S21" s="873">
        <f>S12/S$5*100</f>
        <v>0.17434960276495243</v>
      </c>
      <c r="T21" s="873">
        <f>T12/T$5*100</f>
        <v>0.18681925372187419</v>
      </c>
      <c r="V21" s="872"/>
      <c r="W21" s="872"/>
      <c r="X21" s="872"/>
    </row>
    <row r="22" spans="1:24" ht="18.75" customHeight="1">
      <c r="A22" s="871"/>
      <c r="B22" s="870"/>
      <c r="C22" s="870"/>
      <c r="D22" s="870"/>
      <c r="E22" s="869"/>
      <c r="F22" s="868"/>
      <c r="G22" s="868"/>
      <c r="H22" s="868"/>
      <c r="I22" s="867"/>
      <c r="J22" s="866"/>
      <c r="K22" s="866"/>
      <c r="L22" s="866"/>
      <c r="M22" s="865"/>
      <c r="N22" s="864"/>
      <c r="O22" s="864"/>
      <c r="P22" s="864"/>
      <c r="Q22" s="863"/>
      <c r="R22" s="862"/>
      <c r="S22" s="862"/>
      <c r="T22" s="862"/>
    </row>
    <row r="23" spans="1:24" ht="30.75" customHeight="1">
      <c r="A23" s="447" t="s">
        <v>22</v>
      </c>
      <c r="E23" s="447" t="s">
        <v>22</v>
      </c>
      <c r="I23" s="9" t="s">
        <v>22</v>
      </c>
      <c r="M23" s="9" t="s">
        <v>22</v>
      </c>
      <c r="Q23" s="9" t="s">
        <v>22</v>
      </c>
    </row>
    <row r="24" spans="1:24" s="861" customFormat="1" ht="48" customHeight="1">
      <c r="B24" s="861">
        <v>4</v>
      </c>
      <c r="F24" s="861">
        <v>3</v>
      </c>
      <c r="J24" s="861">
        <v>2</v>
      </c>
      <c r="N24" s="861">
        <v>1</v>
      </c>
      <c r="R24" s="861">
        <v>2563</v>
      </c>
    </row>
    <row r="26" spans="1:24" ht="30.75" customHeight="1">
      <c r="B26" s="860"/>
      <c r="C26" s="860"/>
      <c r="D26" s="860"/>
      <c r="F26" s="860"/>
      <c r="G26" s="860"/>
      <c r="H26" s="860"/>
      <c r="J26" s="860"/>
      <c r="K26" s="860"/>
      <c r="L26" s="860"/>
      <c r="N26" s="860"/>
      <c r="O26" s="860"/>
      <c r="P26" s="860"/>
    </row>
    <row r="27" spans="1:24" s="12" customFormat="1" ht="18.75" customHeight="1"/>
    <row r="28" spans="1:24" s="12" customFormat="1" ht="18.75" customHeight="1"/>
    <row r="29" spans="1:24" s="12" customFormat="1" ht="18.75" customHeight="1"/>
    <row r="30" spans="1:24" s="12" customFormat="1" ht="18.75" customHeight="1"/>
  </sheetData>
  <sheetProtection selectLockedCells="1" selectUnlockedCells="1"/>
  <mergeCells count="2">
    <mergeCell ref="R4:T4"/>
    <mergeCell ref="R13:T13"/>
  </mergeCells>
  <printOptions horizontalCentered="1"/>
  <pageMargins left="0.23622047244094491" right="0" top="0.98425196850393704" bottom="0.78740157480314965" header="0.51181102362204722" footer="0.51181102362204722"/>
  <pageSetup paperSize="9" scale="65" firstPageNumber="12" orientation="landscape" useFirstPageNumber="1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535"/>
  <sheetViews>
    <sheetView zoomScale="66" zoomScaleNormal="66" workbookViewId="0">
      <selection activeCell="B5" sqref="B5"/>
    </sheetView>
  </sheetViews>
  <sheetFormatPr defaultRowHeight="17.25" customHeight="1"/>
  <cols>
    <col min="1" max="1" width="15.140625" style="27" customWidth="1"/>
    <col min="2" max="2" width="11.85546875" style="27" customWidth="1"/>
    <col min="3" max="4" width="10.42578125" style="27" customWidth="1"/>
    <col min="5" max="5" width="12.42578125" style="27" customWidth="1"/>
    <col min="6" max="6" width="10.42578125" style="27" customWidth="1"/>
    <col min="7" max="8" width="9.85546875" style="27" customWidth="1"/>
    <col min="9" max="9" width="12.28515625" style="27" customWidth="1"/>
    <col min="10" max="10" width="11.28515625" style="27" customWidth="1"/>
    <col min="11" max="12" width="10.85546875" style="27" customWidth="1"/>
    <col min="13" max="13" width="12.140625" style="27" customWidth="1"/>
    <col min="14" max="14" width="12.5703125" style="27" customWidth="1"/>
    <col min="15" max="15" width="9.7109375" style="27" customWidth="1"/>
    <col min="16" max="16" width="9.5703125" style="27" customWidth="1"/>
    <col min="17" max="17" width="15.5703125" style="27" customWidth="1"/>
    <col min="18" max="18" width="9.7109375" style="27" customWidth="1"/>
    <col min="19" max="20" width="10" style="27" customWidth="1"/>
    <col min="21" max="16384" width="9.140625" style="27"/>
  </cols>
  <sheetData>
    <row r="1" spans="1:20" s="35" customFormat="1" ht="30.75" customHeight="1">
      <c r="A1" s="446" t="s">
        <v>99</v>
      </c>
      <c r="B1" s="445"/>
      <c r="C1" s="445"/>
      <c r="D1" s="445"/>
      <c r="E1" s="444" t="s">
        <v>99</v>
      </c>
      <c r="F1" s="1031"/>
      <c r="G1" s="1031"/>
      <c r="H1" s="1031"/>
      <c r="I1" s="442" t="s">
        <v>99</v>
      </c>
      <c r="J1" s="1030"/>
      <c r="K1" s="1030"/>
      <c r="L1" s="1030"/>
      <c r="M1" s="440" t="s">
        <v>99</v>
      </c>
      <c r="N1" s="1029"/>
      <c r="O1" s="1029"/>
      <c r="P1" s="1029"/>
      <c r="Q1" s="35" t="s">
        <v>200</v>
      </c>
    </row>
    <row r="2" spans="1:20" ht="24" customHeight="1">
      <c r="A2" s="1028" t="s">
        <v>174</v>
      </c>
      <c r="B2" s="956"/>
      <c r="C2" s="956"/>
      <c r="D2" s="956"/>
      <c r="E2" s="1027" t="s">
        <v>173</v>
      </c>
      <c r="F2" s="951"/>
      <c r="G2" s="951"/>
      <c r="H2" s="951"/>
      <c r="I2" s="1026" t="s">
        <v>172</v>
      </c>
      <c r="J2" s="948"/>
      <c r="K2" s="948"/>
      <c r="L2" s="948"/>
      <c r="M2" s="1025" t="s">
        <v>171</v>
      </c>
      <c r="N2" s="945"/>
      <c r="O2" s="945"/>
      <c r="P2" s="945"/>
      <c r="Q2" s="32" t="s">
        <v>170</v>
      </c>
    </row>
    <row r="3" spans="1:20" s="32" customFormat="1" ht="30.75" customHeight="1">
      <c r="A3" s="1024" t="s">
        <v>98</v>
      </c>
      <c r="B3" s="1023" t="s">
        <v>0</v>
      </c>
      <c r="C3" s="1023" t="s">
        <v>1</v>
      </c>
      <c r="D3" s="1023" t="s">
        <v>2</v>
      </c>
      <c r="E3" s="1022" t="s">
        <v>98</v>
      </c>
      <c r="F3" s="1021" t="s">
        <v>0</v>
      </c>
      <c r="G3" s="1021" t="s">
        <v>1</v>
      </c>
      <c r="H3" s="1021" t="s">
        <v>2</v>
      </c>
      <c r="I3" s="1020" t="s">
        <v>98</v>
      </c>
      <c r="J3" s="1019" t="s">
        <v>0</v>
      </c>
      <c r="K3" s="1019" t="s">
        <v>1</v>
      </c>
      <c r="L3" s="1019" t="s">
        <v>2</v>
      </c>
      <c r="M3" s="1018" t="s">
        <v>98</v>
      </c>
      <c r="N3" s="1017" t="s">
        <v>0</v>
      </c>
      <c r="O3" s="1017" t="s">
        <v>1</v>
      </c>
      <c r="P3" s="1017" t="s">
        <v>2</v>
      </c>
      <c r="Q3" s="1016" t="s">
        <v>98</v>
      </c>
      <c r="R3" s="37" t="s">
        <v>0</v>
      </c>
      <c r="S3" s="37" t="s">
        <v>1</v>
      </c>
      <c r="T3" s="37" t="s">
        <v>2</v>
      </c>
    </row>
    <row r="4" spans="1:20" s="701" customFormat="1" ht="30.75" customHeight="1">
      <c r="A4" s="995"/>
      <c r="B4" s="1015" t="s">
        <v>21</v>
      </c>
      <c r="C4" s="1015"/>
      <c r="D4" s="1015"/>
      <c r="E4" s="994"/>
      <c r="F4" s="1014" t="s">
        <v>21</v>
      </c>
      <c r="G4" s="1014"/>
      <c r="H4" s="1014"/>
      <c r="I4" s="993"/>
      <c r="J4" s="1013" t="s">
        <v>21</v>
      </c>
      <c r="K4" s="1013"/>
      <c r="L4" s="1013"/>
      <c r="M4" s="992"/>
      <c r="N4" s="1012" t="s">
        <v>21</v>
      </c>
      <c r="O4" s="1012"/>
      <c r="P4" s="1012"/>
      <c r="Q4" s="1011"/>
      <c r="R4" s="1010" t="s">
        <v>21</v>
      </c>
      <c r="S4" s="1010"/>
      <c r="T4" s="1010"/>
    </row>
    <row r="5" spans="1:20" s="32" customFormat="1" ht="30.75" customHeight="1">
      <c r="A5" s="897" t="s">
        <v>37</v>
      </c>
      <c r="B5" s="1009">
        <v>1347607</v>
      </c>
      <c r="C5" s="1009">
        <v>741216</v>
      </c>
      <c r="D5" s="1009">
        <v>606391</v>
      </c>
      <c r="E5" s="895" t="s">
        <v>37</v>
      </c>
      <c r="F5" s="1008">
        <v>1289307</v>
      </c>
      <c r="G5" s="1005">
        <v>725790</v>
      </c>
      <c r="H5" s="1005">
        <v>563517</v>
      </c>
      <c r="I5" s="894" t="s">
        <v>37</v>
      </c>
      <c r="J5" s="1003">
        <v>1235110</v>
      </c>
      <c r="K5" s="1003">
        <v>689798</v>
      </c>
      <c r="L5" s="1003">
        <v>545312</v>
      </c>
      <c r="M5" s="893" t="s">
        <v>37</v>
      </c>
      <c r="N5" s="1001">
        <v>1123034</v>
      </c>
      <c r="O5" s="1001">
        <v>615785</v>
      </c>
      <c r="P5" s="1001">
        <v>507249</v>
      </c>
      <c r="Q5" s="29" t="s">
        <v>37</v>
      </c>
      <c r="R5" s="38">
        <f>(N5+J5+F5+B5)/4</f>
        <v>1248764.5</v>
      </c>
      <c r="S5" s="38">
        <f>(O5+K5+G5+C5)/4+0.3</f>
        <v>693147.55</v>
      </c>
      <c r="T5" s="38">
        <f>(P5+L5+H5+D5)/4</f>
        <v>555617.25</v>
      </c>
    </row>
    <row r="6" spans="1:20" s="32" customFormat="1" ht="7.15" customHeight="1">
      <c r="A6" s="897"/>
      <c r="B6" s="1007"/>
      <c r="C6" s="1007"/>
      <c r="D6" s="1007"/>
      <c r="E6" s="895"/>
      <c r="F6" s="998"/>
      <c r="G6" s="1006"/>
      <c r="H6" s="1005"/>
      <c r="I6" s="894"/>
      <c r="J6" s="997"/>
      <c r="K6" s="1004"/>
      <c r="L6" s="1003"/>
      <c r="M6" s="893"/>
      <c r="N6" s="996"/>
      <c r="O6" s="1002"/>
      <c r="P6" s="1001"/>
      <c r="Q6" s="29"/>
      <c r="R6" s="1000"/>
      <c r="S6" s="1000"/>
      <c r="T6" s="1000"/>
    </row>
    <row r="7" spans="1:20" ht="30.75" customHeight="1">
      <c r="A7" s="974" t="s">
        <v>199</v>
      </c>
      <c r="B7" s="999">
        <v>274</v>
      </c>
      <c r="C7" s="999">
        <v>0</v>
      </c>
      <c r="D7" s="801">
        <v>274</v>
      </c>
      <c r="E7" s="973" t="s">
        <v>199</v>
      </c>
      <c r="F7" s="998">
        <v>12621</v>
      </c>
      <c r="G7" s="998">
        <v>6747</v>
      </c>
      <c r="H7" s="998">
        <v>5874</v>
      </c>
      <c r="I7" s="972" t="s">
        <v>199</v>
      </c>
      <c r="J7" s="997">
        <v>51334</v>
      </c>
      <c r="K7" s="997">
        <v>21350</v>
      </c>
      <c r="L7" s="997">
        <v>29984</v>
      </c>
      <c r="M7" s="971" t="s">
        <v>199</v>
      </c>
      <c r="N7" s="996">
        <v>51770</v>
      </c>
      <c r="O7" s="996">
        <v>38297</v>
      </c>
      <c r="P7" s="996">
        <v>13473</v>
      </c>
      <c r="Q7" s="36" t="s">
        <v>97</v>
      </c>
      <c r="R7" s="25">
        <f>(N7+J7+F7+B7)/4</f>
        <v>28999.75</v>
      </c>
      <c r="S7" s="25">
        <f>(O7+K7+G7+C7)/4</f>
        <v>16598.5</v>
      </c>
      <c r="T7" s="25">
        <f>(P7+L7+H7+D7)/4</f>
        <v>12401.25</v>
      </c>
    </row>
    <row r="8" spans="1:20" ht="30.75" customHeight="1">
      <c r="A8" s="974" t="s">
        <v>96</v>
      </c>
      <c r="B8" s="801">
        <v>9352</v>
      </c>
      <c r="C8" s="801">
        <v>7579</v>
      </c>
      <c r="D8" s="801">
        <v>1773</v>
      </c>
      <c r="E8" s="973" t="s">
        <v>96</v>
      </c>
      <c r="F8" s="998">
        <v>7915</v>
      </c>
      <c r="G8" s="998">
        <v>5814</v>
      </c>
      <c r="H8" s="998">
        <v>2101</v>
      </c>
      <c r="I8" s="972" t="s">
        <v>96</v>
      </c>
      <c r="J8" s="997">
        <v>8650</v>
      </c>
      <c r="K8" s="997">
        <v>8069</v>
      </c>
      <c r="L8" s="997">
        <v>581</v>
      </c>
      <c r="M8" s="971" t="s">
        <v>96</v>
      </c>
      <c r="N8" s="996">
        <v>19961</v>
      </c>
      <c r="O8" s="996">
        <v>12869</v>
      </c>
      <c r="P8" s="996">
        <v>7092</v>
      </c>
      <c r="Q8" s="36" t="s">
        <v>96</v>
      </c>
      <c r="R8" s="25">
        <f>(N8+J8+F8+B8)/4</f>
        <v>11469.5</v>
      </c>
      <c r="S8" s="25">
        <f>(O8+K8+G8+C8)/4</f>
        <v>8582.75</v>
      </c>
      <c r="T8" s="25">
        <f>(P8+L8+H8+D8)/4</f>
        <v>2886.75</v>
      </c>
    </row>
    <row r="9" spans="1:20" ht="30.75" customHeight="1">
      <c r="A9" s="978" t="s">
        <v>95</v>
      </c>
      <c r="B9" s="999">
        <v>80988</v>
      </c>
      <c r="C9" s="999">
        <v>54042</v>
      </c>
      <c r="D9" s="999">
        <v>26946</v>
      </c>
      <c r="E9" s="977" t="s">
        <v>95</v>
      </c>
      <c r="F9" s="998">
        <v>70279</v>
      </c>
      <c r="G9" s="998">
        <v>35467</v>
      </c>
      <c r="H9" s="998">
        <v>34812</v>
      </c>
      <c r="I9" s="976" t="s">
        <v>95</v>
      </c>
      <c r="J9" s="997">
        <v>77694</v>
      </c>
      <c r="K9" s="997">
        <v>42947</v>
      </c>
      <c r="L9" s="997">
        <v>34747</v>
      </c>
      <c r="M9" s="975" t="s">
        <v>95</v>
      </c>
      <c r="N9" s="996">
        <v>44065</v>
      </c>
      <c r="O9" s="996">
        <v>21513</v>
      </c>
      <c r="P9" s="996">
        <v>22552</v>
      </c>
      <c r="Q9" s="40" t="s">
        <v>95</v>
      </c>
      <c r="R9" s="25">
        <f>(N9+J9+F9+B9)/4-0.1</f>
        <v>68256.399999999994</v>
      </c>
      <c r="S9" s="25">
        <f>(O9+K9+G9+C9)/4</f>
        <v>38492.25</v>
      </c>
      <c r="T9" s="25">
        <f>(P9+L9+H9+D9)/4</f>
        <v>29764.25</v>
      </c>
    </row>
    <row r="10" spans="1:20" ht="30.75" customHeight="1">
      <c r="A10" s="974" t="s">
        <v>94</v>
      </c>
      <c r="B10" s="999">
        <v>125358</v>
      </c>
      <c r="C10" s="999">
        <v>72596</v>
      </c>
      <c r="D10" s="999">
        <v>52762</v>
      </c>
      <c r="E10" s="973" t="s">
        <v>94</v>
      </c>
      <c r="F10" s="998">
        <v>165137</v>
      </c>
      <c r="G10" s="998">
        <v>79429</v>
      </c>
      <c r="H10" s="998">
        <v>85708</v>
      </c>
      <c r="I10" s="972" t="s">
        <v>94</v>
      </c>
      <c r="J10" s="997">
        <v>163009</v>
      </c>
      <c r="K10" s="997">
        <v>90492</v>
      </c>
      <c r="L10" s="997">
        <v>72517</v>
      </c>
      <c r="M10" s="971" t="s">
        <v>94</v>
      </c>
      <c r="N10" s="996">
        <v>76024</v>
      </c>
      <c r="O10" s="996">
        <v>42346</v>
      </c>
      <c r="P10" s="996">
        <v>33678</v>
      </c>
      <c r="Q10" s="36" t="s">
        <v>94</v>
      </c>
      <c r="R10" s="25">
        <f>(N10+J10+F10+B10)/4</f>
        <v>132382</v>
      </c>
      <c r="S10" s="25">
        <f>(O10+K10+G10+C10)/4</f>
        <v>71215.75</v>
      </c>
      <c r="T10" s="25">
        <f>(P10+L10+H10+D10)/4</f>
        <v>61166.25</v>
      </c>
    </row>
    <row r="11" spans="1:20" ht="30.75" customHeight="1">
      <c r="A11" s="974" t="s">
        <v>93</v>
      </c>
      <c r="B11" s="999">
        <v>102947</v>
      </c>
      <c r="C11" s="999">
        <v>57277</v>
      </c>
      <c r="D11" s="999">
        <v>45670</v>
      </c>
      <c r="E11" s="973" t="s">
        <v>93</v>
      </c>
      <c r="F11" s="998">
        <v>161082</v>
      </c>
      <c r="G11" s="998">
        <v>98330</v>
      </c>
      <c r="H11" s="998">
        <v>62752</v>
      </c>
      <c r="I11" s="972" t="s">
        <v>93</v>
      </c>
      <c r="J11" s="997">
        <v>134723</v>
      </c>
      <c r="K11" s="997">
        <v>77221</v>
      </c>
      <c r="L11" s="997">
        <v>57502</v>
      </c>
      <c r="M11" s="971" t="s">
        <v>93</v>
      </c>
      <c r="N11" s="996">
        <v>99803</v>
      </c>
      <c r="O11" s="996">
        <v>59535</v>
      </c>
      <c r="P11" s="996">
        <v>40268</v>
      </c>
      <c r="Q11" s="36" t="s">
        <v>93</v>
      </c>
      <c r="R11" s="25">
        <f>(N11+J11+F11+B11)/4</f>
        <v>124638.75</v>
      </c>
      <c r="S11" s="25">
        <f>(O11+K11+G11+C11)/4</f>
        <v>73090.75</v>
      </c>
      <c r="T11" s="25">
        <f>(P11+L11+H11+D11)/4</f>
        <v>51548</v>
      </c>
    </row>
    <row r="12" spans="1:20" ht="30.75" customHeight="1">
      <c r="A12" s="974" t="s">
        <v>92</v>
      </c>
      <c r="B12" s="999">
        <v>237796</v>
      </c>
      <c r="C12" s="999">
        <v>119935</v>
      </c>
      <c r="D12" s="999">
        <v>117861</v>
      </c>
      <c r="E12" s="973" t="s">
        <v>92</v>
      </c>
      <c r="F12" s="998">
        <v>188048</v>
      </c>
      <c r="G12" s="998">
        <v>107736</v>
      </c>
      <c r="H12" s="998">
        <v>80312</v>
      </c>
      <c r="I12" s="972" t="s">
        <v>92</v>
      </c>
      <c r="J12" s="997">
        <v>175137</v>
      </c>
      <c r="K12" s="997">
        <v>96342</v>
      </c>
      <c r="L12" s="997">
        <v>78795</v>
      </c>
      <c r="M12" s="971" t="s">
        <v>92</v>
      </c>
      <c r="N12" s="996">
        <v>152441</v>
      </c>
      <c r="O12" s="996">
        <v>66685</v>
      </c>
      <c r="P12" s="996">
        <v>85756</v>
      </c>
      <c r="Q12" s="36" t="s">
        <v>92</v>
      </c>
      <c r="R12" s="25">
        <f>(N12+J12+F12+B12)/4</f>
        <v>188355.5</v>
      </c>
      <c r="S12" s="25">
        <f>(O12+K12+G12+C12)/4</f>
        <v>97674.5</v>
      </c>
      <c r="T12" s="25">
        <f>(P12+L12+H12+D12)/4</f>
        <v>90681</v>
      </c>
    </row>
    <row r="13" spans="1:20" ht="30.75" customHeight="1">
      <c r="A13" s="974" t="s">
        <v>91</v>
      </c>
      <c r="B13" s="999">
        <v>612099</v>
      </c>
      <c r="C13" s="999">
        <v>347725</v>
      </c>
      <c r="D13" s="999">
        <v>264374</v>
      </c>
      <c r="E13" s="973" t="s">
        <v>91</v>
      </c>
      <c r="F13" s="998">
        <v>505718</v>
      </c>
      <c r="G13" s="998">
        <v>303932</v>
      </c>
      <c r="H13" s="998">
        <v>201786</v>
      </c>
      <c r="I13" s="972" t="s">
        <v>91</v>
      </c>
      <c r="J13" s="997">
        <v>425387</v>
      </c>
      <c r="K13" s="997">
        <v>250546</v>
      </c>
      <c r="L13" s="997">
        <v>174841</v>
      </c>
      <c r="M13" s="971" t="s">
        <v>91</v>
      </c>
      <c r="N13" s="996">
        <v>526749</v>
      </c>
      <c r="O13" s="996">
        <v>304667</v>
      </c>
      <c r="P13" s="996">
        <v>222082</v>
      </c>
      <c r="Q13" s="36" t="s">
        <v>91</v>
      </c>
      <c r="R13" s="25">
        <f>(N13+J13+F13+B13)/4</f>
        <v>517488.25</v>
      </c>
      <c r="S13" s="25">
        <f>(O13+K13+G13+C13)/4-0.1</f>
        <v>301717.40000000002</v>
      </c>
      <c r="T13" s="25">
        <f>(P13+L13+H13+D13)/4</f>
        <v>215770.75</v>
      </c>
    </row>
    <row r="14" spans="1:20" ht="30.75" customHeight="1">
      <c r="A14" s="970" t="s">
        <v>90</v>
      </c>
      <c r="B14" s="999">
        <v>178793</v>
      </c>
      <c r="C14" s="999">
        <v>82062</v>
      </c>
      <c r="D14" s="999">
        <v>96731</v>
      </c>
      <c r="E14" s="968" t="s">
        <v>90</v>
      </c>
      <c r="F14" s="998">
        <v>178507</v>
      </c>
      <c r="G14" s="998">
        <v>88335</v>
      </c>
      <c r="H14" s="998">
        <v>90172</v>
      </c>
      <c r="I14" s="966" t="s">
        <v>90</v>
      </c>
      <c r="J14" s="997">
        <v>199176</v>
      </c>
      <c r="K14" s="997">
        <v>102831</v>
      </c>
      <c r="L14" s="997">
        <v>96345</v>
      </c>
      <c r="M14" s="964" t="s">
        <v>90</v>
      </c>
      <c r="N14" s="996">
        <v>152221</v>
      </c>
      <c r="O14" s="996">
        <v>69873</v>
      </c>
      <c r="P14" s="996">
        <v>82348</v>
      </c>
      <c r="Q14" s="41" t="s">
        <v>90</v>
      </c>
      <c r="R14" s="25">
        <f>(N14+J14+F14+B14)/4</f>
        <v>177174.25</v>
      </c>
      <c r="S14" s="25">
        <f>(O14+K14+G14+C14)/4</f>
        <v>85775.25</v>
      </c>
      <c r="T14" s="25">
        <f>(P14+L14+H14+D14)/4</f>
        <v>91399</v>
      </c>
    </row>
    <row r="15" spans="1:20" s="452" customFormat="1" ht="25.5" customHeight="1">
      <c r="A15" s="708"/>
      <c r="B15" s="995" t="s">
        <v>20</v>
      </c>
      <c r="C15" s="995"/>
      <c r="D15" s="995"/>
      <c r="E15" s="706"/>
      <c r="F15" s="994" t="s">
        <v>20</v>
      </c>
      <c r="G15" s="994"/>
      <c r="H15" s="994"/>
      <c r="I15" s="704"/>
      <c r="J15" s="993" t="s">
        <v>20</v>
      </c>
      <c r="K15" s="993"/>
      <c r="L15" s="993"/>
      <c r="M15" s="702"/>
      <c r="N15" s="992" t="s">
        <v>20</v>
      </c>
      <c r="O15" s="992"/>
      <c r="P15" s="992"/>
    </row>
    <row r="16" spans="1:20" s="35" customFormat="1" ht="30.75" customHeight="1">
      <c r="A16" s="991" t="s">
        <v>37</v>
      </c>
      <c r="B16" s="982">
        <v>100</v>
      </c>
      <c r="C16" s="982">
        <v>100</v>
      </c>
      <c r="D16" s="982">
        <v>100</v>
      </c>
      <c r="E16" s="990" t="s">
        <v>37</v>
      </c>
      <c r="F16" s="989">
        <v>100</v>
      </c>
      <c r="G16" s="989">
        <v>100</v>
      </c>
      <c r="H16" s="989">
        <v>100</v>
      </c>
      <c r="I16" s="988" t="s">
        <v>37</v>
      </c>
      <c r="J16" s="987">
        <v>100</v>
      </c>
      <c r="K16" s="987">
        <v>100</v>
      </c>
      <c r="L16" s="987">
        <v>100</v>
      </c>
      <c r="M16" s="986" t="s">
        <v>37</v>
      </c>
      <c r="N16" s="985">
        <v>100</v>
      </c>
      <c r="O16" s="985">
        <v>100</v>
      </c>
      <c r="P16" s="985">
        <v>100</v>
      </c>
      <c r="Q16" s="984" t="s">
        <v>37</v>
      </c>
      <c r="R16" s="983">
        <f>R5*100/$R$5</f>
        <v>100</v>
      </c>
      <c r="S16" s="983">
        <f>S5*100/$S$5</f>
        <v>100</v>
      </c>
      <c r="T16" s="983">
        <f>T5*100/$T$5</f>
        <v>100</v>
      </c>
    </row>
    <row r="17" spans="1:20" s="32" customFormat="1" ht="6" customHeight="1">
      <c r="A17" s="897"/>
      <c r="B17" s="982"/>
      <c r="C17" s="982"/>
      <c r="D17" s="982"/>
      <c r="E17" s="895"/>
      <c r="F17" s="981"/>
      <c r="G17" s="981"/>
      <c r="H17" s="981"/>
      <c r="I17" s="894"/>
      <c r="J17" s="980"/>
      <c r="K17" s="980"/>
      <c r="L17" s="980"/>
      <c r="M17" s="893"/>
      <c r="N17" s="979"/>
      <c r="O17" s="979"/>
      <c r="P17" s="979"/>
      <c r="Q17" s="29"/>
    </row>
    <row r="18" spans="1:20" ht="30.75" customHeight="1">
      <c r="A18" s="974" t="s">
        <v>199</v>
      </c>
      <c r="B18" s="969">
        <v>5.0332337246689868E-2</v>
      </c>
      <c r="C18" s="969">
        <v>0</v>
      </c>
      <c r="D18" s="969">
        <v>7.5185367197072514E-2</v>
      </c>
      <c r="E18" s="973" t="s">
        <v>199</v>
      </c>
      <c r="F18" s="967">
        <v>0.97889796611668134</v>
      </c>
      <c r="G18" s="967">
        <v>0.92960773777538963</v>
      </c>
      <c r="H18" s="967">
        <v>1.042382039938458</v>
      </c>
      <c r="I18" s="972" t="s">
        <v>199</v>
      </c>
      <c r="J18" s="965">
        <v>4.1562289998461672</v>
      </c>
      <c r="K18" s="965">
        <v>3.095109002925494</v>
      </c>
      <c r="L18" s="965">
        <v>5.4985036089431372</v>
      </c>
      <c r="M18" s="971" t="s">
        <v>199</v>
      </c>
      <c r="N18" s="963">
        <v>4.6098337183023848</v>
      </c>
      <c r="O18" s="963">
        <v>6.219216122510292</v>
      </c>
      <c r="P18" s="963">
        <v>2.6560919784957684</v>
      </c>
      <c r="Q18" s="36" t="s">
        <v>97</v>
      </c>
      <c r="R18" s="962">
        <f>R7*100/$R$5</f>
        <v>2.3222753369430347</v>
      </c>
      <c r="S18" s="962">
        <f>S7*100/$S$5</f>
        <v>2.3946560872933906</v>
      </c>
      <c r="T18" s="962">
        <f>T7*100/$T$5</f>
        <v>2.2319771389387211</v>
      </c>
    </row>
    <row r="19" spans="1:20" ht="30.75" customHeight="1">
      <c r="A19" s="974" t="s">
        <v>96</v>
      </c>
      <c r="B19" s="969">
        <v>0.69397086836147337</v>
      </c>
      <c r="C19" s="969">
        <v>1.0225089582523852</v>
      </c>
      <c r="D19" s="969">
        <v>0.29238560598689622</v>
      </c>
      <c r="E19" s="973" t="s">
        <v>96</v>
      </c>
      <c r="F19" s="967">
        <v>0.61389568194386601</v>
      </c>
      <c r="G19" s="967">
        <v>0.8010581573182326</v>
      </c>
      <c r="H19" s="967">
        <v>0.37283702177574057</v>
      </c>
      <c r="I19" s="972" t="s">
        <v>96</v>
      </c>
      <c r="J19" s="965">
        <v>0.70034247961720009</v>
      </c>
      <c r="K19" s="965">
        <v>1.1697627421361037</v>
      </c>
      <c r="L19" s="965">
        <v>0.10654451029869139</v>
      </c>
      <c r="M19" s="971" t="s">
        <v>96</v>
      </c>
      <c r="N19" s="963">
        <v>1.7774172464947633</v>
      </c>
      <c r="O19" s="963">
        <v>2.089852789528813</v>
      </c>
      <c r="P19" s="963">
        <v>1.3981299125281665</v>
      </c>
      <c r="Q19" s="36" t="s">
        <v>96</v>
      </c>
      <c r="R19" s="962">
        <f>R8*100/$R$5</f>
        <v>0.91846781358694929</v>
      </c>
      <c r="S19" s="962">
        <f>S8*100/$S$5</f>
        <v>1.2382284262564298</v>
      </c>
      <c r="T19" s="962">
        <f>T8*100/$T$5</f>
        <v>0.51955730316148396</v>
      </c>
    </row>
    <row r="20" spans="1:20" ht="30.75" customHeight="1">
      <c r="A20" s="978" t="s">
        <v>95</v>
      </c>
      <c r="B20" s="969">
        <v>6.0097639742150344</v>
      </c>
      <c r="C20" s="969">
        <v>7.2909920994689807</v>
      </c>
      <c r="D20" s="969">
        <v>4.4436675346434891</v>
      </c>
      <c r="E20" s="977" t="s">
        <v>95</v>
      </c>
      <c r="F20" s="967">
        <v>5.4509127771740946</v>
      </c>
      <c r="G20" s="967">
        <v>4.886675209082517</v>
      </c>
      <c r="H20" s="967">
        <v>6.1776308434350691</v>
      </c>
      <c r="I20" s="976" t="s">
        <v>95</v>
      </c>
      <c r="J20" s="965">
        <v>6.2904518625871377</v>
      </c>
      <c r="K20" s="965">
        <v>6.2260255901002903</v>
      </c>
      <c r="L20" s="965">
        <v>6.3719485358840444</v>
      </c>
      <c r="M20" s="975" t="s">
        <v>95</v>
      </c>
      <c r="N20" s="963">
        <v>3.9237458527524547</v>
      </c>
      <c r="O20" s="963">
        <v>3.4935894833424004</v>
      </c>
      <c r="P20" s="963">
        <v>4.4759427224104931</v>
      </c>
      <c r="Q20" s="40" t="s">
        <v>95</v>
      </c>
      <c r="R20" s="962">
        <f>R9*100/$R$5</f>
        <v>5.4659145099015856</v>
      </c>
      <c r="S20" s="962">
        <f>S9*100/$S$5</f>
        <v>5.5532548589402069</v>
      </c>
      <c r="T20" s="962">
        <f>T9*100/$T$5</f>
        <v>5.3569701084694543</v>
      </c>
    </row>
    <row r="21" spans="1:20" ht="30.75" customHeight="1">
      <c r="A21" s="974" t="s">
        <v>94</v>
      </c>
      <c r="B21" s="969">
        <v>9.3022669071917843</v>
      </c>
      <c r="C21" s="969">
        <v>9.7941760566420584</v>
      </c>
      <c r="D21" s="969">
        <v>8.7009866571238685</v>
      </c>
      <c r="E21" s="973" t="s">
        <v>94</v>
      </c>
      <c r="F21" s="967">
        <v>12.808198512844497</v>
      </c>
      <c r="G21" s="967">
        <v>10.943799170558977</v>
      </c>
      <c r="H21" s="967">
        <v>15.209479039674047</v>
      </c>
      <c r="I21" s="972" t="s">
        <v>94</v>
      </c>
      <c r="J21" s="965">
        <v>13.197933787274009</v>
      </c>
      <c r="K21" s="965">
        <v>13.118623133149125</v>
      </c>
      <c r="L21" s="965">
        <v>13.298258611583828</v>
      </c>
      <c r="M21" s="971" t="s">
        <v>94</v>
      </c>
      <c r="N21" s="963">
        <v>6.7695189994247729</v>
      </c>
      <c r="O21" s="963">
        <v>6.8767508140016398</v>
      </c>
      <c r="P21" s="963">
        <v>6.6393428079700501</v>
      </c>
      <c r="Q21" s="36" t="s">
        <v>94</v>
      </c>
      <c r="R21" s="962">
        <f>R10*100/$R$5</f>
        <v>10.601038066024458</v>
      </c>
      <c r="S21" s="962">
        <f>S10*100/$S$5</f>
        <v>10.274255459750236</v>
      </c>
      <c r="T21" s="962">
        <f>T10*100/$T$5</f>
        <v>11.008702483589197</v>
      </c>
    </row>
    <row r="22" spans="1:20" ht="30.75" customHeight="1">
      <c r="A22" s="974" t="s">
        <v>93</v>
      </c>
      <c r="B22" s="969">
        <v>7.6392449727554101</v>
      </c>
      <c r="C22" s="969">
        <v>7.7274370763717997</v>
      </c>
      <c r="D22" s="969">
        <v>7.5314442331762841</v>
      </c>
      <c r="E22" s="973" t="s">
        <v>93</v>
      </c>
      <c r="F22" s="967">
        <v>12.493688469852408</v>
      </c>
      <c r="G22" s="967">
        <v>13.577995976797697</v>
      </c>
      <c r="H22" s="967">
        <v>11.135777625164813</v>
      </c>
      <c r="I22" s="972" t="s">
        <v>93</v>
      </c>
      <c r="J22" s="965">
        <v>10.907773396701508</v>
      </c>
      <c r="K22" s="965">
        <v>11.194726572126912</v>
      </c>
      <c r="L22" s="965">
        <v>10.544789038201984</v>
      </c>
      <c r="M22" s="971" t="s">
        <v>93</v>
      </c>
      <c r="N22" s="963">
        <v>8.8869081434756207</v>
      </c>
      <c r="O22" s="963">
        <v>9.6681471617528842</v>
      </c>
      <c r="P22" s="963">
        <v>7.9385075180039779</v>
      </c>
      <c r="Q22" s="36" t="s">
        <v>93</v>
      </c>
      <c r="R22" s="962">
        <f>R11*100/$R$5</f>
        <v>9.9809651859898327</v>
      </c>
      <c r="S22" s="962">
        <f>S11*100/$S$5</f>
        <v>10.544760635740543</v>
      </c>
      <c r="T22" s="962">
        <f>T11*100/$T$5</f>
        <v>9.2776097214404345</v>
      </c>
    </row>
    <row r="23" spans="1:20" ht="30.75" customHeight="1">
      <c r="A23" s="974" t="s">
        <v>92</v>
      </c>
      <c r="B23" s="969">
        <v>17.645797328152792</v>
      </c>
      <c r="C23" s="969">
        <v>16.180843370893236</v>
      </c>
      <c r="D23" s="969">
        <v>19.436469208810816</v>
      </c>
      <c r="E23" s="973" t="s">
        <v>92</v>
      </c>
      <c r="F23" s="967">
        <v>14.585199646011384</v>
      </c>
      <c r="G23" s="967">
        <v>14.843963129830943</v>
      </c>
      <c r="H23" s="967">
        <v>14.251921414970623</v>
      </c>
      <c r="I23" s="972" t="s">
        <v>92</v>
      </c>
      <c r="J23" s="965">
        <v>14.179870618811281</v>
      </c>
      <c r="K23" s="965">
        <v>13.966697496948383</v>
      </c>
      <c r="L23" s="965">
        <v>14.449526142831994</v>
      </c>
      <c r="M23" s="971" t="s">
        <v>92</v>
      </c>
      <c r="N23" s="963">
        <v>13.574032486995051</v>
      </c>
      <c r="O23" s="963">
        <v>10.82926670834788</v>
      </c>
      <c r="P23" s="963">
        <v>16.906095428477926</v>
      </c>
      <c r="Q23" s="36" t="s">
        <v>92</v>
      </c>
      <c r="R23" s="962">
        <f>R12*100/$R$5</f>
        <v>15.083348381540315</v>
      </c>
      <c r="S23" s="962">
        <f>S12*100/$S$5</f>
        <v>14.091444166541452</v>
      </c>
      <c r="T23" s="962">
        <f>T12*100/$T$5</f>
        <v>16.320767578760378</v>
      </c>
    </row>
    <row r="24" spans="1:20" ht="30.75" customHeight="1">
      <c r="A24" s="974" t="s">
        <v>91</v>
      </c>
      <c r="B24" s="969">
        <v>45.421179913728558</v>
      </c>
      <c r="C24" s="969">
        <v>46.912775763070414</v>
      </c>
      <c r="D24" s="969">
        <v>43.597942581601643</v>
      </c>
      <c r="E24" s="973" t="s">
        <v>91</v>
      </c>
      <c r="F24" s="967">
        <v>39.224017243371826</v>
      </c>
      <c r="G24" s="967">
        <v>41.876024745449783</v>
      </c>
      <c r="H24" s="967">
        <v>35.808325214678526</v>
      </c>
      <c r="I24" s="972" t="s">
        <v>91</v>
      </c>
      <c r="J24" s="965">
        <v>34.441223858603685</v>
      </c>
      <c r="K24" s="965">
        <v>36.321647786743362</v>
      </c>
      <c r="L24" s="965">
        <v>32.06256234962737</v>
      </c>
      <c r="M24" s="971" t="s">
        <v>91</v>
      </c>
      <c r="N24" s="963">
        <v>46.904100855361456</v>
      </c>
      <c r="O24" s="963">
        <v>49.476197049294804</v>
      </c>
      <c r="P24" s="963">
        <v>43.781653586305737</v>
      </c>
      <c r="Q24" s="36" t="s">
        <v>91</v>
      </c>
      <c r="R24" s="962">
        <f>R13*100/$R$5</f>
        <v>41.440019315091035</v>
      </c>
      <c r="S24" s="962">
        <f>S13*100/$S$5</f>
        <v>43.528596472713495</v>
      </c>
      <c r="T24" s="962">
        <f>T13*100/$T$5</f>
        <v>38.834422437388326</v>
      </c>
    </row>
    <row r="25" spans="1:20" ht="30.75" customHeight="1">
      <c r="A25" s="970" t="s">
        <v>90</v>
      </c>
      <c r="B25" s="969">
        <v>13.267443698348258</v>
      </c>
      <c r="C25" s="969">
        <v>11.071266675301127</v>
      </c>
      <c r="D25" s="969">
        <v>15.951918811459933</v>
      </c>
      <c r="E25" s="968" t="s">
        <v>90</v>
      </c>
      <c r="F25" s="967">
        <v>13.845189702685241</v>
      </c>
      <c r="G25" s="967">
        <v>12.170875873186459</v>
      </c>
      <c r="H25" s="967">
        <v>16.001646800362721</v>
      </c>
      <c r="I25" s="966" t="s">
        <v>90</v>
      </c>
      <c r="J25" s="965">
        <v>16.126174996559012</v>
      </c>
      <c r="K25" s="965">
        <v>14.907407675870328</v>
      </c>
      <c r="L25" s="965">
        <v>17.667867202628955</v>
      </c>
      <c r="M25" s="964" t="s">
        <v>90</v>
      </c>
      <c r="N25" s="963">
        <v>13.524442697193496</v>
      </c>
      <c r="O25" s="963">
        <v>11.346979871221286</v>
      </c>
      <c r="P25" s="963">
        <v>16.234236045807876</v>
      </c>
      <c r="Q25" s="41" t="s">
        <v>90</v>
      </c>
      <c r="R25" s="962">
        <f>R14*100/$R$5</f>
        <v>14.187963383007764</v>
      </c>
      <c r="S25" s="962">
        <f>S14*100/$S$5</f>
        <v>12.374746184993368</v>
      </c>
      <c r="T25" s="962">
        <f>T14*100/$T$5+0.05</f>
        <v>16.499993228252002</v>
      </c>
    </row>
    <row r="26" spans="1:20" ht="5.25" customHeight="1">
      <c r="A26" s="961"/>
      <c r="B26" s="961"/>
      <c r="C26" s="961"/>
      <c r="D26" s="961"/>
      <c r="E26" s="960"/>
      <c r="F26" s="960"/>
      <c r="G26" s="960"/>
      <c r="H26" s="960"/>
      <c r="I26" s="959"/>
      <c r="J26" s="959"/>
      <c r="K26" s="959"/>
      <c r="L26" s="959"/>
      <c r="M26" s="958"/>
      <c r="N26" s="958"/>
      <c r="O26" s="958"/>
      <c r="P26" s="958"/>
      <c r="Q26" s="42"/>
      <c r="R26" s="957"/>
      <c r="S26" s="957"/>
      <c r="T26" s="957"/>
    </row>
    <row r="27" spans="1:20" ht="6.75" customHeight="1">
      <c r="A27" s="956"/>
      <c r="B27" s="956"/>
      <c r="C27" s="956"/>
      <c r="D27" s="956"/>
      <c r="E27" s="951"/>
      <c r="F27" s="951"/>
      <c r="G27" s="951"/>
      <c r="H27" s="951"/>
      <c r="I27" s="948"/>
      <c r="J27" s="948"/>
      <c r="K27" s="948"/>
      <c r="L27" s="948"/>
      <c r="M27" s="945"/>
      <c r="N27" s="945"/>
      <c r="O27" s="945"/>
      <c r="P27" s="945"/>
    </row>
    <row r="28" spans="1:20" ht="32.450000000000003" customHeight="1">
      <c r="A28" s="955" t="s">
        <v>198</v>
      </c>
      <c r="B28" s="955"/>
      <c r="C28" s="954"/>
      <c r="D28" s="953"/>
      <c r="E28" s="952" t="s">
        <v>198</v>
      </c>
      <c r="F28" s="952"/>
      <c r="G28" s="951"/>
      <c r="H28" s="950"/>
      <c r="I28" s="949" t="s">
        <v>198</v>
      </c>
      <c r="J28" s="949"/>
      <c r="K28" s="948"/>
      <c r="L28" s="947"/>
      <c r="M28" s="946" t="s">
        <v>198</v>
      </c>
      <c r="N28" s="946"/>
      <c r="O28" s="945"/>
      <c r="P28" s="944"/>
      <c r="Q28" s="943" t="s">
        <v>198</v>
      </c>
    </row>
    <row r="29" spans="1:20" s="941" customFormat="1" ht="32.450000000000003" customHeight="1">
      <c r="A29" s="861"/>
      <c r="B29" s="861">
        <v>4</v>
      </c>
      <c r="C29" s="861"/>
      <c r="D29" s="861"/>
      <c r="E29" s="861"/>
      <c r="F29" s="861">
        <v>3</v>
      </c>
      <c r="G29" s="861"/>
      <c r="H29" s="861"/>
      <c r="I29" s="861"/>
      <c r="J29" s="861">
        <v>2</v>
      </c>
      <c r="K29" s="861"/>
      <c r="L29" s="861"/>
      <c r="M29" s="861"/>
      <c r="N29" s="861">
        <v>1</v>
      </c>
      <c r="O29" s="861"/>
      <c r="P29" s="861"/>
      <c r="Q29" s="861"/>
      <c r="R29" s="942">
        <v>2563</v>
      </c>
      <c r="S29" s="942"/>
    </row>
    <row r="30" spans="1:20" ht="17.25" customHeight="1">
      <c r="B30" s="43"/>
      <c r="C30" s="43"/>
      <c r="D30" s="43"/>
      <c r="F30" s="43"/>
      <c r="G30" s="43"/>
      <c r="H30" s="43"/>
      <c r="J30" s="43"/>
      <c r="K30" s="43"/>
      <c r="L30" s="43"/>
      <c r="N30" s="43"/>
      <c r="O30" s="43"/>
      <c r="P30" s="43"/>
    </row>
    <row r="31" spans="1:20" s="940" customFormat="1" ht="36.6" customHeight="1"/>
    <row r="37" spans="2:16" ht="17.25" customHeight="1">
      <c r="B37" s="43"/>
      <c r="C37" s="43"/>
      <c r="D37" s="43"/>
      <c r="F37" s="43"/>
      <c r="G37" s="43"/>
      <c r="H37" s="43"/>
      <c r="J37" s="43"/>
      <c r="K37" s="43"/>
      <c r="L37" s="43"/>
      <c r="N37" s="43"/>
      <c r="O37" s="43"/>
      <c r="P37" s="43"/>
    </row>
    <row r="38" spans="2:16" ht="17.25" customHeight="1">
      <c r="B38" s="43"/>
      <c r="C38" s="43"/>
      <c r="D38" s="43"/>
      <c r="F38" s="43"/>
      <c r="G38" s="43"/>
      <c r="H38" s="43"/>
      <c r="J38" s="43"/>
      <c r="K38" s="43"/>
      <c r="L38" s="43"/>
      <c r="N38" s="43"/>
      <c r="O38" s="43"/>
      <c r="P38" s="43"/>
    </row>
    <row r="39" spans="2:16" ht="17.25" customHeight="1">
      <c r="B39" s="43"/>
      <c r="C39" s="43"/>
      <c r="D39" s="43"/>
      <c r="F39" s="43"/>
      <c r="G39" s="43"/>
      <c r="H39" s="43"/>
      <c r="J39" s="43"/>
      <c r="K39" s="43"/>
      <c r="L39" s="43"/>
      <c r="N39" s="43"/>
      <c r="O39" s="43"/>
      <c r="P39" s="43"/>
    </row>
    <row r="65535" ht="30.75" customHeight="1"/>
  </sheetData>
  <sheetProtection selectLockedCells="1" selectUnlockedCells="1"/>
  <mergeCells count="2">
    <mergeCell ref="R29:S29"/>
    <mergeCell ref="R4:T4"/>
  </mergeCells>
  <printOptions horizontalCentered="1"/>
  <pageMargins left="0.19685039370078741" right="0" top="0.98425196850393704" bottom="0" header="0.51181102362204722" footer="0.51181102362204722"/>
  <pageSetup paperSize="9" scale="69" firstPageNumber="13" orientation="landscape" useFirstPageNumber="1" horizontalDpi="300" verticalDpi="300" r:id="rId1"/>
  <headerFooter alignWithMargins="0">
    <oddHeader>&amp;C&amp;"TH SarabunPSK,ธรรมดา"&amp;16 21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5532"/>
  <sheetViews>
    <sheetView topLeftCell="A18" zoomScale="70" zoomScaleNormal="70" workbookViewId="0">
      <selection activeCell="A41" sqref="A41:IV41"/>
    </sheetView>
  </sheetViews>
  <sheetFormatPr defaultRowHeight="5.25" customHeight="1"/>
  <cols>
    <col min="1" max="1" width="22.140625" style="449" customWidth="1"/>
    <col min="2" max="2" width="11.28515625" style="1033" customWidth="1"/>
    <col min="3" max="3" width="10" style="1033" customWidth="1"/>
    <col min="4" max="4" width="9" style="1033" customWidth="1"/>
    <col min="5" max="5" width="16.85546875" style="449" customWidth="1"/>
    <col min="6" max="6" width="10.7109375" style="1033" customWidth="1"/>
    <col min="7" max="7" width="9.5703125" style="1033" customWidth="1"/>
    <col min="8" max="8" width="9" style="1033" customWidth="1"/>
    <col min="9" max="9" width="16.7109375" style="453" customWidth="1"/>
    <col min="10" max="10" width="11.140625" style="1033" customWidth="1"/>
    <col min="11" max="12" width="9.42578125" style="1033" customWidth="1"/>
    <col min="13" max="13" width="15.7109375" style="451" customWidth="1"/>
    <col min="14" max="14" width="12.42578125" style="1032" customWidth="1"/>
    <col min="15" max="16" width="9.85546875" style="1032" customWidth="1"/>
    <col min="17" max="17" width="21.28515625" style="449" customWidth="1"/>
    <col min="18" max="18" width="10.85546875" style="448" customWidth="1"/>
    <col min="19" max="19" width="9.42578125" style="448" customWidth="1"/>
    <col min="20" max="20" width="9.28515625" style="448" customWidth="1"/>
    <col min="21" max="21" width="1.7109375" style="447" customWidth="1"/>
    <col min="22" max="22" width="12.42578125" style="447" customWidth="1"/>
    <col min="23" max="23" width="11.28515625" style="447" customWidth="1"/>
    <col min="24" max="24" width="16.7109375" style="447" customWidth="1"/>
    <col min="25" max="16384" width="9.140625" style="447"/>
  </cols>
  <sheetData>
    <row r="1" spans="1:21" s="34" customFormat="1" ht="30.75" customHeight="1">
      <c r="A1" s="590" t="s">
        <v>103</v>
      </c>
      <c r="B1" s="1042"/>
      <c r="C1" s="1042"/>
      <c r="D1" s="1042"/>
      <c r="E1" s="589" t="s">
        <v>103</v>
      </c>
      <c r="F1" s="1041"/>
      <c r="G1" s="1041"/>
      <c r="H1" s="1041"/>
      <c r="I1" s="588" t="s">
        <v>103</v>
      </c>
      <c r="J1" s="1040"/>
      <c r="K1" s="1040"/>
      <c r="L1" s="1040"/>
      <c r="M1" s="587" t="s">
        <v>103</v>
      </c>
      <c r="N1" s="1039"/>
      <c r="O1" s="1039"/>
      <c r="P1" s="1039"/>
      <c r="Q1" s="34" t="s">
        <v>103</v>
      </c>
    </row>
    <row r="2" spans="1:21" s="396" customFormat="1" ht="20.25" customHeight="1">
      <c r="A2" s="586" t="s">
        <v>174</v>
      </c>
      <c r="B2" s="1086"/>
      <c r="C2" s="1086"/>
      <c r="D2" s="1086"/>
      <c r="E2" s="584" t="s">
        <v>173</v>
      </c>
      <c r="F2" s="1085"/>
      <c r="G2" s="1085"/>
      <c r="H2" s="1085"/>
      <c r="I2" s="582" t="s">
        <v>172</v>
      </c>
      <c r="J2" s="1084"/>
      <c r="K2" s="1084"/>
      <c r="L2" s="1084"/>
      <c r="M2" s="580" t="s">
        <v>171</v>
      </c>
      <c r="N2" s="1083"/>
      <c r="O2" s="1083"/>
      <c r="P2" s="1083"/>
      <c r="Q2" s="18" t="s">
        <v>170</v>
      </c>
      <c r="R2" s="7"/>
      <c r="S2" s="34"/>
      <c r="T2" s="7"/>
      <c r="U2" s="390"/>
    </row>
    <row r="3" spans="1:21" s="451" customFormat="1" ht="30" customHeight="1">
      <c r="A3" s="578" t="s">
        <v>6</v>
      </c>
      <c r="B3" s="577" t="s">
        <v>0</v>
      </c>
      <c r="C3" s="577" t="s">
        <v>1</v>
      </c>
      <c r="D3" s="577" t="s">
        <v>2</v>
      </c>
      <c r="E3" s="1082" t="s">
        <v>6</v>
      </c>
      <c r="F3" s="575" t="s">
        <v>0</v>
      </c>
      <c r="G3" s="575" t="s">
        <v>1</v>
      </c>
      <c r="H3" s="575" t="s">
        <v>2</v>
      </c>
      <c r="I3" s="1081" t="s">
        <v>6</v>
      </c>
      <c r="J3" s="573" t="s">
        <v>0</v>
      </c>
      <c r="K3" s="573" t="s">
        <v>1</v>
      </c>
      <c r="L3" s="573" t="s">
        <v>2</v>
      </c>
      <c r="M3" s="1080" t="s">
        <v>6</v>
      </c>
      <c r="N3" s="571" t="s">
        <v>0</v>
      </c>
      <c r="O3" s="571" t="s">
        <v>1</v>
      </c>
      <c r="P3" s="571" t="s">
        <v>2</v>
      </c>
      <c r="Q3" s="1079" t="s">
        <v>6</v>
      </c>
      <c r="R3" s="569" t="s">
        <v>0</v>
      </c>
      <c r="S3" s="569" t="s">
        <v>1</v>
      </c>
      <c r="T3" s="569" t="s">
        <v>2</v>
      </c>
    </row>
    <row r="4" spans="1:21" s="1076" customFormat="1" ht="19.5" customHeight="1">
      <c r="A4" s="1078"/>
      <c r="B4" s="567" t="s">
        <v>21</v>
      </c>
      <c r="C4" s="567"/>
      <c r="D4" s="567"/>
      <c r="E4" s="566"/>
      <c r="F4" s="565"/>
      <c r="G4" s="565" t="s">
        <v>21</v>
      </c>
      <c r="H4" s="565"/>
      <c r="I4" s="563"/>
      <c r="J4" s="563" t="s">
        <v>21</v>
      </c>
      <c r="K4" s="562"/>
      <c r="L4" s="562"/>
      <c r="M4" s="1077"/>
      <c r="N4" s="560" t="s">
        <v>21</v>
      </c>
      <c r="O4" s="560"/>
      <c r="P4" s="560"/>
      <c r="R4" s="559" t="s">
        <v>21</v>
      </c>
      <c r="S4" s="559"/>
      <c r="T4" s="559"/>
    </row>
    <row r="5" spans="1:21" s="12" customFormat="1" ht="21" customHeight="1">
      <c r="A5" s="557" t="s">
        <v>37</v>
      </c>
      <c r="B5" s="376">
        <v>1347607</v>
      </c>
      <c r="C5" s="376">
        <v>741216</v>
      </c>
      <c r="D5" s="376">
        <v>606391</v>
      </c>
      <c r="E5" s="556" t="s">
        <v>37</v>
      </c>
      <c r="F5" s="374">
        <v>1289307</v>
      </c>
      <c r="G5" s="374">
        <v>725790</v>
      </c>
      <c r="H5" s="374">
        <v>563517</v>
      </c>
      <c r="I5" s="553" t="s">
        <v>37</v>
      </c>
      <c r="J5" s="372">
        <v>1235110.23</v>
      </c>
      <c r="K5" s="372">
        <v>689797.97</v>
      </c>
      <c r="L5" s="372">
        <v>545312.27</v>
      </c>
      <c r="M5" s="550" t="s">
        <v>37</v>
      </c>
      <c r="N5" s="370">
        <v>1123034</v>
      </c>
      <c r="O5" s="370">
        <v>615785</v>
      </c>
      <c r="P5" s="370">
        <v>507249</v>
      </c>
      <c r="Q5" s="23" t="s">
        <v>37</v>
      </c>
      <c r="R5" s="38">
        <f>(N5+J5+F5+B5)/4</f>
        <v>1248764.5575000001</v>
      </c>
      <c r="S5" s="38">
        <f>(O5+K5+G5+C5)/4</f>
        <v>693147.24249999993</v>
      </c>
      <c r="T5" s="38">
        <f>(P5+L5+H5+D5)/4+0.2</f>
        <v>555617.51749999996</v>
      </c>
    </row>
    <row r="6" spans="1:21" s="12" customFormat="1" ht="6" customHeight="1">
      <c r="A6" s="557"/>
      <c r="B6" s="1063"/>
      <c r="C6" s="1063"/>
      <c r="D6" s="1063"/>
      <c r="E6" s="556"/>
      <c r="F6" s="374"/>
      <c r="G6" s="1075"/>
      <c r="H6" s="1074"/>
      <c r="I6" s="553"/>
      <c r="J6" s="372"/>
      <c r="K6" s="1073"/>
      <c r="L6" s="1072"/>
      <c r="M6" s="550"/>
      <c r="N6" s="370"/>
      <c r="O6" s="1071"/>
      <c r="P6" s="1070"/>
      <c r="Q6" s="23"/>
      <c r="R6" s="1000"/>
      <c r="S6" s="1000"/>
      <c r="T6" s="1000"/>
    </row>
    <row r="7" spans="1:21" s="12" customFormat="1" ht="20.25" customHeight="1">
      <c r="A7" s="519" t="s">
        <v>36</v>
      </c>
      <c r="B7" s="376">
        <v>9863</v>
      </c>
      <c r="C7" s="376">
        <v>943</v>
      </c>
      <c r="D7" s="376">
        <v>8920</v>
      </c>
      <c r="E7" s="1052" t="s">
        <v>36</v>
      </c>
      <c r="F7" s="374">
        <v>14006</v>
      </c>
      <c r="G7" s="374">
        <v>4508</v>
      </c>
      <c r="H7" s="374">
        <v>9498</v>
      </c>
      <c r="I7" s="343" t="s">
        <v>36</v>
      </c>
      <c r="J7" s="372">
        <v>9185</v>
      </c>
      <c r="K7" s="372">
        <v>1972</v>
      </c>
      <c r="L7" s="372">
        <v>7213</v>
      </c>
      <c r="M7" s="342" t="s">
        <v>36</v>
      </c>
      <c r="N7" s="370">
        <v>7462</v>
      </c>
      <c r="O7" s="370">
        <v>435</v>
      </c>
      <c r="P7" s="370">
        <v>7027</v>
      </c>
      <c r="Q7" s="515" t="s">
        <v>36</v>
      </c>
      <c r="R7" s="25">
        <f>(N7+J7+F7+B7)/4</f>
        <v>10129</v>
      </c>
      <c r="S7" s="25">
        <f>(O7+K7+G7+C7)/4-0.1</f>
        <v>1964.4</v>
      </c>
      <c r="T7" s="25">
        <f>(P7+L7+H7+D7)/4</f>
        <v>8164.5</v>
      </c>
      <c r="U7" s="28"/>
    </row>
    <row r="8" spans="1:21" s="12" customFormat="1" ht="20.25" customHeight="1">
      <c r="A8" s="510" t="s">
        <v>35</v>
      </c>
      <c r="B8" s="376">
        <v>316074</v>
      </c>
      <c r="C8" s="376">
        <v>168477</v>
      </c>
      <c r="D8" s="376">
        <v>147597</v>
      </c>
      <c r="E8" s="1051" t="s">
        <v>35</v>
      </c>
      <c r="F8" s="374">
        <v>317207</v>
      </c>
      <c r="G8" s="374">
        <v>178280</v>
      </c>
      <c r="H8" s="374">
        <v>138927</v>
      </c>
      <c r="I8" s="339" t="s">
        <v>35</v>
      </c>
      <c r="J8" s="372">
        <v>301576</v>
      </c>
      <c r="K8" s="372">
        <v>166090</v>
      </c>
      <c r="L8" s="372">
        <v>135486</v>
      </c>
      <c r="M8" s="338" t="s">
        <v>35</v>
      </c>
      <c r="N8" s="370">
        <v>215597</v>
      </c>
      <c r="O8" s="370">
        <v>112916</v>
      </c>
      <c r="P8" s="370">
        <v>102681</v>
      </c>
      <c r="Q8" s="12" t="s">
        <v>35</v>
      </c>
      <c r="R8" s="25">
        <f>(N8+J8+F8+B8)/4</f>
        <v>287613.5</v>
      </c>
      <c r="S8" s="25">
        <f>(O8+K8+G8+C8)/4</f>
        <v>156440.75</v>
      </c>
      <c r="T8" s="25">
        <f>(P8+L8+H8+D8)/4</f>
        <v>131172.75</v>
      </c>
      <c r="U8" s="28"/>
    </row>
    <row r="9" spans="1:21" s="12" customFormat="1" ht="20.25" customHeight="1">
      <c r="A9" s="514" t="s">
        <v>34</v>
      </c>
      <c r="B9" s="376">
        <v>312398</v>
      </c>
      <c r="C9" s="376">
        <v>185544</v>
      </c>
      <c r="D9" s="376">
        <v>126854</v>
      </c>
      <c r="E9" s="400" t="s">
        <v>34</v>
      </c>
      <c r="F9" s="374">
        <v>294414</v>
      </c>
      <c r="G9" s="374">
        <v>186180</v>
      </c>
      <c r="H9" s="374">
        <v>108234</v>
      </c>
      <c r="I9" s="399" t="s">
        <v>34</v>
      </c>
      <c r="J9" s="372">
        <v>262949.71000000002</v>
      </c>
      <c r="K9" s="372">
        <v>160057.64000000001</v>
      </c>
      <c r="L9" s="372">
        <v>102892.08</v>
      </c>
      <c r="M9" s="398" t="s">
        <v>34</v>
      </c>
      <c r="N9" s="370">
        <v>263776</v>
      </c>
      <c r="O9" s="370">
        <v>161779</v>
      </c>
      <c r="P9" s="370">
        <v>101997</v>
      </c>
      <c r="Q9" s="17" t="s">
        <v>34</v>
      </c>
      <c r="R9" s="25">
        <f>(N9+J9+F9+B9)/4</f>
        <v>283384.42749999999</v>
      </c>
      <c r="S9" s="25">
        <f>(O9+K9+G9+C9)/4</f>
        <v>173390.16</v>
      </c>
      <c r="T9" s="25">
        <f>(P9+L9+H9+D9)/4</f>
        <v>109994.27</v>
      </c>
      <c r="U9" s="28"/>
    </row>
    <row r="10" spans="1:21" s="12" customFormat="1" ht="20.25" customHeight="1">
      <c r="A10" s="514" t="s">
        <v>33</v>
      </c>
      <c r="B10" s="376">
        <v>259745</v>
      </c>
      <c r="C10" s="376">
        <v>151739</v>
      </c>
      <c r="D10" s="376">
        <v>108006</v>
      </c>
      <c r="E10" s="400" t="s">
        <v>33</v>
      </c>
      <c r="F10" s="374">
        <v>229342</v>
      </c>
      <c r="G10" s="374">
        <v>139764</v>
      </c>
      <c r="H10" s="374">
        <v>89578</v>
      </c>
      <c r="I10" s="399" t="s">
        <v>33</v>
      </c>
      <c r="J10" s="372">
        <v>206624</v>
      </c>
      <c r="K10" s="372">
        <v>131046</v>
      </c>
      <c r="L10" s="372">
        <v>75578</v>
      </c>
      <c r="M10" s="398" t="s">
        <v>33</v>
      </c>
      <c r="N10" s="370">
        <v>174376</v>
      </c>
      <c r="O10" s="370">
        <v>111754</v>
      </c>
      <c r="P10" s="370">
        <v>62622</v>
      </c>
      <c r="Q10" s="17" t="s">
        <v>33</v>
      </c>
      <c r="R10" s="25">
        <f>(N10+J10+F10+B10)/4</f>
        <v>217521.75</v>
      </c>
      <c r="S10" s="25">
        <f>(O10+K10+G10+C10)/4</f>
        <v>133575.75</v>
      </c>
      <c r="T10" s="25">
        <f>(P10+L10+H10+D10)/4</f>
        <v>83946</v>
      </c>
      <c r="U10" s="28"/>
    </row>
    <row r="11" spans="1:21" s="12" customFormat="1" ht="20.25" customHeight="1">
      <c r="A11" s="510" t="s">
        <v>32</v>
      </c>
      <c r="B11" s="376">
        <v>259169</v>
      </c>
      <c r="C11" s="376">
        <v>142785</v>
      </c>
      <c r="D11" s="376">
        <v>116384</v>
      </c>
      <c r="E11" s="1051" t="s">
        <v>32</v>
      </c>
      <c r="F11" s="374">
        <v>248601</v>
      </c>
      <c r="G11" s="374">
        <v>133705</v>
      </c>
      <c r="H11" s="374">
        <v>114896</v>
      </c>
      <c r="I11" s="339" t="s">
        <v>32</v>
      </c>
      <c r="J11" s="372">
        <v>252638.52</v>
      </c>
      <c r="K11" s="372">
        <v>134433.33000000002</v>
      </c>
      <c r="L11" s="372">
        <v>118205.19</v>
      </c>
      <c r="M11" s="338" t="s">
        <v>32</v>
      </c>
      <c r="N11" s="370">
        <v>253252</v>
      </c>
      <c r="O11" s="370">
        <v>131283</v>
      </c>
      <c r="P11" s="370">
        <v>121969</v>
      </c>
      <c r="Q11" s="12" t="s">
        <v>32</v>
      </c>
      <c r="R11" s="25">
        <f>(N11+J11+F11+B11)/4</f>
        <v>253415.13</v>
      </c>
      <c r="S11" s="25">
        <f>(O11+K11+G11+C11)/4-0.1</f>
        <v>135551.48250000001</v>
      </c>
      <c r="T11" s="25">
        <f>(P11+L11+H11+D11)/4</f>
        <v>117863.5475</v>
      </c>
      <c r="U11" s="28"/>
    </row>
    <row r="12" spans="1:21" s="12" customFormat="1" ht="20.25" customHeight="1">
      <c r="A12" s="499" t="s">
        <v>102</v>
      </c>
      <c r="B12" s="376">
        <v>228525</v>
      </c>
      <c r="C12" s="376">
        <v>125993</v>
      </c>
      <c r="D12" s="376">
        <v>102532</v>
      </c>
      <c r="E12" s="320" t="s">
        <v>102</v>
      </c>
      <c r="F12" s="374">
        <v>205190</v>
      </c>
      <c r="G12" s="374">
        <v>106340</v>
      </c>
      <c r="H12" s="374">
        <v>98850</v>
      </c>
      <c r="I12" s="318" t="s">
        <v>102</v>
      </c>
      <c r="J12" s="372">
        <v>215319</v>
      </c>
      <c r="K12" s="372">
        <v>107823</v>
      </c>
      <c r="L12" s="372">
        <v>107496</v>
      </c>
      <c r="M12" s="316" t="s">
        <v>102</v>
      </c>
      <c r="N12" s="370">
        <v>211811</v>
      </c>
      <c r="O12" s="370">
        <v>105511</v>
      </c>
      <c r="P12" s="370">
        <v>106300</v>
      </c>
      <c r="Q12" s="15" t="s">
        <v>102</v>
      </c>
      <c r="R12" s="25">
        <f>(N12+J12+F12+B12)/4+0.3</f>
        <v>215211.55</v>
      </c>
      <c r="S12" s="25">
        <f>(O12+K12+G12+C12)/4</f>
        <v>111416.75</v>
      </c>
      <c r="T12" s="25">
        <f>(P12+L12+H12+D12)/4</f>
        <v>103794.5</v>
      </c>
      <c r="U12" s="28"/>
    </row>
    <row r="13" spans="1:21" s="12" customFormat="1" ht="20.25" customHeight="1">
      <c r="A13" s="499" t="s">
        <v>101</v>
      </c>
      <c r="B13" s="376">
        <v>30644</v>
      </c>
      <c r="C13" s="376">
        <v>16792</v>
      </c>
      <c r="D13" s="376">
        <v>13852</v>
      </c>
      <c r="E13" s="320" t="s">
        <v>101</v>
      </c>
      <c r="F13" s="374">
        <v>43411</v>
      </c>
      <c r="G13" s="374">
        <v>27365</v>
      </c>
      <c r="H13" s="374">
        <v>16046</v>
      </c>
      <c r="I13" s="318" t="s">
        <v>101</v>
      </c>
      <c r="J13" s="372">
        <v>37319.519999999997</v>
      </c>
      <c r="K13" s="372">
        <v>26610.33</v>
      </c>
      <c r="L13" s="372">
        <v>10709.19</v>
      </c>
      <c r="M13" s="316" t="s">
        <v>101</v>
      </c>
      <c r="N13" s="370">
        <v>41441</v>
      </c>
      <c r="O13" s="370">
        <v>25772</v>
      </c>
      <c r="P13" s="370">
        <v>15669</v>
      </c>
      <c r="Q13" s="15" t="s">
        <v>101</v>
      </c>
      <c r="R13" s="25">
        <f>(N13+J13+F13+B13)/4-0.4</f>
        <v>38203.479999999996</v>
      </c>
      <c r="S13" s="25">
        <f>(O13+K13+G13+C13)/4-0.4</f>
        <v>24134.432499999999</v>
      </c>
      <c r="T13" s="25">
        <f>(P13+L13+H13+D13)/4</f>
        <v>14069.047500000001</v>
      </c>
      <c r="U13" s="28"/>
    </row>
    <row r="14" spans="1:21" s="12" customFormat="1" ht="20.25" customHeight="1">
      <c r="A14" s="506" t="s">
        <v>100</v>
      </c>
      <c r="B14" s="1069">
        <v>0</v>
      </c>
      <c r="C14" s="1069">
        <v>0</v>
      </c>
      <c r="D14" s="1069">
        <v>0</v>
      </c>
      <c r="E14" s="375" t="s">
        <v>100</v>
      </c>
      <c r="F14" s="1068">
        <v>0</v>
      </c>
      <c r="G14" s="1068">
        <v>0</v>
      </c>
      <c r="H14" s="1068">
        <v>0</v>
      </c>
      <c r="I14" s="373" t="s">
        <v>100</v>
      </c>
      <c r="J14" s="1066">
        <v>0</v>
      </c>
      <c r="K14" s="1066">
        <v>0</v>
      </c>
      <c r="L14" s="1066">
        <v>0</v>
      </c>
      <c r="M14" s="371" t="s">
        <v>100</v>
      </c>
      <c r="N14" s="1065">
        <v>0</v>
      </c>
      <c r="O14" s="1065">
        <v>0</v>
      </c>
      <c r="P14" s="1065">
        <v>0</v>
      </c>
      <c r="Q14" s="503" t="s">
        <v>100</v>
      </c>
      <c r="R14" s="1064">
        <f>(N14+J14+F14+B14)/4</f>
        <v>0</v>
      </c>
      <c r="S14" s="1064">
        <f>(O14+K14+G14+C14)/4</f>
        <v>0</v>
      </c>
      <c r="T14" s="1064">
        <f>(P14+L14+H14+D14)/4</f>
        <v>0</v>
      </c>
      <c r="U14" s="28"/>
    </row>
    <row r="15" spans="1:21" s="12" customFormat="1" ht="20.25" customHeight="1">
      <c r="A15" s="510" t="s">
        <v>28</v>
      </c>
      <c r="B15" s="376">
        <v>189119</v>
      </c>
      <c r="C15" s="376">
        <v>91259</v>
      </c>
      <c r="D15" s="376">
        <v>97860</v>
      </c>
      <c r="E15" s="1051" t="s">
        <v>28</v>
      </c>
      <c r="F15" s="374">
        <v>185737</v>
      </c>
      <c r="G15" s="374">
        <v>83353</v>
      </c>
      <c r="H15" s="374">
        <v>102384</v>
      </c>
      <c r="I15" s="339" t="s">
        <v>28</v>
      </c>
      <c r="J15" s="372">
        <v>202137</v>
      </c>
      <c r="K15" s="372">
        <v>96199</v>
      </c>
      <c r="L15" s="372">
        <v>105938</v>
      </c>
      <c r="M15" s="338" t="s">
        <v>28</v>
      </c>
      <c r="N15" s="370">
        <v>206461</v>
      </c>
      <c r="O15" s="370">
        <v>96744</v>
      </c>
      <c r="P15" s="370">
        <v>109717</v>
      </c>
      <c r="Q15" s="12" t="s">
        <v>28</v>
      </c>
      <c r="R15" s="25">
        <f>(N15+J15+F15+B15)/4</f>
        <v>195863.5</v>
      </c>
      <c r="S15" s="25">
        <f>(O15+K15+G15+C15)/4</f>
        <v>91888.75</v>
      </c>
      <c r="T15" s="25">
        <f>(P15+L15+H15+D15)/4</f>
        <v>103974.75</v>
      </c>
      <c r="U15" s="28"/>
    </row>
    <row r="16" spans="1:21" s="12" customFormat="1" ht="20.25" customHeight="1">
      <c r="A16" s="506" t="s">
        <v>27</v>
      </c>
      <c r="B16" s="376">
        <v>89055</v>
      </c>
      <c r="C16" s="376">
        <v>40337</v>
      </c>
      <c r="D16" s="376">
        <v>48718</v>
      </c>
      <c r="E16" s="375" t="s">
        <v>27</v>
      </c>
      <c r="F16" s="374">
        <v>92332</v>
      </c>
      <c r="G16" s="374">
        <v>36272</v>
      </c>
      <c r="H16" s="374">
        <v>56060</v>
      </c>
      <c r="I16" s="373" t="s">
        <v>27</v>
      </c>
      <c r="J16" s="372">
        <v>100830</v>
      </c>
      <c r="K16" s="372">
        <v>41584</v>
      </c>
      <c r="L16" s="372">
        <v>59246</v>
      </c>
      <c r="M16" s="371" t="s">
        <v>27</v>
      </c>
      <c r="N16" s="370">
        <v>94955</v>
      </c>
      <c r="O16" s="370">
        <v>35256</v>
      </c>
      <c r="P16" s="370">
        <v>59699</v>
      </c>
      <c r="Q16" s="503" t="s">
        <v>27</v>
      </c>
      <c r="R16" s="25">
        <f>(N16+J16+F16+B16)/4</f>
        <v>94293</v>
      </c>
      <c r="S16" s="25">
        <f>(O16+K16+G16+C16)/4</f>
        <v>38362.25</v>
      </c>
      <c r="T16" s="25">
        <f>(P16+L16+H16+D16)/4</f>
        <v>55930.75</v>
      </c>
      <c r="U16" s="28"/>
    </row>
    <row r="17" spans="1:21" s="12" customFormat="1" ht="20.25" customHeight="1">
      <c r="A17" s="506" t="s">
        <v>26</v>
      </c>
      <c r="B17" s="376">
        <v>66352</v>
      </c>
      <c r="C17" s="376">
        <v>43589</v>
      </c>
      <c r="D17" s="376">
        <v>22763</v>
      </c>
      <c r="E17" s="375" t="s">
        <v>26</v>
      </c>
      <c r="F17" s="374">
        <v>61523</v>
      </c>
      <c r="G17" s="374">
        <v>39533</v>
      </c>
      <c r="H17" s="374">
        <v>21990</v>
      </c>
      <c r="I17" s="373" t="s">
        <v>26</v>
      </c>
      <c r="J17" s="372">
        <v>68717</v>
      </c>
      <c r="K17" s="372">
        <v>43912</v>
      </c>
      <c r="L17" s="372">
        <v>24805</v>
      </c>
      <c r="M17" s="371" t="s">
        <v>26</v>
      </c>
      <c r="N17" s="370">
        <v>80533</v>
      </c>
      <c r="O17" s="370">
        <v>49547</v>
      </c>
      <c r="P17" s="370">
        <v>30986</v>
      </c>
      <c r="Q17" s="503" t="s">
        <v>26</v>
      </c>
      <c r="R17" s="25">
        <f>(N17+J17+F17+B17)/4</f>
        <v>69281.25</v>
      </c>
      <c r="S17" s="25">
        <f>(O17+K17+G17+C17)/4</f>
        <v>44145.25</v>
      </c>
      <c r="T17" s="25">
        <f>(P17+L17+H17+D17)/4</f>
        <v>25136</v>
      </c>
      <c r="U17" s="28"/>
    </row>
    <row r="18" spans="1:21" s="12" customFormat="1" ht="20.25" customHeight="1">
      <c r="A18" s="506" t="s">
        <v>25</v>
      </c>
      <c r="B18" s="376">
        <v>33712</v>
      </c>
      <c r="C18" s="376">
        <v>7333</v>
      </c>
      <c r="D18" s="376">
        <v>26379</v>
      </c>
      <c r="E18" s="375" t="s">
        <v>25</v>
      </c>
      <c r="F18" s="374">
        <v>31882</v>
      </c>
      <c r="G18" s="374">
        <v>7548</v>
      </c>
      <c r="H18" s="374">
        <v>24334</v>
      </c>
      <c r="I18" s="373" t="s">
        <v>25</v>
      </c>
      <c r="J18" s="372">
        <v>32590</v>
      </c>
      <c r="K18" s="372">
        <v>10703</v>
      </c>
      <c r="L18" s="372">
        <v>21887</v>
      </c>
      <c r="M18" s="371" t="s">
        <v>25</v>
      </c>
      <c r="N18" s="370">
        <v>30973</v>
      </c>
      <c r="O18" s="370">
        <v>11941</v>
      </c>
      <c r="P18" s="370">
        <v>19032</v>
      </c>
      <c r="Q18" s="503" t="s">
        <v>25</v>
      </c>
      <c r="R18" s="25">
        <f>(N18+J18+F18+B18)/4+0.3</f>
        <v>32289.55</v>
      </c>
      <c r="S18" s="25">
        <f>(O18+K18+G18+C18)/4+0.3</f>
        <v>9381.5499999999993</v>
      </c>
      <c r="T18" s="25">
        <f>(P18+L18+H18+D18)/4</f>
        <v>22908</v>
      </c>
      <c r="U18" s="28"/>
    </row>
    <row r="19" spans="1:21" s="12" customFormat="1" ht="20.25" customHeight="1">
      <c r="A19" s="499" t="s">
        <v>24</v>
      </c>
      <c r="B19" s="1067">
        <v>0</v>
      </c>
      <c r="C19" s="1067">
        <v>0</v>
      </c>
      <c r="D19" s="1067">
        <v>0</v>
      </c>
      <c r="E19" s="320" t="s">
        <v>24</v>
      </c>
      <c r="F19" s="1062">
        <v>0</v>
      </c>
      <c r="G19" s="1062">
        <v>0</v>
      </c>
      <c r="H19" s="1062">
        <v>0</v>
      </c>
      <c r="I19" s="318" t="s">
        <v>24</v>
      </c>
      <c r="J19" s="1066">
        <v>0</v>
      </c>
      <c r="K19" s="1066">
        <v>0</v>
      </c>
      <c r="L19" s="1066">
        <v>0</v>
      </c>
      <c r="M19" s="316" t="s">
        <v>24</v>
      </c>
      <c r="N19" s="1065">
        <v>0</v>
      </c>
      <c r="O19" s="1065">
        <v>0</v>
      </c>
      <c r="P19" s="1065">
        <v>0</v>
      </c>
      <c r="Q19" s="15" t="s">
        <v>24</v>
      </c>
      <c r="R19" s="1064">
        <f>(N19+J19+F19+B19)/4</f>
        <v>0</v>
      </c>
      <c r="S19" s="1064">
        <f>(O19+K19+G19+C19)/4</f>
        <v>0</v>
      </c>
      <c r="T19" s="1064">
        <f>(P19+L19+H19+D19)/4</f>
        <v>0</v>
      </c>
      <c r="U19" s="28"/>
    </row>
    <row r="20" spans="1:21" s="12" customFormat="1" ht="20.25" customHeight="1">
      <c r="A20" s="499" t="s">
        <v>23</v>
      </c>
      <c r="B20" s="1063">
        <v>1239</v>
      </c>
      <c r="C20" s="1063">
        <v>469</v>
      </c>
      <c r="D20" s="1063">
        <v>770</v>
      </c>
      <c r="E20" s="320" t="s">
        <v>23</v>
      </c>
      <c r="F20" s="1062">
        <v>0</v>
      </c>
      <c r="G20" s="1062">
        <v>0</v>
      </c>
      <c r="H20" s="1062">
        <v>0</v>
      </c>
      <c r="I20" s="318" t="s">
        <v>23</v>
      </c>
      <c r="J20" s="1061">
        <v>0</v>
      </c>
      <c r="K20" s="1061">
        <v>0</v>
      </c>
      <c r="L20" s="1060">
        <v>0</v>
      </c>
      <c r="M20" s="316" t="s">
        <v>23</v>
      </c>
      <c r="N20" s="1059">
        <v>2110</v>
      </c>
      <c r="O20" s="1059">
        <v>874</v>
      </c>
      <c r="P20" s="1059">
        <v>1236</v>
      </c>
      <c r="Q20" s="15" t="s">
        <v>23</v>
      </c>
      <c r="R20" s="25">
        <f>(N20+J20+F20+B20)/4</f>
        <v>837.25</v>
      </c>
      <c r="S20" s="25">
        <f>(O20+K20+G20+C20)/4</f>
        <v>335.75</v>
      </c>
      <c r="T20" s="25">
        <f>(P20+L20+H20+D20)/4-0.1</f>
        <v>501.4</v>
      </c>
      <c r="U20" s="28"/>
    </row>
    <row r="21" spans="1:21" s="527" customFormat="1" ht="21" customHeight="1">
      <c r="A21" s="536"/>
      <c r="B21" s="1058" t="s">
        <v>20</v>
      </c>
      <c r="C21" s="1058"/>
      <c r="D21" s="1058"/>
      <c r="E21" s="477"/>
      <c r="F21" s="1057"/>
      <c r="G21" s="1057" t="s">
        <v>20</v>
      </c>
      <c r="H21" s="1057"/>
      <c r="I21" s="533"/>
      <c r="J21" s="1056" t="s">
        <v>20</v>
      </c>
      <c r="K21" s="1055"/>
      <c r="L21" s="1055"/>
      <c r="M21" s="530"/>
      <c r="N21" s="1054" t="s">
        <v>20</v>
      </c>
      <c r="O21" s="1054"/>
      <c r="P21" s="1054"/>
      <c r="R21" s="528"/>
      <c r="S21" s="528"/>
      <c r="T21" s="528"/>
    </row>
    <row r="22" spans="1:21" s="12" customFormat="1" ht="21" customHeight="1">
      <c r="A22" s="525" t="s">
        <v>37</v>
      </c>
      <c r="B22" s="1053">
        <v>100</v>
      </c>
      <c r="C22" s="1053">
        <v>100</v>
      </c>
      <c r="D22" s="1053">
        <v>100</v>
      </c>
      <c r="E22" s="524" t="s">
        <v>37</v>
      </c>
      <c r="F22" s="347">
        <v>100</v>
      </c>
      <c r="G22" s="347">
        <v>100</v>
      </c>
      <c r="H22" s="347">
        <v>100</v>
      </c>
      <c r="I22" s="522" t="s">
        <v>37</v>
      </c>
      <c r="J22" s="317">
        <v>100</v>
      </c>
      <c r="K22" s="317">
        <v>100</v>
      </c>
      <c r="L22" s="317">
        <v>100</v>
      </c>
      <c r="M22" s="521" t="s">
        <v>37</v>
      </c>
      <c r="N22" s="315">
        <v>100</v>
      </c>
      <c r="O22" s="315">
        <v>100</v>
      </c>
      <c r="P22" s="315">
        <v>100</v>
      </c>
      <c r="Q22" s="271" t="s">
        <v>37</v>
      </c>
      <c r="R22" s="520">
        <v>100</v>
      </c>
      <c r="S22" s="520">
        <v>100</v>
      </c>
      <c r="T22" s="520">
        <v>100</v>
      </c>
      <c r="U22" s="526"/>
    </row>
    <row r="23" spans="1:21" s="12" customFormat="1" ht="9" customHeight="1">
      <c r="A23" s="525"/>
      <c r="B23" s="1053"/>
      <c r="C23" s="1053"/>
      <c r="D23" s="1053"/>
      <c r="E23" s="524"/>
      <c r="F23" s="347"/>
      <c r="G23" s="347"/>
      <c r="H23" s="347"/>
      <c r="I23" s="522"/>
      <c r="J23" s="317"/>
      <c r="K23" s="317"/>
      <c r="L23" s="317"/>
      <c r="M23" s="521"/>
      <c r="N23" s="315"/>
      <c r="O23" s="315"/>
      <c r="P23" s="315"/>
      <c r="Q23" s="271"/>
      <c r="R23" s="520"/>
      <c r="S23" s="520"/>
      <c r="T23" s="520"/>
    </row>
    <row r="24" spans="1:21" s="12" customFormat="1" ht="20.25" customHeight="1">
      <c r="A24" s="519" t="s">
        <v>36</v>
      </c>
      <c r="B24" s="321">
        <v>0.7318899352704461</v>
      </c>
      <c r="C24" s="321">
        <v>0.12722337348357293</v>
      </c>
      <c r="D24" s="321">
        <v>1.4709980853937477</v>
      </c>
      <c r="E24" s="1052" t="s">
        <v>36</v>
      </c>
      <c r="F24" s="319">
        <v>1.0863200153260628</v>
      </c>
      <c r="G24" s="319">
        <v>0.62111630085837499</v>
      </c>
      <c r="H24" s="319">
        <v>1.6854859746910917</v>
      </c>
      <c r="I24" s="343" t="s">
        <v>36</v>
      </c>
      <c r="J24" s="317">
        <v>0.77365832108766519</v>
      </c>
      <c r="K24" s="317">
        <v>0.28588080652078462</v>
      </c>
      <c r="L24" s="317">
        <v>1.3227283515920154</v>
      </c>
      <c r="M24" s="342" t="s">
        <v>36</v>
      </c>
      <c r="N24" s="315">
        <v>0.63445005226912099</v>
      </c>
      <c r="O24" s="315">
        <v>7.0641538848786503E-2</v>
      </c>
      <c r="P24" s="315">
        <v>1.3853156930817014</v>
      </c>
      <c r="Q24" s="515" t="s">
        <v>36</v>
      </c>
      <c r="R24" s="491">
        <f>R7*100/$R$5</f>
        <v>0.81112167535232105</v>
      </c>
      <c r="S24" s="491">
        <f>S7*100/$S$5</f>
        <v>0.28340298850716417</v>
      </c>
      <c r="T24" s="491">
        <f>T7*100/$T$5</f>
        <v>1.4694461104711301</v>
      </c>
      <c r="U24" s="490"/>
    </row>
    <row r="25" spans="1:21" s="12" customFormat="1" ht="20.25" customHeight="1">
      <c r="A25" s="510" t="s">
        <v>35</v>
      </c>
      <c r="B25" s="321">
        <v>23.454464098212611</v>
      </c>
      <c r="C25" s="321">
        <v>22.729811552907655</v>
      </c>
      <c r="D25" s="321">
        <v>24.340235920388</v>
      </c>
      <c r="E25" s="1051" t="s">
        <v>35</v>
      </c>
      <c r="F25" s="319">
        <v>24.602906832895503</v>
      </c>
      <c r="G25" s="319">
        <v>24.563578996679482</v>
      </c>
      <c r="H25" s="319">
        <v>24.623559697400431</v>
      </c>
      <c r="I25" s="339" t="s">
        <v>35</v>
      </c>
      <c r="J25" s="317">
        <v>24.41692997717297</v>
      </c>
      <c r="K25" s="317">
        <v>24.078064480241949</v>
      </c>
      <c r="L25" s="317">
        <v>24.875580679855233</v>
      </c>
      <c r="M25" s="338" t="s">
        <v>35</v>
      </c>
      <c r="N25" s="315">
        <v>19.197726872027026</v>
      </c>
      <c r="O25" s="315">
        <v>18.336919541723166</v>
      </c>
      <c r="P25" s="315">
        <v>20.242721030499812</v>
      </c>
      <c r="Q25" s="12" t="s">
        <v>35</v>
      </c>
      <c r="R25" s="491">
        <f>R8*100/$R$5</f>
        <v>23.031843614764025</v>
      </c>
      <c r="S25" s="491">
        <f>S8*100/$S$5-0.04</f>
        <v>22.529627404959346</v>
      </c>
      <c r="T25" s="491">
        <f>T8*100/$T$5</f>
        <v>23.608461912830172</v>
      </c>
      <c r="U25" s="490"/>
    </row>
    <row r="26" spans="1:21" s="12" customFormat="1" ht="20.25" customHeight="1">
      <c r="A26" s="514" t="s">
        <v>34</v>
      </c>
      <c r="B26" s="321">
        <v>23.181684274421251</v>
      </c>
      <c r="C26" s="321">
        <v>25.032379225488928</v>
      </c>
      <c r="D26" s="321">
        <v>20.919505731450499</v>
      </c>
      <c r="E26" s="400" t="s">
        <v>34</v>
      </c>
      <c r="F26" s="319">
        <v>22.835057903199161</v>
      </c>
      <c r="G26" s="319">
        <v>25.652048113090565</v>
      </c>
      <c r="H26" s="319">
        <v>19.206873971858879</v>
      </c>
      <c r="I26" s="399" t="s">
        <v>34</v>
      </c>
      <c r="J26" s="317">
        <v>21.289574291680836</v>
      </c>
      <c r="K26" s="317">
        <v>23.203553353455074</v>
      </c>
      <c r="L26" s="317">
        <v>18.868469620168273</v>
      </c>
      <c r="M26" s="398" t="s">
        <v>34</v>
      </c>
      <c r="N26" s="315">
        <v>23.487801794068567</v>
      </c>
      <c r="O26" s="315">
        <v>26.271994283719156</v>
      </c>
      <c r="P26" s="315">
        <v>20.107876013555472</v>
      </c>
      <c r="Q26" s="17" t="s">
        <v>34</v>
      </c>
      <c r="R26" s="491">
        <f>R9*100/$R$5</f>
        <v>22.693183098287925</v>
      </c>
      <c r="S26" s="491">
        <f>S9*100/$S$5</f>
        <v>25.014910161746769</v>
      </c>
      <c r="T26" s="491">
        <f>T9*100/$T$5</f>
        <v>19.79676063759095</v>
      </c>
      <c r="U26" s="490"/>
    </row>
    <row r="27" spans="1:21" s="12" customFormat="1" ht="20.25" customHeight="1">
      <c r="A27" s="514" t="s">
        <v>33</v>
      </c>
      <c r="B27" s="321">
        <v>19.274536270589273</v>
      </c>
      <c r="C27" s="321">
        <v>20.471630401934117</v>
      </c>
      <c r="D27" s="321">
        <v>17.81128018060954</v>
      </c>
      <c r="E27" s="400" t="s">
        <v>33</v>
      </c>
      <c r="F27" s="319">
        <v>17.788005494424524</v>
      </c>
      <c r="G27" s="319">
        <v>19.226809821022609</v>
      </c>
      <c r="H27" s="319">
        <v>15.896237380593664</v>
      </c>
      <c r="I27" s="399" t="s">
        <v>33</v>
      </c>
      <c r="J27" s="317">
        <v>16.729195093785272</v>
      </c>
      <c r="K27" s="317">
        <v>18.997736395194089</v>
      </c>
      <c r="L27" s="317">
        <v>13.829581776878046</v>
      </c>
      <c r="M27" s="398" t="s">
        <v>33</v>
      </c>
      <c r="N27" s="315">
        <v>15.527223574709225</v>
      </c>
      <c r="O27" s="315">
        <v>18.178217316108707</v>
      </c>
      <c r="P27" s="315">
        <v>12.375416156562162</v>
      </c>
      <c r="Q27" s="17" t="s">
        <v>33</v>
      </c>
      <c r="R27" s="491">
        <f>R10*100/$R$5</f>
        <v>17.418956094932248</v>
      </c>
      <c r="S27" s="491">
        <f>S10*100/$S$5</f>
        <v>19.270905488742532</v>
      </c>
      <c r="T27" s="491">
        <f>T10*100/$T$5</f>
        <v>15.108594915746156</v>
      </c>
      <c r="U27" s="490"/>
    </row>
    <row r="28" spans="1:21" s="12" customFormat="1" ht="20.25" customHeight="1">
      <c r="A28" s="510" t="s">
        <v>32</v>
      </c>
      <c r="B28" s="321">
        <v>19.231793839004993</v>
      </c>
      <c r="C28" s="321">
        <v>19.263615464318093</v>
      </c>
      <c r="D28" s="321">
        <v>19.192896992204698</v>
      </c>
      <c r="E28" s="1051" t="s">
        <v>32</v>
      </c>
      <c r="F28" s="319">
        <v>19.281753686282631</v>
      </c>
      <c r="G28" s="319">
        <v>18.421995343005552</v>
      </c>
      <c r="H28" s="319">
        <v>20.389092077080196</v>
      </c>
      <c r="I28" s="339" t="s">
        <v>32</v>
      </c>
      <c r="J28" s="317">
        <v>20.424734635304574</v>
      </c>
      <c r="K28" s="317">
        <v>19.488797567786406</v>
      </c>
      <c r="L28" s="317">
        <v>21.676605589674335</v>
      </c>
      <c r="M28" s="338" t="s">
        <v>32</v>
      </c>
      <c r="N28" s="315">
        <v>22.550697485561436</v>
      </c>
      <c r="O28" s="315">
        <v>21.319616424563769</v>
      </c>
      <c r="P28" s="315">
        <v>24.015192794860116</v>
      </c>
      <c r="Q28" s="12" t="s">
        <v>32</v>
      </c>
      <c r="R28" s="491">
        <f>R11*100/$R$5</f>
        <v>20.293267331940591</v>
      </c>
      <c r="S28" s="491">
        <f>S11*100/$S$5</f>
        <v>19.555943411258689</v>
      </c>
      <c r="T28" s="491">
        <f>T11*100/$T$5</f>
        <v>21.213072624190616</v>
      </c>
      <c r="U28" s="490"/>
    </row>
    <row r="29" spans="1:21" s="12" customFormat="1" ht="20.25" customHeight="1">
      <c r="A29" s="499" t="s">
        <v>31</v>
      </c>
      <c r="B29" s="321">
        <v>16.957837114232859</v>
      </c>
      <c r="C29" s="321">
        <v>16.99814898760955</v>
      </c>
      <c r="D29" s="321">
        <v>16.908562297263646</v>
      </c>
      <c r="E29" s="320" t="s">
        <v>31</v>
      </c>
      <c r="F29" s="319">
        <v>15.914751102724177</v>
      </c>
      <c r="G29" s="319">
        <v>14.621620992298048</v>
      </c>
      <c r="H29" s="319">
        <v>17.541618087830535</v>
      </c>
      <c r="I29" s="318" t="s">
        <v>31</v>
      </c>
      <c r="J29" s="317">
        <v>17.403180842490471</v>
      </c>
      <c r="K29" s="317">
        <v>15.631098479457689</v>
      </c>
      <c r="L29" s="317">
        <v>19.712741838726643</v>
      </c>
      <c r="M29" s="316" t="s">
        <v>31</v>
      </c>
      <c r="N29" s="315">
        <v>18.860604398442078</v>
      </c>
      <c r="O29" s="315">
        <v>17.134389437871985</v>
      </c>
      <c r="P29" s="315">
        <v>20.926177340911465</v>
      </c>
      <c r="Q29" s="15" t="s">
        <v>31</v>
      </c>
      <c r="R29" s="491">
        <f>R12*100/$R$5</f>
        <v>17.233957250584442</v>
      </c>
      <c r="S29" s="491">
        <f>S12*100/$S$5</f>
        <v>16.074037833310722</v>
      </c>
      <c r="T29" s="491">
        <f>T12*100/$T$5</f>
        <v>18.680926488247376</v>
      </c>
      <c r="U29" s="490"/>
    </row>
    <row r="30" spans="1:21" s="12" customFormat="1" ht="20.25" customHeight="1">
      <c r="A30" s="499" t="s">
        <v>30</v>
      </c>
      <c r="B30" s="321">
        <v>2.2739567247721331</v>
      </c>
      <c r="C30" s="321">
        <v>2.2654664767085437</v>
      </c>
      <c r="D30" s="321">
        <v>2.284334694941053</v>
      </c>
      <c r="E30" s="320" t="s">
        <v>30</v>
      </c>
      <c r="F30" s="319">
        <v>3.3670025835584543</v>
      </c>
      <c r="G30" s="319">
        <v>3.7703743507075047</v>
      </c>
      <c r="H30" s="319">
        <v>2.8774739892496588</v>
      </c>
      <c r="I30" s="318" t="s">
        <v>30</v>
      </c>
      <c r="J30" s="317">
        <v>3.0215537928141032</v>
      </c>
      <c r="K30" s="317">
        <v>3.8576990883287174</v>
      </c>
      <c r="L30" s="317">
        <v>1.9638637509476908</v>
      </c>
      <c r="M30" s="316" t="s">
        <v>30</v>
      </c>
      <c r="N30" s="315">
        <v>3.6900930871193571</v>
      </c>
      <c r="O30" s="315">
        <v>4.1852269866917835</v>
      </c>
      <c r="P30" s="315">
        <v>3.0890154539486523</v>
      </c>
      <c r="Q30" s="15" t="s">
        <v>30</v>
      </c>
      <c r="R30" s="491">
        <f>R13*100/$R$5</f>
        <v>3.0593020734414935</v>
      </c>
      <c r="S30" s="491">
        <f>S13*100/$S$5</f>
        <v>3.481862297100605</v>
      </c>
      <c r="T30" s="491">
        <f>T13*100/$T$5</f>
        <v>2.5321461359432393</v>
      </c>
      <c r="U30" s="490"/>
    </row>
    <row r="31" spans="1:21" s="12" customFormat="1" ht="20.25" customHeight="1">
      <c r="A31" s="506" t="s">
        <v>29</v>
      </c>
      <c r="B31" s="1050">
        <v>0</v>
      </c>
      <c r="C31" s="1050">
        <v>0</v>
      </c>
      <c r="D31" s="1050">
        <v>0</v>
      </c>
      <c r="E31" s="375" t="s">
        <v>29</v>
      </c>
      <c r="F31" s="319" t="s">
        <v>8</v>
      </c>
      <c r="G31" s="319" t="s">
        <v>8</v>
      </c>
      <c r="H31" s="319" t="s">
        <v>8</v>
      </c>
      <c r="I31" s="373" t="s">
        <v>29</v>
      </c>
      <c r="J31" s="1048">
        <v>0</v>
      </c>
      <c r="K31" s="1048">
        <v>0</v>
      </c>
      <c r="L31" s="1048">
        <v>0</v>
      </c>
      <c r="M31" s="371" t="s">
        <v>29</v>
      </c>
      <c r="N31" s="1049">
        <v>0</v>
      </c>
      <c r="O31" s="1049">
        <v>0</v>
      </c>
      <c r="P31" s="1049">
        <v>0</v>
      </c>
      <c r="Q31" s="503" t="s">
        <v>29</v>
      </c>
      <c r="R31" s="500" t="s">
        <v>7</v>
      </c>
      <c r="S31" s="500" t="s">
        <v>7</v>
      </c>
      <c r="T31" s="500" t="s">
        <v>7</v>
      </c>
      <c r="U31" s="490"/>
    </row>
    <row r="32" spans="1:21" s="12" customFormat="1" ht="20.25" customHeight="1">
      <c r="A32" s="510" t="s">
        <v>28</v>
      </c>
      <c r="B32" s="321">
        <v>14.033690831228986</v>
      </c>
      <c r="C32" s="321">
        <v>12.31206557872469</v>
      </c>
      <c r="D32" s="321">
        <v>16.168102313523782</v>
      </c>
      <c r="E32" s="1051" t="s">
        <v>28</v>
      </c>
      <c r="F32" s="319">
        <v>14.40595606787212</v>
      </c>
      <c r="G32" s="319">
        <v>11.484451425343419</v>
      </c>
      <c r="H32" s="319">
        <v>18.168750898375738</v>
      </c>
      <c r="I32" s="339" t="s">
        <v>28</v>
      </c>
      <c r="J32" s="317">
        <v>16.365907680968686</v>
      </c>
      <c r="K32" s="317">
        <v>13.915967396801705</v>
      </c>
      <c r="L32" s="317">
        <v>19.427033981832096</v>
      </c>
      <c r="M32" s="338" t="s">
        <v>28</v>
      </c>
      <c r="N32" s="315">
        <v>18.38421632826789</v>
      </c>
      <c r="O32" s="315">
        <v>15.740678239970119</v>
      </c>
      <c r="P32" s="315">
        <v>21.7</v>
      </c>
      <c r="Q32" s="12" t="s">
        <v>28</v>
      </c>
      <c r="R32" s="491">
        <f>R15*100/$R$5</f>
        <v>15.684581919278244</v>
      </c>
      <c r="S32" s="491">
        <f>S15*100/$S$5</f>
        <v>13.256743209217918</v>
      </c>
      <c r="T32" s="491">
        <f>T15*100/$T$5</f>
        <v>18.713367870011407</v>
      </c>
      <c r="U32" s="490"/>
    </row>
    <row r="33" spans="1:21" s="12" customFormat="1" ht="20.25" customHeight="1">
      <c r="A33" s="506" t="s">
        <v>27</v>
      </c>
      <c r="B33" s="321">
        <v>6.6083806332261554</v>
      </c>
      <c r="C33" s="321">
        <v>5.4420034106117514</v>
      </c>
      <c r="D33" s="321">
        <v>8.0340902157189014</v>
      </c>
      <c r="E33" s="375" t="s">
        <v>27</v>
      </c>
      <c r="F33" s="319">
        <v>7.1313665325636171</v>
      </c>
      <c r="G33" s="319">
        <v>4.9975888342357981</v>
      </c>
      <c r="H33" s="319">
        <v>9.9782358118743524</v>
      </c>
      <c r="I33" s="373" t="s">
        <v>27</v>
      </c>
      <c r="J33" s="317">
        <v>8.1636438231104282</v>
      </c>
      <c r="K33" s="317">
        <v>6.0284317740163837</v>
      </c>
      <c r="L33" s="317">
        <v>10.86460057097193</v>
      </c>
      <c r="M33" s="371" t="s">
        <v>27</v>
      </c>
      <c r="N33" s="315">
        <v>8.4252204118486187</v>
      </c>
      <c r="O33" s="315">
        <v>5.7253749279375103</v>
      </c>
      <c r="P33" s="315">
        <v>11.769170565146506</v>
      </c>
      <c r="Q33" s="503" t="s">
        <v>27</v>
      </c>
      <c r="R33" s="491">
        <f>R16*100/$R$5</f>
        <v>7.5509029651492163</v>
      </c>
      <c r="S33" s="491">
        <f>S16*100/$S$5</f>
        <v>5.5345022886677651</v>
      </c>
      <c r="T33" s="491">
        <f>T16*100/$T$5</f>
        <v>10.066412277939024</v>
      </c>
      <c r="U33" s="490"/>
    </row>
    <row r="34" spans="1:21" s="12" customFormat="1" ht="20.25" customHeight="1">
      <c r="A34" s="506" t="s">
        <v>26</v>
      </c>
      <c r="B34" s="321">
        <v>4.9236906605560824</v>
      </c>
      <c r="C34" s="321">
        <v>5.8807419159867029</v>
      </c>
      <c r="D34" s="321">
        <v>3.7538485894414659</v>
      </c>
      <c r="E34" s="375" t="s">
        <v>26</v>
      </c>
      <c r="F34" s="319">
        <v>4.7717882552409936</v>
      </c>
      <c r="G34" s="319">
        <v>5.4768923517821966</v>
      </c>
      <c r="H34" s="319">
        <v>3.9022780146827869</v>
      </c>
      <c r="I34" s="373" t="s">
        <v>26</v>
      </c>
      <c r="J34" s="317">
        <v>5.563632972257059</v>
      </c>
      <c r="K34" s="317">
        <v>6.365921894493253</v>
      </c>
      <c r="L34" s="317">
        <v>4.5487698268736922</v>
      </c>
      <c r="M34" s="371" t="s">
        <v>26</v>
      </c>
      <c r="N34" s="315">
        <v>7.1710206458575607</v>
      </c>
      <c r="O34" s="315">
        <v>8.0761524720478732</v>
      </c>
      <c r="P34" s="315">
        <v>6.1086369810487549</v>
      </c>
      <c r="Q34" s="503" t="s">
        <v>26</v>
      </c>
      <c r="R34" s="491">
        <f>R17*100/$R$5</f>
        <v>5.547983371557212</v>
      </c>
      <c r="S34" s="491">
        <f>S17*100/$S$5</f>
        <v>6.3688127562593602</v>
      </c>
      <c r="T34" s="491">
        <f>T17*100/$T$5</f>
        <v>4.523975434233857</v>
      </c>
      <c r="U34" s="490"/>
    </row>
    <row r="35" spans="1:21" s="12" customFormat="1" ht="20.25" customHeight="1">
      <c r="A35" s="506" t="s">
        <v>25</v>
      </c>
      <c r="B35" s="321">
        <v>2.5016195374467483</v>
      </c>
      <c r="C35" s="321">
        <v>0.98932025212623576</v>
      </c>
      <c r="D35" s="321">
        <v>4.3501635083634156</v>
      </c>
      <c r="E35" s="375" t="s">
        <v>25</v>
      </c>
      <c r="F35" s="319">
        <v>2.4728012800675092</v>
      </c>
      <c r="G35" s="319">
        <v>1.0399702393254247</v>
      </c>
      <c r="H35" s="319">
        <v>4.3182370718185963</v>
      </c>
      <c r="I35" s="373" t="s">
        <v>25</v>
      </c>
      <c r="J35" s="317">
        <v>2.6386308856011986</v>
      </c>
      <c r="K35" s="317">
        <v>1.5216137282920679</v>
      </c>
      <c r="L35" s="317">
        <v>4.0136635839864745</v>
      </c>
      <c r="M35" s="371" t="s">
        <v>25</v>
      </c>
      <c r="N35" s="315">
        <v>2.7579752705617104</v>
      </c>
      <c r="O35" s="315">
        <v>1.939150839984735</v>
      </c>
      <c r="P35" s="315">
        <v>3.7520034539249956</v>
      </c>
      <c r="Q35" s="503" t="s">
        <v>25</v>
      </c>
      <c r="R35" s="491">
        <f>R18*100/$R$5</f>
        <v>2.5857196063157804</v>
      </c>
      <c r="S35" s="491">
        <f>S18*100/$S$5</f>
        <v>1.3534714451381518</v>
      </c>
      <c r="T35" s="491">
        <f>T18*100/$T$5</f>
        <v>4.1229801578385263</v>
      </c>
      <c r="U35" s="490"/>
    </row>
    <row r="36" spans="1:21" s="12" customFormat="1" ht="20.25" customHeight="1">
      <c r="A36" s="499" t="s">
        <v>24</v>
      </c>
      <c r="B36" s="1050">
        <v>0</v>
      </c>
      <c r="C36" s="1050">
        <v>0</v>
      </c>
      <c r="D36" s="1050">
        <v>0</v>
      </c>
      <c r="E36" s="320" t="s">
        <v>24</v>
      </c>
      <c r="F36" s="319" t="s">
        <v>8</v>
      </c>
      <c r="G36" s="319" t="s">
        <v>8</v>
      </c>
      <c r="H36" s="319" t="s">
        <v>8</v>
      </c>
      <c r="I36" s="318" t="s">
        <v>24</v>
      </c>
      <c r="J36" s="1048">
        <v>0</v>
      </c>
      <c r="K36" s="1048">
        <v>0</v>
      </c>
      <c r="L36" s="1048">
        <v>0</v>
      </c>
      <c r="M36" s="316" t="s">
        <v>24</v>
      </c>
      <c r="N36" s="1049">
        <v>0</v>
      </c>
      <c r="O36" s="1049">
        <v>0</v>
      </c>
      <c r="P36" s="1049">
        <v>0</v>
      </c>
      <c r="Q36" s="15" t="s">
        <v>24</v>
      </c>
      <c r="R36" s="500" t="s">
        <v>7</v>
      </c>
      <c r="S36" s="500" t="s">
        <v>7</v>
      </c>
      <c r="T36" s="500" t="s">
        <v>7</v>
      </c>
      <c r="U36" s="490"/>
    </row>
    <row r="37" spans="1:21" s="12" customFormat="1" ht="20.25" customHeight="1">
      <c r="A37" s="499" t="s">
        <v>23</v>
      </c>
      <c r="B37" s="321">
        <v>9.194075127244071E-2</v>
      </c>
      <c r="C37" s="321">
        <v>6.3274403142943483E-2</v>
      </c>
      <c r="D37" s="321">
        <v>0.12698077642972933</v>
      </c>
      <c r="E37" s="320" t="s">
        <v>23</v>
      </c>
      <c r="F37" s="319" t="s">
        <v>8</v>
      </c>
      <c r="G37" s="319" t="s">
        <v>8</v>
      </c>
      <c r="H37" s="319" t="s">
        <v>8</v>
      </c>
      <c r="I37" s="318" t="s">
        <v>23</v>
      </c>
      <c r="J37" s="1048">
        <v>0</v>
      </c>
      <c r="K37" s="1048">
        <v>0</v>
      </c>
      <c r="L37" s="1048">
        <v>0</v>
      </c>
      <c r="M37" s="316" t="s">
        <v>23</v>
      </c>
      <c r="N37" s="315">
        <v>0.18788389309673617</v>
      </c>
      <c r="O37" s="315">
        <v>0.14193265506629749</v>
      </c>
      <c r="P37" s="315">
        <v>0.24366731132047575</v>
      </c>
      <c r="Q37" s="15" t="s">
        <v>23</v>
      </c>
      <c r="R37" s="491">
        <f>R20*100/$R$5</f>
        <v>6.7046265444637265E-2</v>
      </c>
      <c r="S37" s="491">
        <f>S20*100/$S$5</f>
        <v>4.8438481669354695E-2</v>
      </c>
      <c r="T37" s="491">
        <f>T20*100/$T$5</f>
        <v>9.0241935181606295E-2</v>
      </c>
      <c r="U37" s="490"/>
    </row>
    <row r="38" spans="1:21" s="12" customFormat="1" ht="5.25" customHeight="1">
      <c r="A38" s="489"/>
      <c r="B38" s="1047"/>
      <c r="C38" s="1047"/>
      <c r="D38" s="1047"/>
      <c r="E38" s="487"/>
      <c r="F38" s="1046"/>
      <c r="G38" s="1046"/>
      <c r="H38" s="1046"/>
      <c r="I38" s="485"/>
      <c r="J38" s="1045"/>
      <c r="K38" s="1045"/>
      <c r="L38" s="1045"/>
      <c r="M38" s="483"/>
      <c r="N38" s="1044"/>
      <c r="O38" s="1044"/>
      <c r="P38" s="1043"/>
      <c r="Q38" s="13"/>
      <c r="R38" s="480"/>
      <c r="S38" s="480"/>
      <c r="T38" s="480"/>
    </row>
    <row r="39" spans="1:21" s="12" customFormat="1" ht="15" customHeight="1">
      <c r="A39" s="479"/>
      <c r="B39" s="1042"/>
      <c r="C39" s="1042"/>
      <c r="D39" s="1042"/>
      <c r="E39" s="470"/>
      <c r="F39" s="1041"/>
      <c r="G39" s="1041"/>
      <c r="H39" s="1041"/>
      <c r="I39" s="476"/>
      <c r="J39" s="1040"/>
      <c r="K39" s="1040"/>
      <c r="L39" s="1040"/>
      <c r="M39" s="474"/>
      <c r="N39" s="1039"/>
      <c r="O39" s="1035"/>
      <c r="P39" s="1035"/>
      <c r="Q39" s="18"/>
      <c r="R39" s="458"/>
      <c r="S39" s="458"/>
      <c r="T39" s="458"/>
    </row>
    <row r="40" spans="1:21" s="12" customFormat="1" ht="18.600000000000001" customHeight="1">
      <c r="A40" s="472" t="s">
        <v>22</v>
      </c>
      <c r="B40" s="1038"/>
      <c r="C40" s="1038"/>
      <c r="D40" s="1038"/>
      <c r="E40" s="470" t="s">
        <v>22</v>
      </c>
      <c r="F40" s="1037"/>
      <c r="G40" s="1037"/>
      <c r="H40" s="1037"/>
      <c r="I40" s="468" t="s">
        <v>22</v>
      </c>
      <c r="J40" s="1036"/>
      <c r="K40" s="1036"/>
      <c r="L40" s="1036"/>
      <c r="M40" s="466" t="s">
        <v>22</v>
      </c>
      <c r="N40" s="1035"/>
      <c r="O40" s="1035"/>
      <c r="P40" s="1035"/>
      <c r="Q40" s="464" t="s">
        <v>22</v>
      </c>
      <c r="R40" s="458"/>
      <c r="S40" s="458"/>
      <c r="T40" s="458"/>
    </row>
    <row r="41" spans="1:21" s="941" customFormat="1" ht="45" customHeight="1">
      <c r="A41" s="861"/>
      <c r="B41" s="861">
        <v>4</v>
      </c>
      <c r="C41" s="861"/>
      <c r="D41" s="861"/>
      <c r="E41" s="861"/>
      <c r="F41" s="861">
        <v>3</v>
      </c>
      <c r="G41" s="861"/>
      <c r="H41" s="861"/>
      <c r="I41" s="861"/>
      <c r="J41" s="861">
        <v>2</v>
      </c>
      <c r="K41" s="861"/>
      <c r="L41" s="861"/>
      <c r="M41" s="861"/>
      <c r="N41" s="861">
        <v>1</v>
      </c>
      <c r="O41" s="861"/>
      <c r="P41" s="861"/>
      <c r="Q41" s="861"/>
      <c r="R41" s="942">
        <v>2563</v>
      </c>
      <c r="S41" s="942"/>
    </row>
    <row r="42" spans="1:21" s="447" customFormat="1" ht="20.25" customHeight="1">
      <c r="A42" s="449"/>
      <c r="B42" s="1034"/>
      <c r="C42" s="1034"/>
      <c r="D42" s="1034"/>
      <c r="E42" s="449"/>
      <c r="F42" s="1034"/>
      <c r="G42" s="1034"/>
      <c r="H42" s="1034"/>
      <c r="I42" s="453"/>
      <c r="J42" s="1033"/>
      <c r="K42" s="1033"/>
      <c r="L42" s="1033"/>
      <c r="M42" s="451"/>
      <c r="N42" s="1032"/>
      <c r="O42" s="1032"/>
      <c r="P42" s="1032"/>
      <c r="Q42" s="449"/>
      <c r="R42" s="448"/>
      <c r="S42" s="448"/>
      <c r="T42" s="448"/>
    </row>
    <row r="43" spans="1:21" s="447" customFormat="1" ht="20.25" customHeight="1">
      <c r="A43" s="449"/>
      <c r="B43" s="1033"/>
      <c r="C43" s="1033"/>
      <c r="D43" s="1033"/>
      <c r="E43" s="449"/>
      <c r="F43" s="1033"/>
      <c r="G43" s="1033"/>
      <c r="H43" s="1033"/>
      <c r="I43" s="453"/>
      <c r="J43" s="1033"/>
      <c r="K43" s="1033"/>
      <c r="L43" s="1033"/>
      <c r="M43" s="451"/>
      <c r="N43" s="1032"/>
      <c r="O43" s="1032"/>
      <c r="P43" s="1032"/>
      <c r="Q43" s="449"/>
      <c r="R43" s="448"/>
      <c r="S43" s="448"/>
      <c r="T43" s="448"/>
    </row>
    <row r="44" spans="1:21" s="447" customFormat="1" ht="20.25" customHeight="1">
      <c r="A44" s="449"/>
      <c r="B44" s="1033"/>
      <c r="C44" s="1033"/>
      <c r="D44" s="1033"/>
      <c r="E44" s="449"/>
      <c r="F44" s="1033"/>
      <c r="G44" s="1033"/>
      <c r="H44" s="1033"/>
      <c r="I44" s="453"/>
      <c r="J44" s="1033"/>
      <c r="K44" s="1033"/>
      <c r="L44" s="1033"/>
      <c r="M44" s="451"/>
      <c r="N44" s="1032"/>
      <c r="O44" s="1032"/>
      <c r="P44" s="1032"/>
      <c r="Q44" s="449"/>
      <c r="R44" s="448"/>
      <c r="S44" s="448"/>
      <c r="T44" s="448"/>
    </row>
    <row r="45" spans="1:21" s="447" customFormat="1" ht="27.75" customHeight="1">
      <c r="B45" s="1033"/>
      <c r="C45" s="1033"/>
      <c r="D45" s="1033"/>
      <c r="F45" s="1033"/>
      <c r="G45" s="1033"/>
      <c r="H45" s="1033"/>
      <c r="J45" s="1033"/>
      <c r="K45" s="1033"/>
      <c r="L45" s="1033"/>
      <c r="N45" s="1033"/>
      <c r="O45" s="1033"/>
      <c r="P45" s="1032"/>
      <c r="R45" s="448"/>
      <c r="S45" s="448"/>
      <c r="T45" s="448"/>
    </row>
    <row r="46" spans="1:21" s="447" customFormat="1" ht="27.75" customHeight="1">
      <c r="B46" s="1033"/>
      <c r="C46" s="1033"/>
      <c r="D46" s="1033"/>
      <c r="F46" s="1033"/>
      <c r="G46" s="1033"/>
      <c r="H46" s="1033"/>
      <c r="J46" s="1033"/>
      <c r="K46" s="1033"/>
      <c r="L46" s="1033"/>
      <c r="N46" s="1033"/>
      <c r="O46" s="1033"/>
      <c r="P46" s="1032"/>
      <c r="R46" s="448"/>
      <c r="S46" s="448"/>
      <c r="T46" s="448"/>
    </row>
    <row r="47" spans="1:21" s="447" customFormat="1" ht="15" customHeight="1">
      <c r="B47" s="1034"/>
      <c r="C47" s="1034"/>
      <c r="D47" s="1034"/>
      <c r="F47" s="1034"/>
      <c r="G47" s="1034"/>
      <c r="H47" s="1034"/>
      <c r="J47" s="1033"/>
      <c r="K47" s="1033"/>
      <c r="L47" s="1033"/>
      <c r="M47" s="451"/>
      <c r="N47" s="1032"/>
      <c r="O47" s="1032"/>
      <c r="P47" s="1032"/>
      <c r="R47" s="448"/>
      <c r="S47" s="448"/>
      <c r="T47" s="448"/>
    </row>
    <row r="48" spans="1:21" s="447" customFormat="1" ht="15" customHeight="1">
      <c r="B48" s="1034"/>
      <c r="C48" s="1034"/>
      <c r="D48" s="1034"/>
      <c r="F48" s="1034"/>
      <c r="G48" s="1034"/>
      <c r="H48" s="1034"/>
      <c r="J48" s="1033"/>
      <c r="K48" s="1033"/>
      <c r="L48" s="1033"/>
      <c r="M48" s="451"/>
      <c r="N48" s="1032"/>
      <c r="O48" s="1032"/>
      <c r="P48" s="1032"/>
      <c r="R48" s="448"/>
      <c r="S48" s="448"/>
      <c r="T48" s="448"/>
    </row>
    <row r="49" spans="2:20" s="447" customFormat="1" ht="15" customHeight="1">
      <c r="B49" s="1034"/>
      <c r="C49" s="1034"/>
      <c r="D49" s="1034"/>
      <c r="F49" s="1034"/>
      <c r="G49" s="1034"/>
      <c r="H49" s="1034"/>
      <c r="J49" s="1033"/>
      <c r="K49" s="1033"/>
      <c r="L49" s="1033"/>
      <c r="M49" s="451"/>
      <c r="N49" s="1032"/>
      <c r="O49" s="1032"/>
      <c r="P49" s="1032"/>
      <c r="R49" s="448"/>
      <c r="S49" s="448"/>
      <c r="T49" s="448"/>
    </row>
    <row r="50" spans="2:20" s="447" customFormat="1" ht="15" customHeight="1">
      <c r="B50" s="1034"/>
      <c r="C50" s="1034"/>
      <c r="D50" s="1034"/>
      <c r="F50" s="1034"/>
      <c r="G50" s="1034"/>
      <c r="H50" s="1034"/>
      <c r="J50" s="1033"/>
      <c r="K50" s="1033"/>
      <c r="L50" s="1033"/>
      <c r="M50" s="451"/>
      <c r="N50" s="1032"/>
      <c r="O50" s="1032"/>
      <c r="P50" s="1032"/>
      <c r="R50" s="448"/>
      <c r="S50" s="448"/>
      <c r="T50" s="448"/>
    </row>
    <row r="51" spans="2:20" s="447" customFormat="1" ht="15" customHeight="1">
      <c r="B51" s="1034"/>
      <c r="C51" s="1034"/>
      <c r="D51" s="1034"/>
      <c r="F51" s="1034"/>
      <c r="G51" s="1034"/>
      <c r="H51" s="1034"/>
      <c r="J51" s="1033"/>
      <c r="K51" s="1033"/>
      <c r="L51" s="1033"/>
      <c r="M51" s="451"/>
      <c r="N51" s="1032"/>
      <c r="O51" s="1032"/>
      <c r="P51" s="1032"/>
      <c r="R51" s="448"/>
      <c r="S51" s="448"/>
      <c r="T51" s="448"/>
    </row>
    <row r="52" spans="2:20" s="447" customFormat="1" ht="15" customHeight="1">
      <c r="B52" s="1034"/>
      <c r="C52" s="1034"/>
      <c r="D52" s="1034"/>
      <c r="F52" s="1034"/>
      <c r="G52" s="1034"/>
      <c r="H52" s="1034"/>
      <c r="J52" s="1033"/>
      <c r="K52" s="1033"/>
      <c r="L52" s="1033"/>
      <c r="M52" s="451"/>
      <c r="N52" s="1032"/>
      <c r="O52" s="1032"/>
      <c r="P52" s="1032"/>
      <c r="R52" s="448"/>
      <c r="S52" s="448"/>
      <c r="T52" s="448"/>
    </row>
    <row r="53" spans="2:20" s="447" customFormat="1" ht="15" customHeight="1">
      <c r="B53" s="1034"/>
      <c r="C53" s="1034"/>
      <c r="D53" s="1034"/>
      <c r="F53" s="1034"/>
      <c r="G53" s="1034"/>
      <c r="H53" s="1034"/>
      <c r="J53" s="1033"/>
      <c r="K53" s="1033"/>
      <c r="L53" s="1033"/>
      <c r="M53" s="451"/>
      <c r="N53" s="1032"/>
      <c r="O53" s="1032"/>
      <c r="P53" s="1032"/>
      <c r="R53" s="448"/>
      <c r="S53" s="448"/>
      <c r="T53" s="448"/>
    </row>
    <row r="54" spans="2:20" s="447" customFormat="1" ht="15" customHeight="1">
      <c r="B54" s="1034"/>
      <c r="C54" s="1034"/>
      <c r="D54" s="1034"/>
      <c r="F54" s="1034"/>
      <c r="G54" s="1034"/>
      <c r="H54" s="1034"/>
      <c r="J54" s="1033"/>
      <c r="K54" s="1033"/>
      <c r="L54" s="1033"/>
      <c r="M54" s="451"/>
      <c r="N54" s="1032"/>
      <c r="O54" s="1032"/>
      <c r="P54" s="1032"/>
      <c r="R54" s="448"/>
      <c r="S54" s="448"/>
      <c r="T54" s="448"/>
    </row>
    <row r="55" spans="2:20" s="447" customFormat="1" ht="15" customHeight="1">
      <c r="B55" s="1034"/>
      <c r="C55" s="1034"/>
      <c r="D55" s="1034"/>
      <c r="F55" s="1034"/>
      <c r="G55" s="1034"/>
      <c r="H55" s="1034"/>
      <c r="J55" s="1033"/>
      <c r="K55" s="1033"/>
      <c r="L55" s="1033"/>
      <c r="M55" s="451"/>
      <c r="N55" s="1032"/>
      <c r="O55" s="1032"/>
      <c r="P55" s="1032"/>
      <c r="R55" s="448"/>
      <c r="S55" s="448"/>
      <c r="T55" s="448"/>
    </row>
    <row r="56" spans="2:20" s="447" customFormat="1" ht="15" customHeight="1">
      <c r="B56" s="1034"/>
      <c r="C56" s="1034"/>
      <c r="D56" s="1034"/>
      <c r="F56" s="1034"/>
      <c r="G56" s="1034"/>
      <c r="H56" s="1034"/>
      <c r="J56" s="1033"/>
      <c r="K56" s="1033"/>
      <c r="L56" s="1033"/>
      <c r="M56" s="451"/>
      <c r="N56" s="1032"/>
      <c r="O56" s="1032"/>
      <c r="P56" s="1032"/>
      <c r="R56" s="448"/>
      <c r="S56" s="448"/>
      <c r="T56" s="448"/>
    </row>
    <row r="57" spans="2:20" s="447" customFormat="1" ht="15" customHeight="1">
      <c r="B57" s="1034"/>
      <c r="C57" s="1034"/>
      <c r="D57" s="1034"/>
      <c r="F57" s="1034"/>
      <c r="G57" s="1034"/>
      <c r="H57" s="1034"/>
      <c r="J57" s="1033"/>
      <c r="K57" s="1033"/>
      <c r="L57" s="1033"/>
      <c r="M57" s="451"/>
      <c r="N57" s="1032"/>
      <c r="O57" s="1032"/>
      <c r="P57" s="1032"/>
      <c r="R57" s="448"/>
      <c r="S57" s="448"/>
      <c r="T57" s="448"/>
    </row>
    <row r="58" spans="2:20" s="447" customFormat="1" ht="15" customHeight="1">
      <c r="B58" s="1034"/>
      <c r="C58" s="1034"/>
      <c r="D58" s="1034"/>
      <c r="F58" s="1034"/>
      <c r="G58" s="1034"/>
      <c r="H58" s="1034"/>
      <c r="J58" s="1033"/>
      <c r="K58" s="1033"/>
      <c r="L58" s="1033"/>
      <c r="M58" s="451"/>
      <c r="N58" s="1032"/>
      <c r="O58" s="1032"/>
      <c r="P58" s="1032"/>
      <c r="R58" s="448"/>
      <c r="S58" s="448"/>
      <c r="T58" s="448"/>
    </row>
    <row r="59" spans="2:20" s="447" customFormat="1" ht="15" customHeight="1">
      <c r="B59" s="1034"/>
      <c r="C59" s="1034"/>
      <c r="D59" s="1034"/>
      <c r="F59" s="1034"/>
      <c r="G59" s="1034"/>
      <c r="H59" s="1034"/>
      <c r="J59" s="1033"/>
      <c r="K59" s="1033"/>
      <c r="L59" s="1033"/>
      <c r="M59" s="451"/>
      <c r="N59" s="1032"/>
      <c r="O59" s="1032"/>
      <c r="P59" s="1032"/>
      <c r="R59" s="448"/>
      <c r="S59" s="448"/>
      <c r="T59" s="448"/>
    </row>
    <row r="60" spans="2:20" s="447" customFormat="1" ht="15" customHeight="1">
      <c r="B60" s="1033"/>
      <c r="C60" s="1033"/>
      <c r="D60" s="1033"/>
      <c r="F60" s="1033"/>
      <c r="G60" s="1033"/>
      <c r="H60" s="1033"/>
      <c r="J60" s="1033"/>
      <c r="K60" s="1033"/>
      <c r="L60" s="1033"/>
      <c r="M60" s="451"/>
      <c r="N60" s="1032"/>
      <c r="O60" s="1032"/>
      <c r="P60" s="1032"/>
      <c r="R60" s="448"/>
      <c r="S60" s="448"/>
      <c r="T60" s="448"/>
    </row>
    <row r="61" spans="2:20" s="447" customFormat="1" ht="15" customHeight="1">
      <c r="B61" s="1033"/>
      <c r="C61" s="1033"/>
      <c r="D61" s="1033"/>
      <c r="F61" s="1033"/>
      <c r="G61" s="1033"/>
      <c r="H61" s="1033"/>
      <c r="I61" s="453"/>
      <c r="J61" s="1033"/>
      <c r="K61" s="1033"/>
      <c r="L61" s="1033"/>
      <c r="M61" s="451"/>
      <c r="N61" s="1032"/>
      <c r="O61" s="1032"/>
      <c r="P61" s="1032"/>
      <c r="R61" s="448"/>
      <c r="S61" s="448"/>
      <c r="T61" s="448"/>
    </row>
    <row r="62" spans="2:20" s="447" customFormat="1" ht="15" customHeight="1">
      <c r="B62" s="1033"/>
      <c r="C62" s="1033"/>
      <c r="D62" s="1033"/>
      <c r="F62" s="1033"/>
      <c r="G62" s="1033"/>
      <c r="H62" s="1033"/>
      <c r="I62" s="453"/>
      <c r="J62" s="1033"/>
      <c r="K62" s="1033"/>
      <c r="L62" s="1033"/>
      <c r="M62" s="451"/>
      <c r="N62" s="1032"/>
      <c r="O62" s="1032"/>
      <c r="P62" s="1032"/>
      <c r="R62" s="448"/>
      <c r="S62" s="448"/>
      <c r="T62" s="448"/>
    </row>
    <row r="63" spans="2:20" s="447" customFormat="1" ht="15" customHeight="1">
      <c r="B63" s="1033"/>
      <c r="C63" s="1033"/>
      <c r="D63" s="1033"/>
      <c r="F63" s="1033"/>
      <c r="G63" s="1033"/>
      <c r="H63" s="1033"/>
      <c r="I63" s="453"/>
      <c r="J63" s="1033"/>
      <c r="K63" s="1033"/>
      <c r="L63" s="1033"/>
      <c r="M63" s="451"/>
      <c r="N63" s="1032"/>
      <c r="O63" s="1032"/>
      <c r="P63" s="1032"/>
      <c r="R63" s="448"/>
      <c r="S63" s="448"/>
      <c r="T63" s="448"/>
    </row>
    <row r="64" spans="2:20" s="447" customFormat="1" ht="15" customHeight="1">
      <c r="B64" s="1033"/>
      <c r="C64" s="1033"/>
      <c r="D64" s="1033"/>
      <c r="F64" s="1033"/>
      <c r="G64" s="1033"/>
      <c r="H64" s="1033"/>
      <c r="I64" s="453"/>
      <c r="J64" s="1033"/>
      <c r="K64" s="1033"/>
      <c r="L64" s="1033"/>
      <c r="M64" s="451"/>
      <c r="N64" s="1032"/>
      <c r="O64" s="1032"/>
      <c r="P64" s="1032"/>
      <c r="R64" s="448"/>
      <c r="S64" s="448"/>
      <c r="T64" s="448"/>
    </row>
    <row r="65" spans="2:20" s="447" customFormat="1" ht="15" customHeight="1">
      <c r="B65" s="1033"/>
      <c r="C65" s="1033"/>
      <c r="D65" s="1033"/>
      <c r="F65" s="1033"/>
      <c r="G65" s="1033"/>
      <c r="H65" s="1033"/>
      <c r="I65" s="453"/>
      <c r="J65" s="1033"/>
      <c r="K65" s="1033"/>
      <c r="L65" s="1033"/>
      <c r="M65" s="451"/>
      <c r="N65" s="1032"/>
      <c r="O65" s="1032"/>
      <c r="P65" s="1032"/>
      <c r="R65" s="448"/>
      <c r="S65" s="448"/>
      <c r="T65" s="448"/>
    </row>
    <row r="66" spans="2:20" s="447" customFormat="1" ht="15" customHeight="1">
      <c r="B66" s="1033"/>
      <c r="C66" s="1033"/>
      <c r="D66" s="1033"/>
      <c r="F66" s="1033"/>
      <c r="G66" s="1033"/>
      <c r="H66" s="1033"/>
      <c r="I66" s="453"/>
      <c r="J66" s="1033"/>
      <c r="K66" s="1033"/>
      <c r="L66" s="1033"/>
      <c r="M66" s="451"/>
      <c r="N66" s="1032"/>
      <c r="O66" s="1032"/>
      <c r="P66" s="1032"/>
      <c r="R66" s="448"/>
      <c r="S66" s="448"/>
      <c r="T66" s="448"/>
    </row>
    <row r="67" spans="2:20" s="447" customFormat="1" ht="15" customHeight="1">
      <c r="B67" s="1033"/>
      <c r="C67" s="1033"/>
      <c r="D67" s="1033"/>
      <c r="F67" s="1033"/>
      <c r="G67" s="1033"/>
      <c r="H67" s="1033"/>
      <c r="I67" s="453"/>
      <c r="J67" s="1033"/>
      <c r="K67" s="1033"/>
      <c r="L67" s="1033"/>
      <c r="M67" s="451"/>
      <c r="N67" s="1032"/>
      <c r="O67" s="1032"/>
      <c r="P67" s="1032"/>
      <c r="R67" s="448"/>
      <c r="S67" s="448"/>
      <c r="T67" s="448"/>
    </row>
    <row r="68" spans="2:20" s="447" customFormat="1" ht="15" customHeight="1">
      <c r="B68" s="1033"/>
      <c r="C68" s="1033"/>
      <c r="D68" s="1033"/>
      <c r="F68" s="1033"/>
      <c r="G68" s="1033"/>
      <c r="H68" s="1033"/>
      <c r="I68" s="453"/>
      <c r="J68" s="1033"/>
      <c r="K68" s="1033"/>
      <c r="L68" s="1033"/>
      <c r="M68" s="451"/>
      <c r="N68" s="1032"/>
      <c r="O68" s="1032"/>
      <c r="P68" s="1032"/>
      <c r="R68" s="448"/>
      <c r="S68" s="448"/>
      <c r="T68" s="448"/>
    </row>
    <row r="69" spans="2:20" s="447" customFormat="1" ht="15" customHeight="1">
      <c r="B69" s="1033"/>
      <c r="C69" s="1033"/>
      <c r="D69" s="1033"/>
      <c r="F69" s="1033"/>
      <c r="G69" s="1033"/>
      <c r="H69" s="1033"/>
      <c r="I69" s="453"/>
      <c r="J69" s="1033"/>
      <c r="K69" s="1033"/>
      <c r="L69" s="1033"/>
      <c r="M69" s="451"/>
      <c r="N69" s="1032"/>
      <c r="O69" s="1032"/>
      <c r="P69" s="1032"/>
      <c r="R69" s="448"/>
      <c r="S69" s="448"/>
      <c r="T69" s="448"/>
    </row>
    <row r="70" spans="2:20" s="447" customFormat="1" ht="15" customHeight="1">
      <c r="B70" s="1033"/>
      <c r="C70" s="1033"/>
      <c r="D70" s="1033"/>
      <c r="F70" s="1033"/>
      <c r="G70" s="1033"/>
      <c r="H70" s="1033"/>
      <c r="I70" s="453"/>
      <c r="J70" s="1033"/>
      <c r="K70" s="1033"/>
      <c r="L70" s="1033"/>
      <c r="M70" s="451"/>
      <c r="N70" s="1032"/>
      <c r="O70" s="1032"/>
      <c r="P70" s="1032"/>
      <c r="R70" s="448"/>
      <c r="S70" s="448"/>
      <c r="T70" s="448"/>
    </row>
    <row r="71" spans="2:20" s="447" customFormat="1" ht="15" customHeight="1">
      <c r="B71" s="1033"/>
      <c r="C71" s="1033"/>
      <c r="D71" s="1033"/>
      <c r="F71" s="1033"/>
      <c r="G71" s="1033"/>
      <c r="H71" s="1033"/>
      <c r="I71" s="453"/>
      <c r="J71" s="1033"/>
      <c r="K71" s="1033"/>
      <c r="L71" s="1033"/>
      <c r="M71" s="451"/>
      <c r="N71" s="1032"/>
      <c r="O71" s="1032"/>
      <c r="P71" s="1032"/>
      <c r="R71" s="448"/>
      <c r="S71" s="448"/>
      <c r="T71" s="448"/>
    </row>
    <row r="72" spans="2:20" s="447" customFormat="1" ht="15" customHeight="1">
      <c r="B72" s="1033"/>
      <c r="C72" s="1033"/>
      <c r="D72" s="1033"/>
      <c r="F72" s="1033"/>
      <c r="G72" s="1033"/>
      <c r="H72" s="1033"/>
      <c r="I72" s="453"/>
      <c r="J72" s="1033"/>
      <c r="K72" s="1033"/>
      <c r="L72" s="1033"/>
      <c r="M72" s="451"/>
      <c r="N72" s="1032"/>
      <c r="O72" s="1032"/>
      <c r="P72" s="1032"/>
      <c r="R72" s="448"/>
      <c r="S72" s="448"/>
      <c r="T72" s="448"/>
    </row>
    <row r="73" spans="2:20" s="447" customFormat="1" ht="15" customHeight="1">
      <c r="B73" s="1033"/>
      <c r="C73" s="1033"/>
      <c r="D73" s="1033"/>
      <c r="F73" s="1033"/>
      <c r="G73" s="1033"/>
      <c r="H73" s="1033"/>
      <c r="I73" s="453"/>
      <c r="J73" s="1033"/>
      <c r="K73" s="1033"/>
      <c r="L73" s="1033"/>
      <c r="M73" s="451"/>
      <c r="N73" s="1032"/>
      <c r="O73" s="1032"/>
      <c r="P73" s="1032"/>
      <c r="R73" s="448"/>
      <c r="S73" s="448"/>
      <c r="T73" s="448"/>
    </row>
    <row r="74" spans="2:20" s="447" customFormat="1" ht="15" customHeight="1">
      <c r="B74" s="1033"/>
      <c r="C74" s="1033"/>
      <c r="D74" s="1033"/>
      <c r="F74" s="1033"/>
      <c r="G74" s="1033"/>
      <c r="H74" s="1033"/>
      <c r="I74" s="453"/>
      <c r="J74" s="1033"/>
      <c r="K74" s="1033"/>
      <c r="L74" s="1033"/>
      <c r="M74" s="451"/>
      <c r="N74" s="1032"/>
      <c r="O74" s="1032"/>
      <c r="P74" s="1032"/>
      <c r="R74" s="448"/>
      <c r="S74" s="448"/>
      <c r="T74" s="448"/>
    </row>
    <row r="75" spans="2:20" s="447" customFormat="1" ht="15" customHeight="1">
      <c r="B75" s="1033"/>
      <c r="C75" s="1033"/>
      <c r="D75" s="1033"/>
      <c r="F75" s="1033"/>
      <c r="G75" s="1033"/>
      <c r="H75" s="1033"/>
      <c r="I75" s="453"/>
      <c r="J75" s="1033"/>
      <c r="K75" s="1033"/>
      <c r="L75" s="1033"/>
      <c r="M75" s="451"/>
      <c r="N75" s="1032"/>
      <c r="O75" s="1032"/>
      <c r="P75" s="1032"/>
      <c r="R75" s="448"/>
      <c r="S75" s="448"/>
      <c r="T75" s="448"/>
    </row>
    <row r="76" spans="2:20" s="447" customFormat="1" ht="15" customHeight="1">
      <c r="B76" s="1033"/>
      <c r="C76" s="1033"/>
      <c r="D76" s="1033"/>
      <c r="F76" s="1033"/>
      <c r="G76" s="1033"/>
      <c r="H76" s="1033"/>
      <c r="I76" s="453"/>
      <c r="J76" s="1033"/>
      <c r="K76" s="1033"/>
      <c r="L76" s="1033"/>
      <c r="M76" s="451"/>
      <c r="N76" s="1032"/>
      <c r="O76" s="1032"/>
      <c r="P76" s="1032"/>
      <c r="R76" s="448"/>
      <c r="S76" s="448"/>
      <c r="T76" s="448"/>
    </row>
    <row r="77" spans="2:20" s="447" customFormat="1" ht="15" customHeight="1">
      <c r="B77" s="1033"/>
      <c r="C77" s="1033"/>
      <c r="D77" s="1033"/>
      <c r="F77" s="1033"/>
      <c r="G77" s="1033"/>
      <c r="H77" s="1033"/>
      <c r="I77" s="453"/>
      <c r="J77" s="1033"/>
      <c r="K77" s="1033"/>
      <c r="L77" s="1033"/>
      <c r="M77" s="451"/>
      <c r="N77" s="1032"/>
      <c r="O77" s="1032"/>
      <c r="P77" s="1032"/>
      <c r="R77" s="448"/>
      <c r="S77" s="448"/>
      <c r="T77" s="448"/>
    </row>
    <row r="78" spans="2:20" s="447" customFormat="1" ht="15" customHeight="1">
      <c r="B78" s="1033"/>
      <c r="C78" s="1033"/>
      <c r="D78" s="1033"/>
      <c r="F78" s="1033"/>
      <c r="G78" s="1033"/>
      <c r="H78" s="1033"/>
      <c r="I78" s="448"/>
      <c r="J78" s="1033"/>
      <c r="K78" s="1033"/>
      <c r="L78" s="1033"/>
      <c r="M78" s="451"/>
      <c r="N78" s="1032"/>
      <c r="O78" s="1032"/>
      <c r="P78" s="1032"/>
      <c r="R78" s="448"/>
      <c r="S78" s="448"/>
      <c r="T78" s="448"/>
    </row>
    <row r="79" spans="2:20" s="447" customFormat="1" ht="15" customHeight="1">
      <c r="B79" s="1033"/>
      <c r="C79" s="1033"/>
      <c r="D79" s="1033"/>
      <c r="F79" s="1033"/>
      <c r="G79" s="1033"/>
      <c r="H79" s="1033"/>
      <c r="I79" s="448"/>
      <c r="J79" s="1033"/>
      <c r="K79" s="1033"/>
      <c r="L79" s="1033"/>
      <c r="M79" s="451"/>
      <c r="N79" s="1032"/>
      <c r="O79" s="1032"/>
      <c r="P79" s="1032"/>
      <c r="R79" s="448"/>
      <c r="S79" s="448"/>
      <c r="T79" s="448"/>
    </row>
    <row r="80" spans="2:20" s="447" customFormat="1" ht="15" customHeight="1">
      <c r="B80" s="1033"/>
      <c r="C80" s="1033"/>
      <c r="D80" s="1033"/>
      <c r="F80" s="1033"/>
      <c r="G80" s="1033"/>
      <c r="H80" s="1033"/>
      <c r="I80" s="448"/>
      <c r="J80" s="1033"/>
      <c r="K80" s="1033"/>
      <c r="L80" s="1033"/>
      <c r="M80" s="451"/>
      <c r="N80" s="1032"/>
      <c r="O80" s="1032"/>
      <c r="P80" s="1032"/>
      <c r="R80" s="448"/>
      <c r="S80" s="448"/>
      <c r="T80" s="448"/>
    </row>
    <row r="81" spans="2:20" s="447" customFormat="1" ht="15" customHeight="1">
      <c r="B81" s="1033"/>
      <c r="C81" s="1033"/>
      <c r="D81" s="1033"/>
      <c r="F81" s="1033"/>
      <c r="G81" s="1033"/>
      <c r="H81" s="1033"/>
      <c r="I81" s="448"/>
      <c r="J81" s="1033"/>
      <c r="K81" s="1033"/>
      <c r="L81" s="1033"/>
      <c r="M81" s="451"/>
      <c r="N81" s="1032"/>
      <c r="O81" s="1032"/>
      <c r="P81" s="1032"/>
      <c r="R81" s="448"/>
      <c r="S81" s="448"/>
      <c r="T81" s="448"/>
    </row>
    <row r="82" spans="2:20" s="447" customFormat="1" ht="15" customHeight="1">
      <c r="B82" s="1033"/>
      <c r="C82" s="1033"/>
      <c r="D82" s="1033"/>
      <c r="F82" s="1033"/>
      <c r="G82" s="1033"/>
      <c r="H82" s="1033"/>
      <c r="I82" s="448"/>
      <c r="J82" s="1033"/>
      <c r="K82" s="1033"/>
      <c r="L82" s="1033"/>
      <c r="M82" s="451"/>
      <c r="N82" s="1032"/>
      <c r="O82" s="1032"/>
      <c r="P82" s="1032"/>
      <c r="R82" s="448"/>
      <c r="S82" s="448"/>
      <c r="T82" s="448"/>
    </row>
    <row r="83" spans="2:20" s="447" customFormat="1" ht="15" customHeight="1">
      <c r="B83" s="1033"/>
      <c r="C83" s="1033"/>
      <c r="D83" s="1033"/>
      <c r="F83" s="1033"/>
      <c r="G83" s="1033"/>
      <c r="H83" s="1033"/>
      <c r="I83" s="448"/>
      <c r="J83" s="1033"/>
      <c r="K83" s="1033"/>
      <c r="L83" s="1033"/>
      <c r="M83" s="451"/>
      <c r="N83" s="1032"/>
      <c r="O83" s="1032"/>
      <c r="P83" s="1032"/>
      <c r="R83" s="448"/>
      <c r="S83" s="448"/>
      <c r="T83" s="448"/>
    </row>
    <row r="84" spans="2:20" s="447" customFormat="1" ht="15" customHeight="1">
      <c r="B84" s="1033"/>
      <c r="C84" s="1033"/>
      <c r="D84" s="1033"/>
      <c r="F84" s="1033"/>
      <c r="G84" s="1033"/>
      <c r="H84" s="1033"/>
      <c r="I84" s="448"/>
      <c r="J84" s="1033"/>
      <c r="K84" s="1033"/>
      <c r="L84" s="1033"/>
      <c r="M84" s="451"/>
      <c r="N84" s="1032"/>
      <c r="O84" s="1032"/>
      <c r="P84" s="1032"/>
      <c r="R84" s="448"/>
      <c r="S84" s="448"/>
      <c r="T84" s="448"/>
    </row>
    <row r="85" spans="2:20" s="447" customFormat="1" ht="15" customHeight="1">
      <c r="B85" s="1033"/>
      <c r="C85" s="1033"/>
      <c r="D85" s="1033"/>
      <c r="F85" s="1033"/>
      <c r="G85" s="1033"/>
      <c r="H85" s="1033"/>
      <c r="I85" s="448"/>
      <c r="J85" s="1033"/>
      <c r="K85" s="1033"/>
      <c r="L85" s="1033"/>
      <c r="M85" s="451"/>
      <c r="N85" s="1032"/>
      <c r="O85" s="1032"/>
      <c r="P85" s="1032"/>
      <c r="R85" s="448"/>
      <c r="S85" s="448"/>
      <c r="T85" s="448"/>
    </row>
    <row r="86" spans="2:20" s="447" customFormat="1" ht="15" customHeight="1">
      <c r="B86" s="1033"/>
      <c r="C86" s="1033"/>
      <c r="D86" s="1033"/>
      <c r="F86" s="1033"/>
      <c r="G86" s="1033"/>
      <c r="H86" s="1033"/>
      <c r="I86" s="448"/>
      <c r="J86" s="1033"/>
      <c r="K86" s="1033"/>
      <c r="L86" s="1033"/>
      <c r="M86" s="451"/>
      <c r="N86" s="1032"/>
      <c r="O86" s="1032"/>
      <c r="P86" s="1032"/>
      <c r="R86" s="448"/>
      <c r="S86" s="448"/>
      <c r="T86" s="448"/>
    </row>
    <row r="87" spans="2:20" s="447" customFormat="1" ht="15" customHeight="1">
      <c r="B87" s="1033"/>
      <c r="C87" s="1033"/>
      <c r="D87" s="1033"/>
      <c r="F87" s="1033"/>
      <c r="G87" s="1033"/>
      <c r="H87" s="1033"/>
      <c r="I87" s="448"/>
      <c r="J87" s="1033"/>
      <c r="K87" s="1033"/>
      <c r="L87" s="1033"/>
      <c r="M87" s="451"/>
      <c r="N87" s="1032"/>
      <c r="O87" s="1032"/>
      <c r="P87" s="1032"/>
      <c r="R87" s="448"/>
      <c r="S87" s="448"/>
      <c r="T87" s="448"/>
    </row>
    <row r="88" spans="2:20" s="447" customFormat="1" ht="15" customHeight="1">
      <c r="B88" s="1033"/>
      <c r="C88" s="1033"/>
      <c r="D88" s="1033"/>
      <c r="F88" s="1033"/>
      <c r="G88" s="1033"/>
      <c r="H88" s="1033"/>
      <c r="I88" s="448"/>
      <c r="J88" s="1033"/>
      <c r="K88" s="1033"/>
      <c r="L88" s="1033"/>
      <c r="M88" s="451"/>
      <c r="N88" s="1032"/>
      <c r="O88" s="1032"/>
      <c r="P88" s="1032"/>
      <c r="R88" s="448"/>
      <c r="S88" s="448"/>
      <c r="T88" s="448"/>
    </row>
    <row r="89" spans="2:20" s="447" customFormat="1" ht="15" customHeight="1">
      <c r="B89" s="1033"/>
      <c r="C89" s="1033"/>
      <c r="D89" s="1033"/>
      <c r="F89" s="1033"/>
      <c r="G89" s="1033"/>
      <c r="H89" s="1033"/>
      <c r="I89" s="448"/>
      <c r="J89" s="1033"/>
      <c r="K89" s="1033"/>
      <c r="L89" s="1033"/>
      <c r="M89" s="451"/>
      <c r="N89" s="1032"/>
      <c r="O89" s="1032"/>
      <c r="P89" s="1032"/>
      <c r="R89" s="448"/>
      <c r="S89" s="448"/>
      <c r="T89" s="448"/>
    </row>
    <row r="90" spans="2:20" s="447" customFormat="1" ht="15" customHeight="1">
      <c r="B90" s="1033"/>
      <c r="C90" s="1033"/>
      <c r="D90" s="1033"/>
      <c r="F90" s="1033"/>
      <c r="G90" s="1033"/>
      <c r="H90" s="1033"/>
      <c r="I90" s="448"/>
      <c r="J90" s="1033"/>
      <c r="K90" s="1033"/>
      <c r="L90" s="1033"/>
      <c r="M90" s="451"/>
      <c r="N90" s="1032"/>
      <c r="O90" s="1032"/>
      <c r="P90" s="1032"/>
      <c r="R90" s="448"/>
      <c r="S90" s="448"/>
      <c r="T90" s="448"/>
    </row>
    <row r="91" spans="2:20" s="447" customFormat="1" ht="15" customHeight="1">
      <c r="B91" s="1033"/>
      <c r="C91" s="1033"/>
      <c r="D91" s="1033"/>
      <c r="F91" s="1033"/>
      <c r="G91" s="1033"/>
      <c r="H91" s="1033"/>
      <c r="I91" s="448"/>
      <c r="J91" s="1033"/>
      <c r="K91" s="1033"/>
      <c r="L91" s="1033"/>
      <c r="M91" s="451"/>
      <c r="N91" s="1032"/>
      <c r="O91" s="1032"/>
      <c r="P91" s="1032"/>
      <c r="R91" s="448"/>
      <c r="S91" s="448"/>
      <c r="T91" s="448"/>
    </row>
    <row r="92" spans="2:20" s="447" customFormat="1" ht="15" customHeight="1">
      <c r="B92" s="1033"/>
      <c r="C92" s="1033"/>
      <c r="D92" s="1033"/>
      <c r="F92" s="1033"/>
      <c r="G92" s="1033"/>
      <c r="H92" s="1033"/>
      <c r="I92" s="448"/>
      <c r="J92" s="1033"/>
      <c r="K92" s="1033"/>
      <c r="L92" s="1033"/>
      <c r="M92" s="451"/>
      <c r="N92" s="1032"/>
      <c r="O92" s="1032"/>
      <c r="P92" s="1032"/>
      <c r="R92" s="448"/>
      <c r="S92" s="448"/>
      <c r="T92" s="448"/>
    </row>
    <row r="93" spans="2:20" s="447" customFormat="1" ht="15" customHeight="1">
      <c r="B93" s="1033"/>
      <c r="C93" s="1033"/>
      <c r="D93" s="1033"/>
      <c r="F93" s="1033"/>
      <c r="G93" s="1033"/>
      <c r="H93" s="1033"/>
      <c r="I93" s="448"/>
      <c r="J93" s="1033"/>
      <c r="K93" s="1033"/>
      <c r="L93" s="1033"/>
      <c r="M93" s="451"/>
      <c r="N93" s="1032"/>
      <c r="O93" s="1032"/>
      <c r="P93" s="1032"/>
      <c r="R93" s="448"/>
      <c r="S93" s="448"/>
      <c r="T93" s="448"/>
    </row>
    <row r="94" spans="2:20" s="447" customFormat="1" ht="15" customHeight="1">
      <c r="B94" s="1033"/>
      <c r="C94" s="1033"/>
      <c r="D94" s="1033"/>
      <c r="F94" s="1033"/>
      <c r="G94" s="1033"/>
      <c r="H94" s="1033"/>
      <c r="I94" s="448"/>
      <c r="J94" s="1033"/>
      <c r="K94" s="1033"/>
      <c r="L94" s="1033"/>
      <c r="M94" s="451"/>
      <c r="N94" s="1032"/>
      <c r="O94" s="1032"/>
      <c r="P94" s="1032"/>
      <c r="R94" s="448"/>
      <c r="S94" s="448"/>
      <c r="T94" s="448"/>
    </row>
    <row r="95" spans="2:20" s="447" customFormat="1" ht="15" customHeight="1">
      <c r="B95" s="1033"/>
      <c r="C95" s="1033"/>
      <c r="D95" s="1033"/>
      <c r="F95" s="1033"/>
      <c r="G95" s="1033"/>
      <c r="H95" s="1033"/>
      <c r="I95" s="448"/>
      <c r="J95" s="1033"/>
      <c r="K95" s="1033"/>
      <c r="L95" s="1033"/>
      <c r="M95" s="451"/>
      <c r="N95" s="1032"/>
      <c r="O95" s="1032"/>
      <c r="P95" s="1032"/>
      <c r="R95" s="448"/>
      <c r="S95" s="448"/>
      <c r="T95" s="448"/>
    </row>
    <row r="96" spans="2:20" s="447" customFormat="1" ht="15" customHeight="1">
      <c r="B96" s="1033"/>
      <c r="C96" s="1033"/>
      <c r="D96" s="1033"/>
      <c r="F96" s="1033"/>
      <c r="G96" s="1033"/>
      <c r="H96" s="1033"/>
      <c r="I96" s="448"/>
      <c r="J96" s="1033"/>
      <c r="K96" s="1033"/>
      <c r="L96" s="1033"/>
      <c r="M96" s="451"/>
      <c r="N96" s="1032"/>
      <c r="O96" s="1032"/>
      <c r="P96" s="1032"/>
      <c r="R96" s="448"/>
      <c r="S96" s="448"/>
      <c r="T96" s="448"/>
    </row>
    <row r="97" spans="2:20" s="447" customFormat="1" ht="15" customHeight="1">
      <c r="B97" s="1033"/>
      <c r="C97" s="1033"/>
      <c r="D97" s="1033"/>
      <c r="F97" s="1033"/>
      <c r="G97" s="1033"/>
      <c r="H97" s="1033"/>
      <c r="I97" s="448"/>
      <c r="J97" s="1033"/>
      <c r="K97" s="1033"/>
      <c r="L97" s="1033"/>
      <c r="M97" s="451"/>
      <c r="N97" s="1032"/>
      <c r="O97" s="1032"/>
      <c r="P97" s="1032"/>
      <c r="R97" s="448"/>
      <c r="S97" s="448"/>
      <c r="T97" s="448"/>
    </row>
    <row r="98" spans="2:20" s="447" customFormat="1" ht="15" customHeight="1">
      <c r="B98" s="1033"/>
      <c r="C98" s="1033"/>
      <c r="D98" s="1033"/>
      <c r="F98" s="1033"/>
      <c r="G98" s="1033"/>
      <c r="H98" s="1033"/>
      <c r="I98" s="448"/>
      <c r="J98" s="1033"/>
      <c r="K98" s="1033"/>
      <c r="L98" s="1033"/>
      <c r="M98" s="451"/>
      <c r="N98" s="1032"/>
      <c r="O98" s="1032"/>
      <c r="P98" s="1032"/>
      <c r="R98" s="448"/>
      <c r="S98" s="448"/>
      <c r="T98" s="448"/>
    </row>
    <row r="99" spans="2:20" s="447" customFormat="1" ht="15" customHeight="1">
      <c r="B99" s="1033"/>
      <c r="C99" s="1033"/>
      <c r="D99" s="1033"/>
      <c r="F99" s="1033"/>
      <c r="G99" s="1033"/>
      <c r="H99" s="1033"/>
      <c r="I99" s="448"/>
      <c r="J99" s="1033"/>
      <c r="K99" s="1033"/>
      <c r="L99" s="1033"/>
      <c r="M99" s="451"/>
      <c r="N99" s="1032"/>
      <c r="O99" s="1032"/>
      <c r="P99" s="1032"/>
      <c r="R99" s="448"/>
      <c r="S99" s="448"/>
      <c r="T99" s="448"/>
    </row>
    <row r="100" spans="2:20" s="447" customFormat="1" ht="15" customHeight="1">
      <c r="B100" s="1033"/>
      <c r="C100" s="1033"/>
      <c r="D100" s="1033"/>
      <c r="F100" s="1033"/>
      <c r="G100" s="1033"/>
      <c r="H100" s="1033"/>
      <c r="I100" s="448"/>
      <c r="J100" s="1033"/>
      <c r="K100" s="1033"/>
      <c r="L100" s="1033"/>
      <c r="M100" s="451"/>
      <c r="N100" s="1032"/>
      <c r="O100" s="1032"/>
      <c r="P100" s="1032"/>
      <c r="R100" s="448"/>
      <c r="S100" s="448"/>
      <c r="T100" s="448"/>
    </row>
    <row r="65532" spans="2:20" s="447" customFormat="1" ht="26.25" customHeight="1">
      <c r="B65532" s="1033"/>
      <c r="C65532" s="1033"/>
      <c r="D65532" s="1033"/>
      <c r="F65532" s="1033"/>
      <c r="G65532" s="1033"/>
      <c r="H65532" s="1033"/>
      <c r="I65532" s="448"/>
      <c r="J65532" s="1033"/>
      <c r="K65532" s="1033"/>
      <c r="L65532" s="1033"/>
      <c r="M65532" s="454"/>
      <c r="N65532" s="1032"/>
      <c r="O65532" s="1032"/>
      <c r="P65532" s="1032"/>
      <c r="R65532" s="448"/>
      <c r="S65532" s="448"/>
      <c r="T65532" s="448"/>
    </row>
  </sheetData>
  <mergeCells count="3">
    <mergeCell ref="R4:T4"/>
    <mergeCell ref="R21:T21"/>
    <mergeCell ref="R41:S41"/>
  </mergeCells>
  <pageMargins left="0.31496062992125984" right="0" top="0.55118110236220474" bottom="0" header="0.31496062992125984" footer="0.31496062992125984"/>
  <pageSetup paperSize="9" scale="65" orientation="landscape" horizontalDpi="4294967292" r:id="rId1"/>
  <headerFooter>
    <oddHeader>&amp;C22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pane xSplit="1" ySplit="4" topLeftCell="B5" activePane="bottomRight" state="frozen"/>
      <selection activeCell="B1" sqref="B1:J65536"/>
      <selection pane="topRight" activeCell="B1" sqref="B1:J65536"/>
      <selection pane="bottomLeft" activeCell="B1" sqref="B1:J65536"/>
      <selection pane="bottomRight" activeCell="B5" sqref="B5"/>
    </sheetView>
  </sheetViews>
  <sheetFormatPr defaultRowHeight="21.75"/>
  <cols>
    <col min="1" max="1" width="20.140625" style="1089" customWidth="1"/>
    <col min="2" max="10" width="12" style="1088" customWidth="1"/>
    <col min="11" max="16384" width="9.140625" style="1087"/>
  </cols>
  <sheetData>
    <row r="1" spans="1:10">
      <c r="A1" s="1117" t="s">
        <v>201</v>
      </c>
    </row>
    <row r="3" spans="1:10" s="1104" customFormat="1">
      <c r="A3" s="1116" t="s">
        <v>121</v>
      </c>
      <c r="B3" s="1115" t="s">
        <v>0</v>
      </c>
      <c r="C3" s="1112"/>
      <c r="D3" s="1114"/>
      <c r="E3" s="1112" t="s">
        <v>120</v>
      </c>
      <c r="F3" s="1113"/>
      <c r="G3" s="1114"/>
      <c r="H3" s="1112" t="s">
        <v>119</v>
      </c>
      <c r="I3" s="1113"/>
      <c r="J3" s="1112"/>
    </row>
    <row r="4" spans="1:10" s="1104" customFormat="1">
      <c r="A4" s="1111" t="s">
        <v>118</v>
      </c>
      <c r="B4" s="1110" t="s">
        <v>0</v>
      </c>
      <c r="C4" s="1109" t="s">
        <v>1</v>
      </c>
      <c r="D4" s="1109" t="s">
        <v>2</v>
      </c>
      <c r="E4" s="1109" t="s">
        <v>0</v>
      </c>
      <c r="F4" s="1109" t="s">
        <v>1</v>
      </c>
      <c r="G4" s="1109" t="s">
        <v>2</v>
      </c>
      <c r="H4" s="1109" t="s">
        <v>0</v>
      </c>
      <c r="I4" s="1109" t="s">
        <v>1</v>
      </c>
      <c r="J4" s="1108" t="s">
        <v>2</v>
      </c>
    </row>
    <row r="5" spans="1:10" s="1104" customFormat="1" ht="21.6" customHeight="1">
      <c r="A5" s="1107" t="s">
        <v>117</v>
      </c>
      <c r="B5" s="1106">
        <v>2479379</v>
      </c>
      <c r="C5" s="1106">
        <v>1211995</v>
      </c>
      <c r="D5" s="1106">
        <v>1267384</v>
      </c>
      <c r="E5" s="1106">
        <v>642525</v>
      </c>
      <c r="F5" s="1106">
        <v>308695</v>
      </c>
      <c r="G5" s="1106">
        <v>333830</v>
      </c>
      <c r="H5" s="1106">
        <v>1836854</v>
      </c>
      <c r="I5" s="1106">
        <v>903300</v>
      </c>
      <c r="J5" s="1105">
        <v>933554</v>
      </c>
    </row>
    <row r="6" spans="1:10" ht="21.6" customHeight="1">
      <c r="A6" s="1103" t="s">
        <v>116</v>
      </c>
      <c r="B6" s="1100">
        <v>425371</v>
      </c>
      <c r="C6" s="1099">
        <v>220285</v>
      </c>
      <c r="D6" s="1099">
        <v>205086</v>
      </c>
      <c r="E6" s="1100">
        <v>110125</v>
      </c>
      <c r="F6" s="1099">
        <v>56105</v>
      </c>
      <c r="G6" s="1099">
        <v>54020</v>
      </c>
      <c r="H6" s="1100">
        <v>315246</v>
      </c>
      <c r="I6" s="1099">
        <v>164180</v>
      </c>
      <c r="J6" s="1088">
        <v>151066</v>
      </c>
    </row>
    <row r="7" spans="1:10" ht="21.6" customHeight="1">
      <c r="A7" s="1102" t="s">
        <v>115</v>
      </c>
      <c r="B7" s="1100">
        <v>112007</v>
      </c>
      <c r="C7" s="1099">
        <v>58010</v>
      </c>
      <c r="D7" s="1099">
        <v>53997</v>
      </c>
      <c r="E7" s="1100">
        <v>28998</v>
      </c>
      <c r="F7" s="1099">
        <v>14775</v>
      </c>
      <c r="G7" s="1099">
        <v>14223</v>
      </c>
      <c r="H7" s="1100">
        <v>83009</v>
      </c>
      <c r="I7" s="1099">
        <v>43235</v>
      </c>
      <c r="J7" s="1088">
        <v>39774</v>
      </c>
    </row>
    <row r="8" spans="1:10" ht="21.6" customHeight="1">
      <c r="A8" s="1103" t="s">
        <v>114</v>
      </c>
      <c r="B8" s="1100">
        <v>81952</v>
      </c>
      <c r="C8" s="1099">
        <v>42164</v>
      </c>
      <c r="D8" s="1099">
        <v>39788</v>
      </c>
      <c r="E8" s="1100">
        <v>21219</v>
      </c>
      <c r="F8" s="1099">
        <v>10739</v>
      </c>
      <c r="G8" s="1099">
        <v>10480</v>
      </c>
      <c r="H8" s="1100">
        <v>60733</v>
      </c>
      <c r="I8" s="1099">
        <v>31425</v>
      </c>
      <c r="J8" s="1088">
        <v>29308</v>
      </c>
    </row>
    <row r="9" spans="1:10" ht="21.6" customHeight="1">
      <c r="A9" s="1102" t="s">
        <v>113</v>
      </c>
      <c r="B9" s="1100">
        <v>232508</v>
      </c>
      <c r="C9" s="1099">
        <v>118012</v>
      </c>
      <c r="D9" s="1099">
        <v>114496</v>
      </c>
      <c r="E9" s="1100">
        <v>60216</v>
      </c>
      <c r="F9" s="1099">
        <v>30057</v>
      </c>
      <c r="G9" s="1099">
        <v>30159</v>
      </c>
      <c r="H9" s="1100">
        <v>172292</v>
      </c>
      <c r="I9" s="1099">
        <v>87955</v>
      </c>
      <c r="J9" s="1088">
        <v>84337</v>
      </c>
    </row>
    <row r="10" spans="1:10" ht="21.6" customHeight="1">
      <c r="A10" s="1101" t="s">
        <v>112</v>
      </c>
      <c r="B10" s="1100">
        <v>174389</v>
      </c>
      <c r="C10" s="1099">
        <v>86794</v>
      </c>
      <c r="D10" s="1099">
        <v>87595</v>
      </c>
      <c r="E10" s="1100">
        <v>45178</v>
      </c>
      <c r="F10" s="1099">
        <v>22106</v>
      </c>
      <c r="G10" s="1099">
        <v>23072</v>
      </c>
      <c r="H10" s="1100">
        <v>129211</v>
      </c>
      <c r="I10" s="1099">
        <v>64688</v>
      </c>
      <c r="J10" s="1088">
        <v>64523</v>
      </c>
    </row>
    <row r="11" spans="1:10" ht="21.6" customHeight="1">
      <c r="A11" s="1101" t="s">
        <v>111</v>
      </c>
      <c r="B11" s="1100">
        <v>118227</v>
      </c>
      <c r="C11" s="1099">
        <v>60750</v>
      </c>
      <c r="D11" s="1099">
        <v>57477</v>
      </c>
      <c r="E11" s="1100">
        <v>30613</v>
      </c>
      <c r="F11" s="1099">
        <v>15474</v>
      </c>
      <c r="G11" s="1099">
        <v>15139</v>
      </c>
      <c r="H11" s="1100">
        <v>87614</v>
      </c>
      <c r="I11" s="1099">
        <v>45276</v>
      </c>
      <c r="J11" s="1088">
        <v>42338</v>
      </c>
    </row>
    <row r="12" spans="1:10" ht="21.6" customHeight="1">
      <c r="A12" s="1101" t="s">
        <v>110</v>
      </c>
      <c r="B12" s="1100">
        <v>112033</v>
      </c>
      <c r="C12" s="1099">
        <v>56585</v>
      </c>
      <c r="D12" s="1099">
        <v>55448</v>
      </c>
      <c r="E12" s="1100">
        <v>29018</v>
      </c>
      <c r="F12" s="1099">
        <v>14413</v>
      </c>
      <c r="G12" s="1099">
        <v>14605</v>
      </c>
      <c r="H12" s="1100">
        <v>83015</v>
      </c>
      <c r="I12" s="1099">
        <v>42172</v>
      </c>
      <c r="J12" s="1088">
        <v>40843</v>
      </c>
    </row>
    <row r="13" spans="1:10" ht="21.6" customHeight="1">
      <c r="A13" s="1101" t="s">
        <v>109</v>
      </c>
      <c r="B13" s="1100">
        <v>332872</v>
      </c>
      <c r="C13" s="1099">
        <v>157851</v>
      </c>
      <c r="D13" s="1099">
        <v>175021</v>
      </c>
      <c r="E13" s="1100">
        <v>86306</v>
      </c>
      <c r="F13" s="1099">
        <v>40205</v>
      </c>
      <c r="G13" s="1099">
        <v>46101</v>
      </c>
      <c r="H13" s="1100">
        <v>246566</v>
      </c>
      <c r="I13" s="1099">
        <v>117646</v>
      </c>
      <c r="J13" s="1088">
        <v>128920</v>
      </c>
    </row>
    <row r="14" spans="1:10" ht="21.6" customHeight="1">
      <c r="A14" s="1101" t="s">
        <v>108</v>
      </c>
      <c r="B14" s="1100">
        <v>369460</v>
      </c>
      <c r="C14" s="1099">
        <v>174972</v>
      </c>
      <c r="D14" s="1099">
        <v>194488</v>
      </c>
      <c r="E14" s="1100">
        <v>95794</v>
      </c>
      <c r="F14" s="1099">
        <v>44565</v>
      </c>
      <c r="G14" s="1099">
        <v>51229</v>
      </c>
      <c r="H14" s="1100">
        <v>273666</v>
      </c>
      <c r="I14" s="1099">
        <v>130407</v>
      </c>
      <c r="J14" s="1088">
        <v>143259</v>
      </c>
    </row>
    <row r="15" spans="1:10" ht="21.6" customHeight="1">
      <c r="A15" s="1098" t="s">
        <v>107</v>
      </c>
      <c r="B15" s="1097">
        <v>520560</v>
      </c>
      <c r="C15" s="1096">
        <v>236572</v>
      </c>
      <c r="D15" s="1096">
        <v>283988</v>
      </c>
      <c r="E15" s="1097">
        <v>135058</v>
      </c>
      <c r="F15" s="1096">
        <v>60256</v>
      </c>
      <c r="G15" s="1096">
        <v>74802</v>
      </c>
      <c r="H15" s="1097">
        <v>385502</v>
      </c>
      <c r="I15" s="1096">
        <v>176316</v>
      </c>
      <c r="J15" s="1095">
        <v>209186</v>
      </c>
    </row>
    <row r="16" spans="1:10" ht="6" customHeight="1">
      <c r="A16" s="1094"/>
      <c r="B16" s="1093"/>
      <c r="C16" s="1093"/>
      <c r="D16" s="1093"/>
      <c r="E16" s="1093"/>
      <c r="F16" s="1093"/>
      <c r="G16" s="1093"/>
      <c r="H16" s="1093"/>
      <c r="I16" s="1093"/>
      <c r="J16" s="1093"/>
    </row>
    <row r="17" spans="1:1" ht="21.2" customHeight="1">
      <c r="A17" s="1092" t="s">
        <v>124</v>
      </c>
    </row>
    <row r="18" spans="1:1" ht="21.2" customHeight="1">
      <c r="A18" s="1092" t="s">
        <v>123</v>
      </c>
    </row>
    <row r="19" spans="1:1" ht="21.6" customHeight="1">
      <c r="A19" s="1091" t="s">
        <v>122</v>
      </c>
    </row>
    <row r="20" spans="1:1" ht="21.6" customHeight="1">
      <c r="A20" s="1090"/>
    </row>
    <row r="21" spans="1:1" ht="21.6" customHeight="1">
      <c r="A21" s="1090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28999999999999998" right="0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B5" sqref="B5"/>
    </sheetView>
  </sheetViews>
  <sheetFormatPr defaultRowHeight="24"/>
  <cols>
    <col min="1" max="1" width="19.140625" style="1120" customWidth="1"/>
    <col min="2" max="10" width="14.42578125" style="1119" customWidth="1"/>
    <col min="11" max="16384" width="9.140625" style="1118"/>
  </cols>
  <sheetData>
    <row r="1" spans="1:10">
      <c r="A1" s="1148" t="s">
        <v>202</v>
      </c>
    </row>
    <row r="3" spans="1:10" s="1135" customFormat="1">
      <c r="A3" s="1147" t="s">
        <v>121</v>
      </c>
      <c r="B3" s="1146" t="s">
        <v>0</v>
      </c>
      <c r="C3" s="1143"/>
      <c r="D3" s="1145"/>
      <c r="E3" s="1143" t="s">
        <v>120</v>
      </c>
      <c r="F3" s="1144"/>
      <c r="G3" s="1145"/>
      <c r="H3" s="1143" t="s">
        <v>119</v>
      </c>
      <c r="I3" s="1144"/>
      <c r="J3" s="1143"/>
    </row>
    <row r="4" spans="1:10" s="1135" customFormat="1">
      <c r="A4" s="1142" t="s">
        <v>118</v>
      </c>
      <c r="B4" s="1141" t="s">
        <v>0</v>
      </c>
      <c r="C4" s="1140" t="s">
        <v>1</v>
      </c>
      <c r="D4" s="1140" t="s">
        <v>2</v>
      </c>
      <c r="E4" s="1140" t="s">
        <v>0</v>
      </c>
      <c r="F4" s="1140" t="s">
        <v>1</v>
      </c>
      <c r="G4" s="1140" t="s">
        <v>2</v>
      </c>
      <c r="H4" s="1140" t="s">
        <v>0</v>
      </c>
      <c r="I4" s="1140" t="s">
        <v>1</v>
      </c>
      <c r="J4" s="1139" t="s">
        <v>2</v>
      </c>
    </row>
    <row r="5" spans="1:10" s="1135" customFormat="1" ht="21.6" customHeight="1">
      <c r="A5" s="1138" t="s">
        <v>117</v>
      </c>
      <c r="B5" s="1137">
        <v>2478039</v>
      </c>
      <c r="C5" s="1137">
        <v>1211155</v>
      </c>
      <c r="D5" s="1137">
        <v>1266884</v>
      </c>
      <c r="E5" s="1137">
        <v>642181</v>
      </c>
      <c r="F5" s="1137">
        <v>308482</v>
      </c>
      <c r="G5" s="1137">
        <v>333699</v>
      </c>
      <c r="H5" s="1137">
        <v>1835858</v>
      </c>
      <c r="I5" s="1137">
        <v>902673</v>
      </c>
      <c r="J5" s="1136">
        <v>933185</v>
      </c>
    </row>
    <row r="6" spans="1:10" ht="21.6" customHeight="1">
      <c r="A6" s="1134" t="s">
        <v>116</v>
      </c>
      <c r="B6" s="1131">
        <v>423115</v>
      </c>
      <c r="C6" s="1130">
        <v>219150</v>
      </c>
      <c r="D6" s="1130">
        <v>203965</v>
      </c>
      <c r="E6" s="1131">
        <v>109539</v>
      </c>
      <c r="F6" s="1130">
        <v>55816</v>
      </c>
      <c r="G6" s="1130">
        <v>53723</v>
      </c>
      <c r="H6" s="1131">
        <v>313576</v>
      </c>
      <c r="I6" s="1130">
        <v>163334</v>
      </c>
      <c r="J6" s="1119">
        <v>150242</v>
      </c>
    </row>
    <row r="7" spans="1:10" ht="21.6" customHeight="1">
      <c r="A7" s="1133" t="s">
        <v>115</v>
      </c>
      <c r="B7" s="1131">
        <v>111434</v>
      </c>
      <c r="C7" s="1130">
        <v>57720</v>
      </c>
      <c r="D7" s="1130">
        <v>53714</v>
      </c>
      <c r="E7" s="1131">
        <v>28849</v>
      </c>
      <c r="F7" s="1130">
        <v>14701</v>
      </c>
      <c r="G7" s="1130">
        <v>14148</v>
      </c>
      <c r="H7" s="1131">
        <v>82585</v>
      </c>
      <c r="I7" s="1130">
        <v>43019</v>
      </c>
      <c r="J7" s="1119">
        <v>39566</v>
      </c>
    </row>
    <row r="8" spans="1:10" ht="21.6" customHeight="1">
      <c r="A8" s="1134" t="s">
        <v>114</v>
      </c>
      <c r="B8" s="1131">
        <v>81654</v>
      </c>
      <c r="C8" s="1130">
        <v>42022</v>
      </c>
      <c r="D8" s="1130">
        <v>39632</v>
      </c>
      <c r="E8" s="1131">
        <v>21142</v>
      </c>
      <c r="F8" s="1130">
        <v>10703</v>
      </c>
      <c r="G8" s="1130">
        <v>10439</v>
      </c>
      <c r="H8" s="1131">
        <v>60512</v>
      </c>
      <c r="I8" s="1130">
        <v>31319</v>
      </c>
      <c r="J8" s="1119">
        <v>29193</v>
      </c>
    </row>
    <row r="9" spans="1:10" ht="21.6" customHeight="1">
      <c r="A9" s="1133" t="s">
        <v>113</v>
      </c>
      <c r="B9" s="1131">
        <v>232397</v>
      </c>
      <c r="C9" s="1130">
        <v>118047</v>
      </c>
      <c r="D9" s="1130">
        <v>114350</v>
      </c>
      <c r="E9" s="1131">
        <v>60187</v>
      </c>
      <c r="F9" s="1130">
        <v>30067</v>
      </c>
      <c r="G9" s="1130">
        <v>30120</v>
      </c>
      <c r="H9" s="1131">
        <v>172210</v>
      </c>
      <c r="I9" s="1130">
        <v>87980</v>
      </c>
      <c r="J9" s="1119">
        <v>84230</v>
      </c>
    </row>
    <row r="10" spans="1:10" ht="21.6" customHeight="1">
      <c r="A10" s="1132" t="s">
        <v>112</v>
      </c>
      <c r="B10" s="1131">
        <v>177394</v>
      </c>
      <c r="C10" s="1130">
        <v>88110</v>
      </c>
      <c r="D10" s="1130">
        <v>89284</v>
      </c>
      <c r="E10" s="1131">
        <v>45960</v>
      </c>
      <c r="F10" s="1130">
        <v>22442</v>
      </c>
      <c r="G10" s="1130">
        <v>23518</v>
      </c>
      <c r="H10" s="1131">
        <v>131434</v>
      </c>
      <c r="I10" s="1130">
        <v>65668</v>
      </c>
      <c r="J10" s="1119">
        <v>65766</v>
      </c>
    </row>
    <row r="11" spans="1:10" ht="21.6" customHeight="1">
      <c r="A11" s="1132" t="s">
        <v>111</v>
      </c>
      <c r="B11" s="1131">
        <v>118092</v>
      </c>
      <c r="C11" s="1130">
        <v>60712</v>
      </c>
      <c r="D11" s="1130">
        <v>57380</v>
      </c>
      <c r="E11" s="1131">
        <v>30577</v>
      </c>
      <c r="F11" s="1130">
        <v>15464</v>
      </c>
      <c r="G11" s="1130">
        <v>15113</v>
      </c>
      <c r="H11" s="1131">
        <v>87515</v>
      </c>
      <c r="I11" s="1130">
        <v>45248</v>
      </c>
      <c r="J11" s="1119">
        <v>42267</v>
      </c>
    </row>
    <row r="12" spans="1:10" ht="21.6" customHeight="1">
      <c r="A12" s="1132" t="s">
        <v>110</v>
      </c>
      <c r="B12" s="1131">
        <v>110632</v>
      </c>
      <c r="C12" s="1130">
        <v>55981</v>
      </c>
      <c r="D12" s="1130">
        <v>54651</v>
      </c>
      <c r="E12" s="1131">
        <v>28654</v>
      </c>
      <c r="F12" s="1130">
        <v>14258</v>
      </c>
      <c r="G12" s="1130">
        <v>14396</v>
      </c>
      <c r="H12" s="1131">
        <v>81978</v>
      </c>
      <c r="I12" s="1130">
        <v>41723</v>
      </c>
      <c r="J12" s="1119">
        <v>40255</v>
      </c>
    </row>
    <row r="13" spans="1:10" ht="21.6" customHeight="1">
      <c r="A13" s="1132" t="s">
        <v>109</v>
      </c>
      <c r="B13" s="1131">
        <v>329131</v>
      </c>
      <c r="C13" s="1130">
        <v>156071</v>
      </c>
      <c r="D13" s="1130">
        <v>173060</v>
      </c>
      <c r="E13" s="1131">
        <v>85337</v>
      </c>
      <c r="F13" s="1130">
        <v>39752</v>
      </c>
      <c r="G13" s="1130">
        <v>45585</v>
      </c>
      <c r="H13" s="1131">
        <v>243794</v>
      </c>
      <c r="I13" s="1130">
        <v>116319</v>
      </c>
      <c r="J13" s="1119">
        <v>127475</v>
      </c>
    </row>
    <row r="14" spans="1:10" ht="21.6" customHeight="1">
      <c r="A14" s="1125" t="s">
        <v>108</v>
      </c>
      <c r="B14" s="1131">
        <v>369649</v>
      </c>
      <c r="C14" s="1130">
        <v>175022</v>
      </c>
      <c r="D14" s="1130">
        <v>194627</v>
      </c>
      <c r="E14" s="1131">
        <v>95843</v>
      </c>
      <c r="F14" s="1130">
        <v>44578</v>
      </c>
      <c r="G14" s="1130">
        <v>51265</v>
      </c>
      <c r="H14" s="1131">
        <v>273806</v>
      </c>
      <c r="I14" s="1130">
        <v>130444</v>
      </c>
      <c r="J14" s="1124">
        <v>143362</v>
      </c>
    </row>
    <row r="15" spans="1:10" ht="21.6" customHeight="1">
      <c r="A15" s="1129" t="s">
        <v>107</v>
      </c>
      <c r="B15" s="1128">
        <v>524541</v>
      </c>
      <c r="C15" s="1127">
        <v>238320</v>
      </c>
      <c r="D15" s="1127">
        <v>286221</v>
      </c>
      <c r="E15" s="1128">
        <v>136093</v>
      </c>
      <c r="F15" s="1127">
        <v>60701</v>
      </c>
      <c r="G15" s="1127">
        <v>75392</v>
      </c>
      <c r="H15" s="1128">
        <v>388448</v>
      </c>
      <c r="I15" s="1127">
        <v>177619</v>
      </c>
      <c r="J15" s="1126">
        <v>210829</v>
      </c>
    </row>
    <row r="16" spans="1:10" ht="6" customHeight="1">
      <c r="A16" s="1125"/>
      <c r="B16" s="1124"/>
      <c r="C16" s="1124"/>
      <c r="D16" s="1124"/>
      <c r="E16" s="1124"/>
      <c r="F16" s="1124"/>
      <c r="G16" s="1124"/>
      <c r="H16" s="1124"/>
      <c r="I16" s="1124"/>
      <c r="J16" s="1124"/>
    </row>
    <row r="17" spans="1:1" ht="21.2" customHeight="1">
      <c r="A17" s="1123" t="s">
        <v>106</v>
      </c>
    </row>
    <row r="18" spans="1:1" ht="21.2" customHeight="1">
      <c r="A18" s="1123" t="s">
        <v>105</v>
      </c>
    </row>
    <row r="19" spans="1:1" ht="21.6" customHeight="1">
      <c r="A19" s="1122" t="s">
        <v>104</v>
      </c>
    </row>
    <row r="20" spans="1:1" ht="21.6" customHeight="1">
      <c r="A20" s="1121"/>
    </row>
    <row r="21" spans="1:1" ht="21.6" customHeight="1">
      <c r="A21" s="1121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B5" sqref="B5"/>
    </sheetView>
  </sheetViews>
  <sheetFormatPr defaultRowHeight="21"/>
  <cols>
    <col min="1" max="1" width="17.140625" style="1151" customWidth="1"/>
    <col min="2" max="2" width="10.5703125" style="1150" customWidth="1"/>
    <col min="3" max="3" width="10.140625" style="1150" customWidth="1"/>
    <col min="4" max="4" width="10" style="1150" customWidth="1"/>
    <col min="5" max="5" width="9.5703125" style="1150" customWidth="1"/>
    <col min="6" max="6" width="9.28515625" style="1150" customWidth="1"/>
    <col min="7" max="8" width="9.7109375" style="1150" customWidth="1"/>
    <col min="9" max="9" width="9.42578125" style="1150" customWidth="1"/>
    <col min="10" max="10" width="10" style="1150" customWidth="1"/>
    <col min="11" max="16384" width="9.140625" style="1149"/>
  </cols>
  <sheetData>
    <row r="1" spans="1:10">
      <c r="A1" s="1183" t="s">
        <v>203</v>
      </c>
    </row>
    <row r="2" spans="1:10" s="1180" customFormat="1" ht="8.25">
      <c r="A2" s="1182"/>
      <c r="B2" s="1181"/>
      <c r="C2" s="1181"/>
      <c r="D2" s="1181"/>
      <c r="E2" s="1181"/>
      <c r="F2" s="1181"/>
      <c r="G2" s="1181"/>
      <c r="H2" s="1181"/>
      <c r="I2" s="1181"/>
      <c r="J2" s="1181"/>
    </row>
    <row r="3" spans="1:10" s="1167" customFormat="1">
      <c r="A3" s="1179" t="s">
        <v>121</v>
      </c>
      <c r="B3" s="1178" t="s">
        <v>0</v>
      </c>
      <c r="C3" s="1175"/>
      <c r="D3" s="1177"/>
      <c r="E3" s="1175" t="s">
        <v>120</v>
      </c>
      <c r="F3" s="1176"/>
      <c r="G3" s="1177"/>
      <c r="H3" s="1175" t="s">
        <v>119</v>
      </c>
      <c r="I3" s="1176"/>
      <c r="J3" s="1175"/>
    </row>
    <row r="4" spans="1:10" s="1167" customFormat="1">
      <c r="A4" s="1174" t="s">
        <v>118</v>
      </c>
      <c r="B4" s="1173" t="s">
        <v>0</v>
      </c>
      <c r="C4" s="1172" t="s">
        <v>1</v>
      </c>
      <c r="D4" s="1172" t="s">
        <v>2</v>
      </c>
      <c r="E4" s="1172" t="s">
        <v>0</v>
      </c>
      <c r="F4" s="1172" t="s">
        <v>1</v>
      </c>
      <c r="G4" s="1172" t="s">
        <v>2</v>
      </c>
      <c r="H4" s="1172" t="s">
        <v>0</v>
      </c>
      <c r="I4" s="1172" t="s">
        <v>1</v>
      </c>
      <c r="J4" s="1171" t="s">
        <v>2</v>
      </c>
    </row>
    <row r="5" spans="1:10" s="1167" customFormat="1" ht="21.6" customHeight="1">
      <c r="A5" s="1170" t="s">
        <v>117</v>
      </c>
      <c r="B5" s="1169">
        <v>2476634</v>
      </c>
      <c r="C5" s="1169">
        <v>1210286</v>
      </c>
      <c r="D5" s="1169">
        <v>1266348</v>
      </c>
      <c r="E5" s="1169">
        <v>641943</v>
      </c>
      <c r="F5" s="1169">
        <v>308259</v>
      </c>
      <c r="G5" s="1169">
        <v>333684</v>
      </c>
      <c r="H5" s="1169">
        <v>1834691</v>
      </c>
      <c r="I5" s="1169">
        <v>902027</v>
      </c>
      <c r="J5" s="1168">
        <v>932664</v>
      </c>
    </row>
    <row r="6" spans="1:10" ht="21.6" customHeight="1">
      <c r="A6" s="1166" t="s">
        <v>116</v>
      </c>
      <c r="B6" s="1163">
        <v>420944</v>
      </c>
      <c r="C6" s="1162">
        <v>218045</v>
      </c>
      <c r="D6" s="1162">
        <v>202899</v>
      </c>
      <c r="E6" s="1163">
        <v>108999</v>
      </c>
      <c r="F6" s="1162">
        <v>55536</v>
      </c>
      <c r="G6" s="1162">
        <v>53463</v>
      </c>
      <c r="H6" s="1163">
        <v>311945</v>
      </c>
      <c r="I6" s="1162">
        <v>162509</v>
      </c>
      <c r="J6" s="1150">
        <v>149436</v>
      </c>
    </row>
    <row r="7" spans="1:10" ht="21.6" customHeight="1">
      <c r="A7" s="1165" t="s">
        <v>115</v>
      </c>
      <c r="B7" s="1163">
        <v>110819</v>
      </c>
      <c r="C7" s="1162">
        <v>57407</v>
      </c>
      <c r="D7" s="1162">
        <v>53412</v>
      </c>
      <c r="E7" s="1163">
        <v>28695</v>
      </c>
      <c r="F7" s="1162">
        <v>14621</v>
      </c>
      <c r="G7" s="1162">
        <v>14074</v>
      </c>
      <c r="H7" s="1163">
        <v>82124</v>
      </c>
      <c r="I7" s="1162">
        <v>42786</v>
      </c>
      <c r="J7" s="1150">
        <v>39338</v>
      </c>
    </row>
    <row r="8" spans="1:10" ht="21.6" customHeight="1">
      <c r="A8" s="1166" t="s">
        <v>114</v>
      </c>
      <c r="B8" s="1163">
        <v>81342</v>
      </c>
      <c r="C8" s="1162">
        <v>41871</v>
      </c>
      <c r="D8" s="1162">
        <v>39471</v>
      </c>
      <c r="E8" s="1163">
        <v>21065</v>
      </c>
      <c r="F8" s="1162">
        <v>10664</v>
      </c>
      <c r="G8" s="1162">
        <v>10401</v>
      </c>
      <c r="H8" s="1163">
        <v>60277</v>
      </c>
      <c r="I8" s="1162">
        <v>31207</v>
      </c>
      <c r="J8" s="1150">
        <v>29070</v>
      </c>
    </row>
    <row r="9" spans="1:10" ht="21.6" customHeight="1">
      <c r="A9" s="1165" t="s">
        <v>113</v>
      </c>
      <c r="B9" s="1163">
        <v>232133</v>
      </c>
      <c r="C9" s="1162">
        <v>117993</v>
      </c>
      <c r="D9" s="1162">
        <v>114140</v>
      </c>
      <c r="E9" s="1163">
        <v>60128</v>
      </c>
      <c r="F9" s="1162">
        <v>30052</v>
      </c>
      <c r="G9" s="1162">
        <v>30076</v>
      </c>
      <c r="H9" s="1163">
        <v>172005</v>
      </c>
      <c r="I9" s="1162">
        <v>87941</v>
      </c>
      <c r="J9" s="1150">
        <v>84064</v>
      </c>
    </row>
    <row r="10" spans="1:10" ht="21.6" customHeight="1">
      <c r="A10" s="1164" t="s">
        <v>112</v>
      </c>
      <c r="B10" s="1163">
        <v>180246</v>
      </c>
      <c r="C10" s="1162">
        <v>89386</v>
      </c>
      <c r="D10" s="1162">
        <v>90860</v>
      </c>
      <c r="E10" s="1163">
        <v>46707</v>
      </c>
      <c r="F10" s="1162">
        <v>22767</v>
      </c>
      <c r="G10" s="1162">
        <v>23940</v>
      </c>
      <c r="H10" s="1163">
        <v>133539</v>
      </c>
      <c r="I10" s="1162">
        <v>66619</v>
      </c>
      <c r="J10" s="1150">
        <v>66920</v>
      </c>
    </row>
    <row r="11" spans="1:10" ht="21.6" customHeight="1">
      <c r="A11" s="1164" t="s">
        <v>111</v>
      </c>
      <c r="B11" s="1163">
        <v>118150</v>
      </c>
      <c r="C11" s="1162">
        <v>60759</v>
      </c>
      <c r="D11" s="1162">
        <v>57391</v>
      </c>
      <c r="E11" s="1163">
        <v>30599</v>
      </c>
      <c r="F11" s="1162">
        <v>15476</v>
      </c>
      <c r="G11" s="1162">
        <v>15123</v>
      </c>
      <c r="H11" s="1163">
        <v>87551</v>
      </c>
      <c r="I11" s="1162">
        <v>45283</v>
      </c>
      <c r="J11" s="1150">
        <v>42268</v>
      </c>
    </row>
    <row r="12" spans="1:10" ht="21.6" customHeight="1">
      <c r="A12" s="1164" t="s">
        <v>110</v>
      </c>
      <c r="B12" s="1163">
        <v>109277</v>
      </c>
      <c r="C12" s="1162">
        <v>55411</v>
      </c>
      <c r="D12" s="1162">
        <v>53866</v>
      </c>
      <c r="E12" s="1163">
        <v>28307</v>
      </c>
      <c r="F12" s="1162">
        <v>14113</v>
      </c>
      <c r="G12" s="1162">
        <v>14194</v>
      </c>
      <c r="H12" s="1163">
        <v>80970</v>
      </c>
      <c r="I12" s="1162">
        <v>41298</v>
      </c>
      <c r="J12" s="1150">
        <v>39672</v>
      </c>
    </row>
    <row r="13" spans="1:10" ht="21.6" customHeight="1">
      <c r="A13" s="1164" t="s">
        <v>109</v>
      </c>
      <c r="B13" s="1163">
        <v>325191</v>
      </c>
      <c r="C13" s="1162">
        <v>154207</v>
      </c>
      <c r="D13" s="1162">
        <v>170984</v>
      </c>
      <c r="E13" s="1163">
        <v>84333</v>
      </c>
      <c r="F13" s="1162">
        <v>39278</v>
      </c>
      <c r="G13" s="1162">
        <v>45055</v>
      </c>
      <c r="H13" s="1163">
        <v>240858</v>
      </c>
      <c r="I13" s="1162">
        <v>114929</v>
      </c>
      <c r="J13" s="1150">
        <v>125929</v>
      </c>
    </row>
    <row r="14" spans="1:10" ht="21.6" customHeight="1">
      <c r="A14" s="1157" t="s">
        <v>108</v>
      </c>
      <c r="B14" s="1163">
        <v>369875</v>
      </c>
      <c r="C14" s="1162">
        <v>175076</v>
      </c>
      <c r="D14" s="1162">
        <v>194799</v>
      </c>
      <c r="E14" s="1163">
        <v>95920</v>
      </c>
      <c r="F14" s="1162">
        <v>44591</v>
      </c>
      <c r="G14" s="1162">
        <v>51329</v>
      </c>
      <c r="H14" s="1163">
        <v>273955</v>
      </c>
      <c r="I14" s="1162">
        <v>130485</v>
      </c>
      <c r="J14" s="1156">
        <v>143470</v>
      </c>
    </row>
    <row r="15" spans="1:10" ht="21.6" customHeight="1">
      <c r="A15" s="1161" t="s">
        <v>107</v>
      </c>
      <c r="B15" s="1160">
        <v>528657</v>
      </c>
      <c r="C15" s="1159">
        <v>240131</v>
      </c>
      <c r="D15" s="1159">
        <v>288526</v>
      </c>
      <c r="E15" s="1160">
        <v>137190</v>
      </c>
      <c r="F15" s="1159">
        <v>61161</v>
      </c>
      <c r="G15" s="1159">
        <v>76029</v>
      </c>
      <c r="H15" s="1160">
        <v>391467</v>
      </c>
      <c r="I15" s="1159">
        <v>178970</v>
      </c>
      <c r="J15" s="1158">
        <v>212497</v>
      </c>
    </row>
    <row r="16" spans="1:10" ht="6" customHeight="1">
      <c r="A16" s="1157"/>
      <c r="B16" s="1156"/>
      <c r="C16" s="1156"/>
      <c r="D16" s="1156"/>
      <c r="E16" s="1156"/>
      <c r="F16" s="1156"/>
      <c r="G16" s="1156"/>
      <c r="H16" s="1156"/>
      <c r="I16" s="1156"/>
      <c r="J16" s="1156"/>
    </row>
    <row r="17" spans="1:10" ht="21.2" customHeight="1">
      <c r="A17" s="1155" t="s">
        <v>106</v>
      </c>
      <c r="B17" s="1152"/>
      <c r="C17" s="1152"/>
      <c r="D17" s="1152"/>
      <c r="E17" s="1152"/>
      <c r="F17" s="1152"/>
      <c r="G17" s="1152"/>
      <c r="H17" s="1152"/>
      <c r="I17" s="1152"/>
      <c r="J17" s="1152"/>
    </row>
    <row r="18" spans="1:10" ht="21.2" customHeight="1">
      <c r="A18" s="1155" t="s">
        <v>105</v>
      </c>
      <c r="B18" s="1152"/>
      <c r="C18" s="1152"/>
      <c r="D18" s="1152"/>
      <c r="E18" s="1152"/>
      <c r="F18" s="1152"/>
      <c r="G18" s="1152"/>
      <c r="H18" s="1152"/>
      <c r="I18" s="1152"/>
      <c r="J18" s="1152"/>
    </row>
    <row r="19" spans="1:10" ht="21.6" customHeight="1">
      <c r="A19" s="1154" t="s">
        <v>104</v>
      </c>
      <c r="B19" s="1152"/>
      <c r="C19" s="1152"/>
      <c r="D19" s="1152"/>
      <c r="E19" s="1152"/>
      <c r="F19" s="1152"/>
      <c r="G19" s="1152"/>
      <c r="H19" s="1152"/>
      <c r="I19" s="1152"/>
      <c r="J19" s="1152"/>
    </row>
    <row r="20" spans="1:10" ht="21.6" customHeight="1">
      <c r="A20" s="1153"/>
      <c r="B20" s="1152"/>
      <c r="C20" s="1152"/>
      <c r="D20" s="1152"/>
      <c r="E20" s="1152"/>
      <c r="F20" s="1152"/>
      <c r="G20" s="1152"/>
      <c r="H20" s="1152"/>
      <c r="I20" s="1152"/>
      <c r="J20" s="1152"/>
    </row>
    <row r="21" spans="1:10" ht="21.6" customHeight="1">
      <c r="A21" s="1153"/>
      <c r="B21" s="1152"/>
      <c r="C21" s="1152"/>
      <c r="D21" s="1152"/>
      <c r="E21" s="1152"/>
      <c r="F21" s="1152"/>
      <c r="G21" s="1152"/>
      <c r="H21" s="1152"/>
      <c r="I21" s="1152"/>
      <c r="J21" s="1152"/>
    </row>
    <row r="22" spans="1:10" ht="21.6" customHeight="1">
      <c r="B22" s="1152"/>
      <c r="C22" s="1152"/>
      <c r="D22" s="1152"/>
      <c r="E22" s="1152"/>
      <c r="F22" s="1152"/>
      <c r="G22" s="1152"/>
      <c r="H22" s="1152"/>
      <c r="I22" s="1152"/>
      <c r="J22" s="1152"/>
    </row>
    <row r="23" spans="1:10" ht="21.6" customHeight="1">
      <c r="B23" s="1152"/>
      <c r="C23" s="1152"/>
      <c r="D23" s="1152"/>
      <c r="E23" s="1152"/>
      <c r="F23" s="1152"/>
      <c r="G23" s="1152"/>
      <c r="H23" s="1152"/>
      <c r="I23" s="1152"/>
      <c r="J23" s="1152"/>
    </row>
    <row r="24" spans="1:10" ht="21.6" customHeight="1">
      <c r="B24" s="1152"/>
      <c r="C24" s="1152"/>
      <c r="D24" s="1152"/>
      <c r="E24" s="1152"/>
      <c r="F24" s="1152"/>
      <c r="G24" s="1152"/>
      <c r="H24" s="1152"/>
      <c r="I24" s="1152"/>
      <c r="J24" s="1152"/>
    </row>
    <row r="25" spans="1:10" ht="21.6" customHeight="1">
      <c r="B25" s="1152"/>
      <c r="C25" s="1152"/>
      <c r="D25" s="1152"/>
      <c r="E25" s="1152"/>
      <c r="F25" s="1152"/>
      <c r="G25" s="1152"/>
      <c r="H25" s="1152"/>
      <c r="I25" s="1152"/>
      <c r="J25" s="1152"/>
    </row>
    <row r="26" spans="1:10" ht="21.6" customHeight="1">
      <c r="B26" s="1152"/>
      <c r="C26" s="1152"/>
      <c r="D26" s="1152"/>
      <c r="E26" s="1152"/>
      <c r="F26" s="1152"/>
      <c r="G26" s="1152"/>
      <c r="H26" s="1152"/>
      <c r="I26" s="1152"/>
      <c r="J26" s="1152"/>
    </row>
    <row r="27" spans="1:10" ht="21.6" customHeight="1">
      <c r="B27" s="1152"/>
      <c r="C27" s="1152"/>
      <c r="D27" s="1152"/>
      <c r="E27" s="1152"/>
      <c r="F27" s="1152"/>
      <c r="G27" s="1152"/>
      <c r="H27" s="1152"/>
      <c r="I27" s="1152"/>
      <c r="J27" s="1152"/>
    </row>
    <row r="28" spans="1:10" ht="21.6" customHeight="1">
      <c r="B28" s="1152"/>
      <c r="C28" s="1152"/>
      <c r="D28" s="1152"/>
      <c r="E28" s="1152"/>
      <c r="F28" s="1152"/>
      <c r="G28" s="1152"/>
      <c r="H28" s="1152"/>
      <c r="I28" s="1152"/>
      <c r="J28" s="1152"/>
    </row>
    <row r="29" spans="1:10" ht="21.6" customHeight="1">
      <c r="B29" s="1152"/>
      <c r="C29" s="1152"/>
      <c r="D29" s="1152"/>
      <c r="E29" s="1152"/>
      <c r="F29" s="1152"/>
      <c r="G29" s="1152"/>
      <c r="H29" s="1152"/>
      <c r="I29" s="1152"/>
      <c r="J29" s="1152"/>
    </row>
    <row r="30" spans="1:10" ht="21.6" customHeight="1">
      <c r="B30" s="1152"/>
      <c r="C30" s="1152"/>
      <c r="D30" s="1152"/>
      <c r="E30" s="1152"/>
      <c r="F30" s="1152"/>
      <c r="G30" s="1152"/>
      <c r="H30" s="1152"/>
      <c r="I30" s="1152"/>
      <c r="J30" s="1152"/>
    </row>
    <row r="31" spans="1:10" ht="21.6" customHeight="1">
      <c r="B31" s="1152"/>
      <c r="C31" s="1152"/>
      <c r="D31" s="1152"/>
      <c r="E31" s="1152"/>
      <c r="F31" s="1152"/>
      <c r="G31" s="1152"/>
      <c r="H31" s="1152"/>
      <c r="I31" s="1152"/>
      <c r="J31" s="1152"/>
    </row>
    <row r="32" spans="1:10" ht="21.6" customHeight="1">
      <c r="B32" s="1152"/>
      <c r="C32" s="1152"/>
      <c r="D32" s="1152"/>
      <c r="E32" s="1152"/>
      <c r="F32" s="1152"/>
      <c r="G32" s="1152"/>
      <c r="H32" s="1152"/>
      <c r="I32" s="1152"/>
      <c r="J32" s="1152"/>
    </row>
    <row r="33" spans="2:10" ht="21.6" customHeight="1">
      <c r="B33" s="1152"/>
      <c r="C33" s="1152"/>
      <c r="D33" s="1152"/>
      <c r="E33" s="1152"/>
      <c r="F33" s="1152"/>
      <c r="G33" s="1152"/>
      <c r="H33" s="1152"/>
      <c r="I33" s="1152"/>
      <c r="J33" s="1152"/>
    </row>
    <row r="34" spans="2:10" ht="21.6" customHeight="1">
      <c r="B34" s="1152"/>
      <c r="C34" s="1152"/>
      <c r="D34" s="1152"/>
      <c r="E34" s="1152"/>
      <c r="F34" s="1152"/>
      <c r="G34" s="1152"/>
      <c r="H34" s="1152"/>
      <c r="I34" s="1152"/>
      <c r="J34" s="1152"/>
    </row>
    <row r="35" spans="2:10" ht="21.6" customHeight="1">
      <c r="B35" s="1152"/>
      <c r="C35" s="1152"/>
      <c r="D35" s="1152"/>
      <c r="E35" s="1152"/>
      <c r="F35" s="1152"/>
      <c r="G35" s="1152"/>
      <c r="H35" s="1152"/>
      <c r="I35" s="1152"/>
      <c r="J35" s="1152"/>
    </row>
    <row r="36" spans="2:10" ht="21.6" customHeight="1">
      <c r="B36" s="1152"/>
      <c r="C36" s="1152"/>
      <c r="D36" s="1152"/>
      <c r="E36" s="1152"/>
      <c r="F36" s="1152"/>
      <c r="G36" s="1152"/>
      <c r="H36" s="1152"/>
      <c r="I36" s="1152"/>
      <c r="J36" s="1152"/>
    </row>
    <row r="37" spans="2:10" ht="21.6" customHeight="1">
      <c r="B37" s="1152"/>
      <c r="C37" s="1152"/>
      <c r="D37" s="1152"/>
      <c r="E37" s="1152"/>
      <c r="F37" s="1152"/>
      <c r="G37" s="1152"/>
      <c r="H37" s="1152"/>
      <c r="I37" s="1152"/>
      <c r="J37" s="1152"/>
    </row>
    <row r="38" spans="2:10" ht="21.6" customHeight="1">
      <c r="B38" s="1152"/>
      <c r="C38" s="1152"/>
      <c r="D38" s="1152"/>
      <c r="E38" s="1152"/>
      <c r="F38" s="1152"/>
      <c r="G38" s="1152"/>
      <c r="H38" s="1152"/>
      <c r="I38" s="1152"/>
      <c r="J38" s="1152"/>
    </row>
    <row r="39" spans="2:10" ht="21.6" customHeight="1">
      <c r="B39" s="1152"/>
      <c r="C39" s="1152"/>
      <c r="D39" s="1152"/>
      <c r="E39" s="1152"/>
      <c r="F39" s="1152"/>
      <c r="G39" s="1152"/>
      <c r="H39" s="1152"/>
      <c r="I39" s="1152"/>
      <c r="J39" s="1152"/>
    </row>
    <row r="40" spans="2:10" ht="21.6" customHeight="1">
      <c r="B40" s="1152"/>
      <c r="C40" s="1152"/>
      <c r="D40" s="1152"/>
      <c r="E40" s="1152"/>
      <c r="F40" s="1152"/>
      <c r="G40" s="1152"/>
      <c r="H40" s="1152"/>
      <c r="I40" s="1152"/>
      <c r="J40" s="1152"/>
    </row>
    <row r="41" spans="2:10" ht="21.6" customHeight="1">
      <c r="B41" s="1152"/>
      <c r="C41" s="1152"/>
      <c r="D41" s="1152"/>
      <c r="E41" s="1152"/>
      <c r="F41" s="1152"/>
      <c r="G41" s="1152"/>
      <c r="H41" s="1152"/>
      <c r="I41" s="1152"/>
      <c r="J41" s="1152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opLeftCell="A2" workbookViewId="0">
      <selection activeCell="B5" sqref="B5"/>
    </sheetView>
  </sheetViews>
  <sheetFormatPr defaultRowHeight="21"/>
  <cols>
    <col min="1" max="1" width="17.140625" style="1151" customWidth="1"/>
    <col min="2" max="2" width="11" style="1150" customWidth="1"/>
    <col min="3" max="3" width="10.140625" style="1150" customWidth="1"/>
    <col min="4" max="4" width="10" style="1150" customWidth="1"/>
    <col min="5" max="5" width="9.5703125" style="1150" customWidth="1"/>
    <col min="6" max="6" width="9.28515625" style="1150" customWidth="1"/>
    <col min="7" max="8" width="9.7109375" style="1150" customWidth="1"/>
    <col min="9" max="9" width="9.42578125" style="1150" customWidth="1"/>
    <col min="10" max="10" width="9.28515625" style="1150" customWidth="1"/>
    <col min="11" max="16384" width="9.140625" style="1149"/>
  </cols>
  <sheetData>
    <row r="1" spans="1:10">
      <c r="A1" s="1183" t="s">
        <v>204</v>
      </c>
    </row>
    <row r="2" spans="1:10" s="1180" customFormat="1" ht="8.25">
      <c r="A2" s="1182"/>
      <c r="B2" s="1181"/>
      <c r="C2" s="1181"/>
      <c r="D2" s="1181"/>
      <c r="E2" s="1181"/>
      <c r="F2" s="1181"/>
      <c r="G2" s="1181"/>
      <c r="H2" s="1181"/>
      <c r="I2" s="1181"/>
      <c r="J2" s="1181"/>
    </row>
    <row r="3" spans="1:10" s="1167" customFormat="1">
      <c r="A3" s="1179" t="s">
        <v>121</v>
      </c>
      <c r="B3" s="1178" t="s">
        <v>0</v>
      </c>
      <c r="C3" s="1175"/>
      <c r="D3" s="1177"/>
      <c r="E3" s="1175" t="s">
        <v>120</v>
      </c>
      <c r="F3" s="1176"/>
      <c r="G3" s="1177"/>
      <c r="H3" s="1175" t="s">
        <v>119</v>
      </c>
      <c r="I3" s="1176"/>
      <c r="J3" s="1175"/>
    </row>
    <row r="4" spans="1:10" s="1167" customFormat="1">
      <c r="A4" s="1174" t="s">
        <v>118</v>
      </c>
      <c r="B4" s="1173" t="s">
        <v>0</v>
      </c>
      <c r="C4" s="1172" t="s">
        <v>1</v>
      </c>
      <c r="D4" s="1172" t="s">
        <v>2</v>
      </c>
      <c r="E4" s="1172" t="s">
        <v>0</v>
      </c>
      <c r="F4" s="1172" t="s">
        <v>1</v>
      </c>
      <c r="G4" s="1172" t="s">
        <v>2</v>
      </c>
      <c r="H4" s="1172" t="s">
        <v>0</v>
      </c>
      <c r="I4" s="1172" t="s">
        <v>1</v>
      </c>
      <c r="J4" s="1171" t="s">
        <v>2</v>
      </c>
    </row>
    <row r="5" spans="1:10" s="1167" customFormat="1" ht="21.6" customHeight="1">
      <c r="A5" s="1170" t="s">
        <v>117</v>
      </c>
      <c r="B5" s="1169">
        <v>2474936</v>
      </c>
      <c r="C5" s="1169">
        <v>1209298</v>
      </c>
      <c r="D5" s="1169">
        <v>1265638</v>
      </c>
      <c r="E5" s="1169">
        <v>641506</v>
      </c>
      <c r="F5" s="1169">
        <v>308011</v>
      </c>
      <c r="G5" s="1169">
        <v>333495</v>
      </c>
      <c r="H5" s="1169">
        <v>1833430</v>
      </c>
      <c r="I5" s="1169">
        <v>901287</v>
      </c>
      <c r="J5" s="1168">
        <v>932143</v>
      </c>
    </row>
    <row r="6" spans="1:10" ht="21.6" customHeight="1">
      <c r="A6" s="1166" t="s">
        <v>116</v>
      </c>
      <c r="B6" s="1163">
        <v>418923</v>
      </c>
      <c r="C6" s="1162">
        <v>216997</v>
      </c>
      <c r="D6" s="1162">
        <v>201926</v>
      </c>
      <c r="E6" s="1163">
        <v>108476</v>
      </c>
      <c r="F6" s="1162">
        <v>55268</v>
      </c>
      <c r="G6" s="1162">
        <v>53208</v>
      </c>
      <c r="H6" s="1163">
        <v>310447</v>
      </c>
      <c r="I6" s="1162">
        <v>161729</v>
      </c>
      <c r="J6" s="1150">
        <v>148718</v>
      </c>
    </row>
    <row r="7" spans="1:10" ht="21.6" customHeight="1">
      <c r="A7" s="1165" t="s">
        <v>115</v>
      </c>
      <c r="B7" s="1163">
        <v>110123</v>
      </c>
      <c r="C7" s="1162">
        <v>57053</v>
      </c>
      <c r="D7" s="1162">
        <v>53070</v>
      </c>
      <c r="E7" s="1163">
        <v>28515</v>
      </c>
      <c r="F7" s="1162">
        <v>14532</v>
      </c>
      <c r="G7" s="1162">
        <v>13983</v>
      </c>
      <c r="H7" s="1163">
        <v>81608</v>
      </c>
      <c r="I7" s="1162">
        <v>42521</v>
      </c>
      <c r="J7" s="1150">
        <v>39087</v>
      </c>
    </row>
    <row r="8" spans="1:10" ht="21.6" customHeight="1">
      <c r="A8" s="1166" t="s">
        <v>114</v>
      </c>
      <c r="B8" s="1163">
        <v>80998</v>
      </c>
      <c r="C8" s="1162">
        <v>41704</v>
      </c>
      <c r="D8" s="1162">
        <v>39294</v>
      </c>
      <c r="E8" s="1163">
        <v>20976</v>
      </c>
      <c r="F8" s="1162">
        <v>10622</v>
      </c>
      <c r="G8" s="1162">
        <v>10354</v>
      </c>
      <c r="H8" s="1163">
        <v>60022</v>
      </c>
      <c r="I8" s="1162">
        <v>31082</v>
      </c>
      <c r="J8" s="1150">
        <v>28940</v>
      </c>
    </row>
    <row r="9" spans="1:10" ht="21.6" customHeight="1">
      <c r="A9" s="1165" t="s">
        <v>113</v>
      </c>
      <c r="B9" s="1163">
        <v>231559</v>
      </c>
      <c r="C9" s="1162">
        <v>117760</v>
      </c>
      <c r="D9" s="1162">
        <v>113799</v>
      </c>
      <c r="E9" s="1163">
        <v>59980</v>
      </c>
      <c r="F9" s="1162">
        <v>29994</v>
      </c>
      <c r="G9" s="1162">
        <v>29986</v>
      </c>
      <c r="H9" s="1163">
        <v>171579</v>
      </c>
      <c r="I9" s="1162">
        <v>87766</v>
      </c>
      <c r="J9" s="1150">
        <v>83813</v>
      </c>
    </row>
    <row r="10" spans="1:10" ht="21.6" customHeight="1">
      <c r="A10" s="1164" t="s">
        <v>112</v>
      </c>
      <c r="B10" s="1163">
        <v>182721</v>
      </c>
      <c r="C10" s="1162">
        <v>90552</v>
      </c>
      <c r="D10" s="1162">
        <v>92169</v>
      </c>
      <c r="E10" s="1163">
        <v>47350</v>
      </c>
      <c r="F10" s="1162">
        <v>23064</v>
      </c>
      <c r="G10" s="1162">
        <v>24286</v>
      </c>
      <c r="H10" s="1163">
        <v>135371</v>
      </c>
      <c r="I10" s="1162">
        <v>67488</v>
      </c>
      <c r="J10" s="1150">
        <v>67883</v>
      </c>
    </row>
    <row r="11" spans="1:10" ht="21.6" customHeight="1">
      <c r="A11" s="1164" t="s">
        <v>111</v>
      </c>
      <c r="B11" s="1163">
        <v>118603</v>
      </c>
      <c r="C11" s="1162">
        <v>60986</v>
      </c>
      <c r="D11" s="1162">
        <v>57617</v>
      </c>
      <c r="E11" s="1163">
        <v>30715</v>
      </c>
      <c r="F11" s="1162">
        <v>15533</v>
      </c>
      <c r="G11" s="1162">
        <v>15182</v>
      </c>
      <c r="H11" s="1163">
        <v>87888</v>
      </c>
      <c r="I11" s="1162">
        <v>45453</v>
      </c>
      <c r="J11" s="1150">
        <v>42435</v>
      </c>
    </row>
    <row r="12" spans="1:10" ht="21.6" customHeight="1">
      <c r="A12" s="1164" t="s">
        <v>110</v>
      </c>
      <c r="B12" s="1163">
        <v>107996</v>
      </c>
      <c r="C12" s="1162">
        <v>54895</v>
      </c>
      <c r="D12" s="1162">
        <v>53101</v>
      </c>
      <c r="E12" s="1163">
        <v>27973</v>
      </c>
      <c r="F12" s="1162">
        <v>13981</v>
      </c>
      <c r="G12" s="1162">
        <v>13992</v>
      </c>
      <c r="H12" s="1163">
        <v>80023</v>
      </c>
      <c r="I12" s="1162">
        <v>40914</v>
      </c>
      <c r="J12" s="1150">
        <v>39109</v>
      </c>
    </row>
    <row r="13" spans="1:10" ht="21.6" customHeight="1">
      <c r="A13" s="1164" t="s">
        <v>109</v>
      </c>
      <c r="B13" s="1163">
        <v>320821</v>
      </c>
      <c r="C13" s="1162">
        <v>152158</v>
      </c>
      <c r="D13" s="1162">
        <v>168663</v>
      </c>
      <c r="E13" s="1163">
        <v>83198</v>
      </c>
      <c r="F13" s="1162">
        <v>38755</v>
      </c>
      <c r="G13" s="1162">
        <v>44443</v>
      </c>
      <c r="H13" s="1163">
        <v>237623</v>
      </c>
      <c r="I13" s="1162">
        <v>113403</v>
      </c>
      <c r="J13" s="1150">
        <v>124220</v>
      </c>
    </row>
    <row r="14" spans="1:10" ht="21.6" customHeight="1">
      <c r="A14" s="1164" t="s">
        <v>108</v>
      </c>
      <c r="B14" s="1163">
        <v>370165</v>
      </c>
      <c r="C14" s="1162">
        <v>175133</v>
      </c>
      <c r="D14" s="1162">
        <v>195032</v>
      </c>
      <c r="E14" s="1163">
        <v>95996</v>
      </c>
      <c r="F14" s="1162">
        <v>44606</v>
      </c>
      <c r="G14" s="1162">
        <v>51390</v>
      </c>
      <c r="H14" s="1163">
        <v>274169</v>
      </c>
      <c r="I14" s="1162">
        <v>130527</v>
      </c>
      <c r="J14" s="1150">
        <v>143642</v>
      </c>
    </row>
    <row r="15" spans="1:10" ht="21.6" customHeight="1">
      <c r="A15" s="1161" t="s">
        <v>107</v>
      </c>
      <c r="B15" s="1160">
        <v>533027</v>
      </c>
      <c r="C15" s="1159">
        <v>242060</v>
      </c>
      <c r="D15" s="1159">
        <v>290967</v>
      </c>
      <c r="E15" s="1160">
        <v>138327</v>
      </c>
      <c r="F15" s="1159">
        <v>61656</v>
      </c>
      <c r="G15" s="1159">
        <v>76671</v>
      </c>
      <c r="H15" s="1160">
        <v>394700</v>
      </c>
      <c r="I15" s="1159">
        <v>180404</v>
      </c>
      <c r="J15" s="1158">
        <v>214296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596"/>
  <sheetViews>
    <sheetView zoomScaleNormal="100" workbookViewId="0">
      <pane xSplit="1" ySplit="5" topLeftCell="AP6" activePane="bottomRight" state="frozen"/>
      <selection activeCell="C40" sqref="C40"/>
      <selection pane="topRight" activeCell="C40" sqref="C40"/>
      <selection pane="bottomLeft" activeCell="C40" sqref="C40"/>
      <selection pane="bottomRight" activeCell="AP6" sqref="AP6"/>
    </sheetView>
  </sheetViews>
  <sheetFormatPr defaultColWidth="9.140625" defaultRowHeight="26.25" customHeight="1"/>
  <cols>
    <col min="1" max="1" width="20.7109375" style="57" customWidth="1"/>
    <col min="2" max="5" width="11" style="55" customWidth="1"/>
    <col min="6" max="9" width="11.28515625" style="55" customWidth="1"/>
    <col min="10" max="13" width="11.5703125" style="55" customWidth="1"/>
    <col min="14" max="15" width="10.7109375" style="55" customWidth="1"/>
    <col min="16" max="16" width="10.7109375" style="20" customWidth="1"/>
    <col min="17" max="25" width="10.7109375" style="56" customWidth="1"/>
    <col min="26" max="28" width="10.7109375" style="55" customWidth="1"/>
    <col min="29" max="29" width="11.28515625" style="55" customWidth="1"/>
    <col min="30" max="37" width="11.42578125" style="55" customWidth="1"/>
    <col min="38" max="41" width="12.85546875" style="55" customWidth="1"/>
    <col min="42" max="45" width="11.5703125" style="55" customWidth="1"/>
    <col min="46" max="16384" width="9.140625" style="55"/>
  </cols>
  <sheetData>
    <row r="1" spans="1:45" s="57" customFormat="1" ht="26.25" customHeight="1">
      <c r="A1" s="57" t="s">
        <v>139</v>
      </c>
      <c r="P1" s="20"/>
      <c r="Q1" s="56"/>
      <c r="R1" s="56"/>
      <c r="S1" s="56"/>
      <c r="T1" s="56"/>
      <c r="U1" s="56"/>
      <c r="V1" s="56"/>
      <c r="W1" s="56"/>
      <c r="X1" s="56"/>
      <c r="Y1" s="56"/>
    </row>
    <row r="2" spans="1:45" ht="24.6" customHeight="1">
      <c r="A2" s="89"/>
      <c r="C2" s="63"/>
      <c r="G2" s="88"/>
      <c r="K2" s="88"/>
      <c r="P2" s="87"/>
    </row>
    <row r="3" spans="1:45" s="5" customFormat="1" ht="30" customHeight="1">
      <c r="A3" s="283" t="s">
        <v>6</v>
      </c>
      <c r="B3" s="281" t="s">
        <v>138</v>
      </c>
      <c r="C3" s="281"/>
      <c r="D3" s="281"/>
      <c r="E3" s="281"/>
      <c r="F3" s="281" t="s">
        <v>137</v>
      </c>
      <c r="G3" s="281"/>
      <c r="H3" s="281"/>
      <c r="I3" s="281"/>
      <c r="J3" s="285" t="s">
        <v>136</v>
      </c>
      <c r="K3" s="285"/>
      <c r="L3" s="285"/>
      <c r="M3" s="86"/>
      <c r="N3" s="282" t="s">
        <v>135</v>
      </c>
      <c r="O3" s="282"/>
      <c r="P3" s="282"/>
      <c r="Q3" s="282"/>
      <c r="R3" s="282" t="s">
        <v>134</v>
      </c>
      <c r="S3" s="282"/>
      <c r="T3" s="282"/>
      <c r="U3" s="282"/>
      <c r="V3" s="282" t="s">
        <v>133</v>
      </c>
      <c r="W3" s="282"/>
      <c r="X3" s="282"/>
      <c r="Y3" s="282"/>
      <c r="Z3" s="282" t="s">
        <v>132</v>
      </c>
      <c r="AA3" s="282"/>
      <c r="AB3" s="282"/>
      <c r="AC3" s="282"/>
      <c r="AD3" s="282" t="s">
        <v>131</v>
      </c>
      <c r="AE3" s="282"/>
      <c r="AF3" s="282"/>
      <c r="AG3" s="282"/>
      <c r="AH3" s="282" t="s">
        <v>130</v>
      </c>
      <c r="AI3" s="282"/>
      <c r="AJ3" s="282"/>
      <c r="AK3" s="282"/>
      <c r="AL3" s="282" t="s">
        <v>169</v>
      </c>
      <c r="AM3" s="282"/>
      <c r="AN3" s="282"/>
      <c r="AO3" s="282"/>
      <c r="AP3" s="282" t="s">
        <v>205</v>
      </c>
      <c r="AQ3" s="282"/>
      <c r="AR3" s="282"/>
      <c r="AS3" s="282"/>
    </row>
    <row r="4" spans="1:45" s="5" customFormat="1" ht="27" customHeight="1">
      <c r="A4" s="284"/>
      <c r="B4" s="85" t="s">
        <v>129</v>
      </c>
      <c r="C4" s="85" t="s">
        <v>128</v>
      </c>
      <c r="D4" s="85" t="s">
        <v>127</v>
      </c>
      <c r="E4" s="85" t="s">
        <v>126</v>
      </c>
      <c r="F4" s="85" t="s">
        <v>129</v>
      </c>
      <c r="G4" s="85" t="s">
        <v>128</v>
      </c>
      <c r="H4" s="85" t="s">
        <v>127</v>
      </c>
      <c r="I4" s="85" t="s">
        <v>126</v>
      </c>
      <c r="J4" s="84" t="s">
        <v>129</v>
      </c>
      <c r="K4" s="84" t="s">
        <v>128</v>
      </c>
      <c r="L4" s="84" t="s">
        <v>127</v>
      </c>
      <c r="M4" s="84" t="s">
        <v>126</v>
      </c>
      <c r="N4" s="84" t="s">
        <v>129</v>
      </c>
      <c r="O4" s="84" t="s">
        <v>128</v>
      </c>
      <c r="P4" s="84" t="s">
        <v>127</v>
      </c>
      <c r="Q4" s="84" t="s">
        <v>126</v>
      </c>
      <c r="R4" s="84" t="s">
        <v>129</v>
      </c>
      <c r="S4" s="84" t="s">
        <v>128</v>
      </c>
      <c r="T4" s="84" t="s">
        <v>127</v>
      </c>
      <c r="U4" s="84" t="s">
        <v>126</v>
      </c>
      <c r="V4" s="84" t="s">
        <v>129</v>
      </c>
      <c r="W4" s="84" t="s">
        <v>128</v>
      </c>
      <c r="X4" s="84" t="s">
        <v>127</v>
      </c>
      <c r="Y4" s="84" t="s">
        <v>126</v>
      </c>
      <c r="Z4" s="84" t="s">
        <v>129</v>
      </c>
      <c r="AA4" s="84" t="s">
        <v>128</v>
      </c>
      <c r="AB4" s="84" t="s">
        <v>127</v>
      </c>
      <c r="AC4" s="84" t="s">
        <v>126</v>
      </c>
      <c r="AD4" s="84" t="s">
        <v>129</v>
      </c>
      <c r="AE4" s="84" t="s">
        <v>128</v>
      </c>
      <c r="AF4" s="84" t="s">
        <v>127</v>
      </c>
      <c r="AG4" s="84" t="s">
        <v>126</v>
      </c>
      <c r="AH4" s="84" t="s">
        <v>129</v>
      </c>
      <c r="AI4" s="84" t="s">
        <v>128</v>
      </c>
      <c r="AJ4" s="84" t="s">
        <v>127</v>
      </c>
      <c r="AK4" s="84" t="s">
        <v>126</v>
      </c>
      <c r="AL4" s="84" t="s">
        <v>129</v>
      </c>
      <c r="AM4" s="84" t="s">
        <v>128</v>
      </c>
      <c r="AN4" s="84" t="s">
        <v>127</v>
      </c>
      <c r="AO4" s="84" t="s">
        <v>126</v>
      </c>
      <c r="AP4" s="84" t="s">
        <v>129</v>
      </c>
      <c r="AQ4" s="84" t="s">
        <v>128</v>
      </c>
      <c r="AR4" s="84" t="s">
        <v>127</v>
      </c>
      <c r="AS4" s="84" t="s">
        <v>126</v>
      </c>
    </row>
    <row r="5" spans="1:45" s="5" customFormat="1" ht="20.25" customHeight="1">
      <c r="A5" s="280" t="s">
        <v>21</v>
      </c>
      <c r="B5" s="280"/>
      <c r="C5" s="280"/>
      <c r="D5" s="280"/>
      <c r="E5" s="280"/>
      <c r="F5" s="280"/>
      <c r="G5" s="280"/>
      <c r="H5" s="280"/>
      <c r="I5" s="280"/>
      <c r="J5" s="280"/>
      <c r="K5" s="280"/>
      <c r="L5" s="280"/>
      <c r="P5" s="83"/>
      <c r="AI5" s="5" t="s">
        <v>21</v>
      </c>
    </row>
    <row r="6" spans="1:45" s="56" customFormat="1" ht="21" customHeight="1">
      <c r="A6" s="1" t="s">
        <v>37</v>
      </c>
      <c r="B6" s="75">
        <v>1463504</v>
      </c>
      <c r="C6" s="82">
        <v>1496075</v>
      </c>
      <c r="D6" s="73">
        <v>0</v>
      </c>
      <c r="E6" s="75">
        <v>1554713</v>
      </c>
      <c r="F6" s="75">
        <v>2211286</v>
      </c>
      <c r="G6" s="80">
        <v>2216461</v>
      </c>
      <c r="H6" s="81">
        <v>1568702</v>
      </c>
      <c r="I6" s="75">
        <v>1596453</v>
      </c>
      <c r="J6" s="75">
        <v>2231241</v>
      </c>
      <c r="K6" s="80">
        <v>2236201</v>
      </c>
      <c r="L6" s="80">
        <v>2226720</v>
      </c>
      <c r="M6" s="80">
        <v>2206530</v>
      </c>
      <c r="N6" s="80">
        <v>2192585</v>
      </c>
      <c r="O6" s="80">
        <v>2179550</v>
      </c>
      <c r="P6" s="80">
        <v>2178229</v>
      </c>
      <c r="Q6" s="80">
        <v>2199606</v>
      </c>
      <c r="R6" s="80">
        <v>2011469</v>
      </c>
      <c r="S6" s="80">
        <v>1397340.87</v>
      </c>
      <c r="T6" s="80">
        <v>2017213</v>
      </c>
      <c r="U6" s="80">
        <v>2019155.77</v>
      </c>
      <c r="V6" s="80">
        <v>2021364</v>
      </c>
      <c r="W6" s="80">
        <v>2023741</v>
      </c>
      <c r="X6" s="80">
        <v>2025910</v>
      </c>
      <c r="Y6" s="75">
        <v>2027645</v>
      </c>
      <c r="Z6" s="75">
        <v>2029679</v>
      </c>
      <c r="AA6" s="75">
        <v>2031873</v>
      </c>
      <c r="AB6" s="75">
        <v>2033816</v>
      </c>
      <c r="AC6" s="75">
        <v>2035816</v>
      </c>
      <c r="AD6" s="75">
        <v>2037730</v>
      </c>
      <c r="AE6" s="75">
        <v>2039805</v>
      </c>
      <c r="AF6" s="75">
        <v>2041594</v>
      </c>
      <c r="AG6" s="75">
        <v>2043022</v>
      </c>
      <c r="AH6" s="75">
        <v>2044122</v>
      </c>
      <c r="AI6" s="75">
        <v>2045917</v>
      </c>
      <c r="AJ6" s="75">
        <v>2047509</v>
      </c>
      <c r="AK6" s="75">
        <v>2048551</v>
      </c>
      <c r="AL6" s="46">
        <v>2049836</v>
      </c>
      <c r="AM6" s="11">
        <v>2051355</v>
      </c>
      <c r="AN6" s="11">
        <v>2052652</v>
      </c>
      <c r="AO6" s="11">
        <v>2053245</v>
      </c>
      <c r="AP6" s="46">
        <v>2054008</v>
      </c>
      <c r="AQ6" s="11">
        <v>2054924</v>
      </c>
      <c r="AR6" s="11">
        <v>2055690</v>
      </c>
      <c r="AS6" s="11">
        <v>2056013</v>
      </c>
    </row>
    <row r="7" spans="1:45" s="56" customFormat="1" ht="14.25" customHeight="1">
      <c r="A7" s="1"/>
      <c r="B7" s="75"/>
      <c r="C7" s="75"/>
      <c r="D7" s="75"/>
      <c r="E7" s="75"/>
      <c r="F7" s="75"/>
      <c r="G7" s="4"/>
      <c r="H7" s="4"/>
      <c r="I7" s="75"/>
      <c r="J7" s="75"/>
      <c r="K7" s="4"/>
      <c r="L7" s="4"/>
      <c r="M7" s="4"/>
      <c r="N7" s="4"/>
      <c r="O7" s="4"/>
      <c r="P7" s="4"/>
      <c r="Q7" s="3"/>
      <c r="R7" s="3"/>
      <c r="S7" s="79"/>
      <c r="T7" s="79"/>
      <c r="U7" s="79"/>
      <c r="V7" s="79"/>
      <c r="W7" s="79"/>
      <c r="X7" s="79"/>
      <c r="Y7" s="3"/>
      <c r="Z7" s="3"/>
      <c r="AA7" s="3"/>
      <c r="AB7" s="3"/>
      <c r="AC7" s="3"/>
      <c r="AD7" s="3"/>
      <c r="AE7" s="3"/>
      <c r="AF7" s="3"/>
      <c r="AG7" s="3"/>
      <c r="AL7" s="47"/>
      <c r="AM7" s="10"/>
      <c r="AN7" s="10"/>
      <c r="AO7" s="10"/>
      <c r="AP7" s="47"/>
      <c r="AQ7" s="10"/>
      <c r="AR7" s="10"/>
      <c r="AS7" s="10"/>
    </row>
    <row r="8" spans="1:45" s="56" customFormat="1" ht="21" customHeight="1">
      <c r="A8" s="70" t="s">
        <v>36</v>
      </c>
      <c r="B8" s="65">
        <v>44706</v>
      </c>
      <c r="C8" s="65">
        <v>28861</v>
      </c>
      <c r="D8" s="64">
        <v>0</v>
      </c>
      <c r="E8" s="65">
        <v>25629</v>
      </c>
      <c r="F8" s="65">
        <v>74688.070000000007</v>
      </c>
      <c r="G8" s="78">
        <v>68546.81</v>
      </c>
      <c r="H8" s="78">
        <v>33272</v>
      </c>
      <c r="I8" s="65">
        <v>24978</v>
      </c>
      <c r="J8" s="65">
        <v>109562.67</v>
      </c>
      <c r="K8" s="78">
        <v>87120.98</v>
      </c>
      <c r="L8" s="78">
        <v>70261.210000000006</v>
      </c>
      <c r="M8" s="78">
        <v>75634</v>
      </c>
      <c r="N8" s="78">
        <v>84459</v>
      </c>
      <c r="O8" s="78">
        <v>70320</v>
      </c>
      <c r="P8" s="78">
        <v>53342</v>
      </c>
      <c r="Q8" s="78">
        <v>69039</v>
      </c>
      <c r="R8" s="78">
        <v>59516</v>
      </c>
      <c r="S8" s="78">
        <v>18722.509999999998</v>
      </c>
      <c r="T8" s="78">
        <v>50890</v>
      </c>
      <c r="U8" s="78">
        <v>56432</v>
      </c>
      <c r="V8" s="78">
        <v>62809</v>
      </c>
      <c r="W8" s="78">
        <v>54362.23</v>
      </c>
      <c r="X8" s="78">
        <v>74636.06</v>
      </c>
      <c r="Y8" s="65">
        <v>56402</v>
      </c>
      <c r="Z8" s="65">
        <v>71272</v>
      </c>
      <c r="AA8" s="65">
        <v>63749.59</v>
      </c>
      <c r="AB8" s="65">
        <v>73806.210000000006</v>
      </c>
      <c r="AC8" s="65">
        <v>80180.34</v>
      </c>
      <c r="AD8" s="65">
        <v>52242</v>
      </c>
      <c r="AE8" s="65">
        <v>60743</v>
      </c>
      <c r="AF8" s="65">
        <v>67737</v>
      </c>
      <c r="AG8" s="65">
        <v>53979</v>
      </c>
      <c r="AH8" s="65">
        <v>39518</v>
      </c>
      <c r="AI8" s="65">
        <v>52716</v>
      </c>
      <c r="AJ8" s="65">
        <v>63358</v>
      </c>
      <c r="AK8" s="65">
        <v>47207</v>
      </c>
      <c r="AL8" s="48">
        <v>50865</v>
      </c>
      <c r="AM8" s="10">
        <v>50533</v>
      </c>
      <c r="AN8" s="10">
        <v>41929</v>
      </c>
      <c r="AO8" s="10">
        <v>49436</v>
      </c>
      <c r="AP8" s="48">
        <v>34589</v>
      </c>
      <c r="AQ8" s="10">
        <v>36240</v>
      </c>
      <c r="AR8" s="10">
        <v>46914</v>
      </c>
      <c r="AS8" s="10">
        <v>44982</v>
      </c>
    </row>
    <row r="9" spans="1:45" s="56" customFormat="1" ht="21" customHeight="1">
      <c r="A9" s="56" t="s">
        <v>35</v>
      </c>
      <c r="B9" s="65">
        <v>453805</v>
      </c>
      <c r="C9" s="65">
        <v>469178</v>
      </c>
      <c r="D9" s="64">
        <v>0</v>
      </c>
      <c r="E9" s="65">
        <v>521526</v>
      </c>
      <c r="F9" s="65">
        <v>702126.63</v>
      </c>
      <c r="G9" s="78">
        <v>689000.68</v>
      </c>
      <c r="H9" s="78">
        <v>489011</v>
      </c>
      <c r="I9" s="65">
        <v>509873</v>
      </c>
      <c r="J9" s="65">
        <v>656108.71</v>
      </c>
      <c r="K9" s="78">
        <v>696717.4</v>
      </c>
      <c r="L9" s="78">
        <v>687773.52</v>
      </c>
      <c r="M9" s="78">
        <v>659715</v>
      </c>
      <c r="N9" s="78">
        <v>631888</v>
      </c>
      <c r="O9" s="78">
        <v>652463</v>
      </c>
      <c r="P9" s="78">
        <v>692385</v>
      </c>
      <c r="Q9" s="78">
        <v>602903</v>
      </c>
      <c r="R9" s="78">
        <v>611040</v>
      </c>
      <c r="S9" s="78">
        <v>377783.69</v>
      </c>
      <c r="T9" s="78">
        <v>619112</v>
      </c>
      <c r="U9" s="78">
        <v>634275</v>
      </c>
      <c r="V9" s="78">
        <v>675433</v>
      </c>
      <c r="W9" s="78">
        <v>689665.51</v>
      </c>
      <c r="X9" s="78">
        <v>662204.31999999995</v>
      </c>
      <c r="Y9" s="65">
        <v>657487</v>
      </c>
      <c r="Z9" s="65">
        <v>635033</v>
      </c>
      <c r="AA9" s="65">
        <v>645357.16</v>
      </c>
      <c r="AB9" s="65">
        <v>631655.55000000005</v>
      </c>
      <c r="AC9" s="65">
        <v>614924.18999999994</v>
      </c>
      <c r="AD9" s="65">
        <v>619080</v>
      </c>
      <c r="AE9" s="65">
        <v>626555</v>
      </c>
      <c r="AF9" s="65">
        <v>624260</v>
      </c>
      <c r="AG9" s="65">
        <v>644049</v>
      </c>
      <c r="AH9" s="65">
        <v>633176</v>
      </c>
      <c r="AI9" s="65">
        <v>630660</v>
      </c>
      <c r="AJ9" s="65">
        <v>653418</v>
      </c>
      <c r="AK9" s="65">
        <v>680069</v>
      </c>
      <c r="AL9" s="48">
        <v>603664</v>
      </c>
      <c r="AM9" s="10">
        <v>632934</v>
      </c>
      <c r="AN9" s="10">
        <v>650243</v>
      </c>
      <c r="AO9" s="10">
        <v>621796</v>
      </c>
      <c r="AP9" s="48">
        <v>609519</v>
      </c>
      <c r="AQ9" s="10">
        <v>616936</v>
      </c>
      <c r="AR9" s="10">
        <v>580852</v>
      </c>
      <c r="AS9" s="10">
        <v>580425</v>
      </c>
    </row>
    <row r="10" spans="1:45" s="56" customFormat="1" ht="21" customHeight="1">
      <c r="A10" s="69" t="s">
        <v>34</v>
      </c>
      <c r="B10" s="65">
        <v>305095</v>
      </c>
      <c r="C10" s="65">
        <v>319051</v>
      </c>
      <c r="D10" s="64">
        <v>0</v>
      </c>
      <c r="E10" s="65">
        <v>346634</v>
      </c>
      <c r="F10" s="65">
        <v>439237.04</v>
      </c>
      <c r="G10" s="78">
        <v>427043.87</v>
      </c>
      <c r="H10" s="78">
        <v>361151</v>
      </c>
      <c r="I10" s="65">
        <v>380816</v>
      </c>
      <c r="J10" s="65">
        <v>410339.33</v>
      </c>
      <c r="K10" s="78">
        <v>420797.39</v>
      </c>
      <c r="L10" s="78">
        <v>417528.32000000001</v>
      </c>
      <c r="M10" s="78">
        <v>414284</v>
      </c>
      <c r="N10" s="78">
        <v>434062</v>
      </c>
      <c r="O10" s="78">
        <v>402666</v>
      </c>
      <c r="P10" s="78">
        <v>359370</v>
      </c>
      <c r="Q10" s="78">
        <v>470430</v>
      </c>
      <c r="R10" s="78">
        <v>422353</v>
      </c>
      <c r="S10" s="78">
        <v>334375.58</v>
      </c>
      <c r="T10" s="78">
        <v>442360</v>
      </c>
      <c r="U10" s="78">
        <v>430804</v>
      </c>
      <c r="V10" s="78">
        <v>374815</v>
      </c>
      <c r="W10" s="78">
        <v>346904.07</v>
      </c>
      <c r="X10" s="78">
        <v>395536.1</v>
      </c>
      <c r="Y10" s="65">
        <v>411459</v>
      </c>
      <c r="Z10" s="65">
        <v>395374</v>
      </c>
      <c r="AA10" s="65">
        <v>372990.13</v>
      </c>
      <c r="AB10" s="65">
        <v>395280.99</v>
      </c>
      <c r="AC10" s="65">
        <v>404667.38</v>
      </c>
      <c r="AD10" s="65">
        <v>422581</v>
      </c>
      <c r="AE10" s="65">
        <v>395606</v>
      </c>
      <c r="AF10" s="65">
        <v>400201</v>
      </c>
      <c r="AG10" s="65">
        <v>394311</v>
      </c>
      <c r="AH10" s="65">
        <v>416181</v>
      </c>
      <c r="AI10" s="65">
        <v>401519</v>
      </c>
      <c r="AJ10" s="65">
        <v>407270</v>
      </c>
      <c r="AK10" s="65">
        <v>359078</v>
      </c>
      <c r="AL10" s="48">
        <v>395951</v>
      </c>
      <c r="AM10" s="10">
        <v>370448</v>
      </c>
      <c r="AN10" s="10">
        <v>375676</v>
      </c>
      <c r="AO10" s="10">
        <v>414137</v>
      </c>
      <c r="AP10" s="48">
        <v>410182</v>
      </c>
      <c r="AQ10" s="10">
        <v>378900</v>
      </c>
      <c r="AR10" s="10">
        <v>411809</v>
      </c>
      <c r="AS10" s="10">
        <v>431314</v>
      </c>
    </row>
    <row r="11" spans="1:45" s="56" customFormat="1" ht="21" customHeight="1">
      <c r="A11" s="69" t="s">
        <v>33</v>
      </c>
      <c r="B11" s="65">
        <v>225254</v>
      </c>
      <c r="C11" s="65">
        <v>286358</v>
      </c>
      <c r="D11" s="64">
        <v>0</v>
      </c>
      <c r="E11" s="65">
        <v>260481</v>
      </c>
      <c r="F11" s="65">
        <v>412688.32</v>
      </c>
      <c r="G11" s="78">
        <v>433296.68</v>
      </c>
      <c r="H11" s="78">
        <v>235984</v>
      </c>
      <c r="I11" s="65">
        <v>242670</v>
      </c>
      <c r="J11" s="65">
        <v>409232.18</v>
      </c>
      <c r="K11" s="78">
        <v>431395.19</v>
      </c>
      <c r="L11" s="78">
        <v>453215.6</v>
      </c>
      <c r="M11" s="78">
        <v>424779</v>
      </c>
      <c r="N11" s="78">
        <v>449819</v>
      </c>
      <c r="O11" s="78">
        <v>443429</v>
      </c>
      <c r="P11" s="78">
        <v>454407</v>
      </c>
      <c r="Q11" s="78">
        <v>473512</v>
      </c>
      <c r="R11" s="78">
        <v>377341</v>
      </c>
      <c r="S11" s="78">
        <v>243252.58</v>
      </c>
      <c r="T11" s="78">
        <v>384632</v>
      </c>
      <c r="U11" s="78">
        <v>351703</v>
      </c>
      <c r="V11" s="78">
        <v>363738</v>
      </c>
      <c r="W11" s="78">
        <v>396571</v>
      </c>
      <c r="X11" s="78">
        <v>403491</v>
      </c>
      <c r="Y11" s="65">
        <v>373420</v>
      </c>
      <c r="Z11" s="65">
        <v>382194</v>
      </c>
      <c r="AA11" s="65">
        <v>405527.65</v>
      </c>
      <c r="AB11" s="65">
        <v>372890.88</v>
      </c>
      <c r="AC11" s="65">
        <v>380004.99</v>
      </c>
      <c r="AD11" s="65">
        <v>398918</v>
      </c>
      <c r="AE11" s="65">
        <v>366148</v>
      </c>
      <c r="AF11" s="65">
        <v>369741</v>
      </c>
      <c r="AG11" s="65">
        <v>399984</v>
      </c>
      <c r="AH11" s="65">
        <v>395120</v>
      </c>
      <c r="AI11" s="65">
        <v>358711</v>
      </c>
      <c r="AJ11" s="65">
        <v>369764</v>
      </c>
      <c r="AK11" s="65">
        <v>396798</v>
      </c>
      <c r="AL11" s="48">
        <v>397466</v>
      </c>
      <c r="AM11" s="10">
        <v>372087</v>
      </c>
      <c r="AN11" s="10">
        <v>406391</v>
      </c>
      <c r="AO11" s="10">
        <v>371919</v>
      </c>
      <c r="AP11" s="48">
        <v>375875</v>
      </c>
      <c r="AQ11" s="10">
        <v>374804</v>
      </c>
      <c r="AR11" s="10">
        <v>396801</v>
      </c>
      <c r="AS11" s="10">
        <v>436657</v>
      </c>
    </row>
    <row r="12" spans="1:45" s="56" customFormat="1" ht="21" customHeight="1">
      <c r="A12" s="56" t="s">
        <v>32</v>
      </c>
      <c r="B12" s="78">
        <v>247863</v>
      </c>
      <c r="C12" s="78">
        <v>206367</v>
      </c>
      <c r="D12" s="64">
        <v>0</v>
      </c>
      <c r="E12" s="65">
        <v>199002</v>
      </c>
      <c r="F12" s="78">
        <v>308840.27</v>
      </c>
      <c r="G12" s="78">
        <v>334300.34000000003</v>
      </c>
      <c r="H12" s="78">
        <v>230959</v>
      </c>
      <c r="I12" s="78">
        <v>221781</v>
      </c>
      <c r="J12" s="78">
        <v>345551.99</v>
      </c>
      <c r="K12" s="78">
        <v>357153.4</v>
      </c>
      <c r="L12" s="78">
        <v>348690.25</v>
      </c>
      <c r="M12" s="78">
        <v>360663</v>
      </c>
      <c r="N12" s="78">
        <v>330785</v>
      </c>
      <c r="O12" s="78">
        <v>343187</v>
      </c>
      <c r="P12" s="78">
        <v>356758</v>
      </c>
      <c r="Q12" s="78">
        <f>Q13+Q14+Q15</f>
        <v>340041</v>
      </c>
      <c r="R12" s="78">
        <v>307756</v>
      </c>
      <c r="S12" s="78">
        <v>234933.38999999998</v>
      </c>
      <c r="T12" s="78">
        <v>302107</v>
      </c>
      <c r="U12" s="78">
        <v>324126</v>
      </c>
      <c r="V12" s="78">
        <v>310395</v>
      </c>
      <c r="W12" s="78">
        <f>SUM(W13:W15)</f>
        <v>313722.03000000003</v>
      </c>
      <c r="X12" s="78">
        <f>SUM(X13:X15)</f>
        <v>299905.01</v>
      </c>
      <c r="Y12" s="65">
        <v>320740</v>
      </c>
      <c r="Z12" s="65">
        <v>324330</v>
      </c>
      <c r="AA12" s="65">
        <v>321645.60000000003</v>
      </c>
      <c r="AB12" s="65">
        <v>319233.42</v>
      </c>
      <c r="AC12" s="65">
        <v>327431.44000000006</v>
      </c>
      <c r="AD12" s="65">
        <v>309470</v>
      </c>
      <c r="AE12" s="65">
        <v>344150</v>
      </c>
      <c r="AF12" s="65">
        <v>329600</v>
      </c>
      <c r="AG12" s="65">
        <v>302093</v>
      </c>
      <c r="AH12" s="65">
        <v>354064</v>
      </c>
      <c r="AI12" s="65">
        <v>380877</v>
      </c>
      <c r="AJ12" s="65">
        <v>327714</v>
      </c>
      <c r="AK12" s="65">
        <v>333418</v>
      </c>
      <c r="AL12" s="48">
        <v>354380</v>
      </c>
      <c r="AM12" s="10">
        <v>382672</v>
      </c>
      <c r="AN12" s="10">
        <v>341321</v>
      </c>
      <c r="AO12" s="10">
        <v>346520</v>
      </c>
      <c r="AP12" s="48">
        <v>363928</v>
      </c>
      <c r="AQ12" s="10">
        <v>382753</v>
      </c>
      <c r="AR12" s="10">
        <v>379317</v>
      </c>
      <c r="AS12" s="10">
        <v>335938</v>
      </c>
    </row>
    <row r="13" spans="1:45" s="56" customFormat="1" ht="21" customHeight="1">
      <c r="A13" s="66" t="s">
        <v>31</v>
      </c>
      <c r="B13" s="65">
        <v>189018</v>
      </c>
      <c r="C13" s="78">
        <v>172923</v>
      </c>
      <c r="D13" s="64">
        <v>0</v>
      </c>
      <c r="E13" s="65">
        <v>165175</v>
      </c>
      <c r="F13" s="78">
        <v>246038.88</v>
      </c>
      <c r="G13" s="78">
        <v>273127.84000000003</v>
      </c>
      <c r="H13" s="78">
        <v>203593</v>
      </c>
      <c r="I13" s="78">
        <v>190850</v>
      </c>
      <c r="J13" s="78">
        <v>280115.51</v>
      </c>
      <c r="K13" s="78">
        <v>305449.53000000003</v>
      </c>
      <c r="L13" s="78">
        <v>285871.99</v>
      </c>
      <c r="M13" s="78">
        <v>289043</v>
      </c>
      <c r="N13" s="78">
        <v>267786</v>
      </c>
      <c r="O13" s="78">
        <v>278776</v>
      </c>
      <c r="P13" s="78">
        <v>294946</v>
      </c>
      <c r="Q13" s="78">
        <v>294982</v>
      </c>
      <c r="R13" s="78">
        <v>263009</v>
      </c>
      <c r="S13" s="78">
        <v>185925.61</v>
      </c>
      <c r="T13" s="78">
        <v>246199</v>
      </c>
      <c r="U13" s="78">
        <v>270491</v>
      </c>
      <c r="V13" s="78">
        <v>260934</v>
      </c>
      <c r="W13" s="78">
        <v>262898.64</v>
      </c>
      <c r="X13" s="78">
        <v>237242.39</v>
      </c>
      <c r="Y13" s="65">
        <v>268502</v>
      </c>
      <c r="Z13" s="65">
        <v>276690</v>
      </c>
      <c r="AA13" s="65">
        <v>272093.39</v>
      </c>
      <c r="AB13" s="65">
        <v>267612.40999999997</v>
      </c>
      <c r="AC13" s="65">
        <v>275794.03000000003</v>
      </c>
      <c r="AD13" s="65">
        <v>256237</v>
      </c>
      <c r="AE13" s="65">
        <v>289526</v>
      </c>
      <c r="AF13" s="65">
        <v>276230</v>
      </c>
      <c r="AG13" s="65">
        <v>233849</v>
      </c>
      <c r="AH13" s="65">
        <v>293915</v>
      </c>
      <c r="AI13" s="65">
        <v>309712</v>
      </c>
      <c r="AJ13" s="65">
        <v>249977</v>
      </c>
      <c r="AK13" s="65">
        <v>293428</v>
      </c>
      <c r="AL13" s="48">
        <v>286814</v>
      </c>
      <c r="AM13" s="10">
        <v>282789</v>
      </c>
      <c r="AN13" s="10">
        <v>272456</v>
      </c>
      <c r="AO13" s="10">
        <v>292303</v>
      </c>
      <c r="AP13" s="48">
        <v>309142</v>
      </c>
      <c r="AQ13" s="10">
        <v>331138</v>
      </c>
      <c r="AR13" s="10">
        <v>313584</v>
      </c>
      <c r="AS13" s="10">
        <v>293772</v>
      </c>
    </row>
    <row r="14" spans="1:45" s="56" customFormat="1" ht="21" customHeight="1">
      <c r="A14" s="66" t="s">
        <v>30</v>
      </c>
      <c r="B14" s="65">
        <v>58845</v>
      </c>
      <c r="C14" s="78">
        <v>33444</v>
      </c>
      <c r="D14" s="64">
        <v>0</v>
      </c>
      <c r="E14" s="65">
        <v>33827</v>
      </c>
      <c r="F14" s="78">
        <v>62801.39</v>
      </c>
      <c r="G14" s="78">
        <v>61172.5</v>
      </c>
      <c r="H14" s="78">
        <v>27148</v>
      </c>
      <c r="I14" s="78">
        <v>30242</v>
      </c>
      <c r="J14" s="78">
        <v>65436.480000000003</v>
      </c>
      <c r="K14" s="78">
        <v>49893.31</v>
      </c>
      <c r="L14" s="78">
        <v>62818.26</v>
      </c>
      <c r="M14" s="78">
        <v>71366</v>
      </c>
      <c r="N14" s="78">
        <v>62999</v>
      </c>
      <c r="O14" s="78">
        <v>62793</v>
      </c>
      <c r="P14" s="78">
        <v>54984</v>
      </c>
      <c r="Q14" s="78">
        <v>44361</v>
      </c>
      <c r="R14" s="78">
        <v>44747</v>
      </c>
      <c r="S14" s="78">
        <v>49007.78</v>
      </c>
      <c r="T14" s="78">
        <v>55908</v>
      </c>
      <c r="U14" s="78">
        <v>53635</v>
      </c>
      <c r="V14" s="78">
        <v>49461</v>
      </c>
      <c r="W14" s="78">
        <v>50823.39</v>
      </c>
      <c r="X14" s="78">
        <v>62662.62</v>
      </c>
      <c r="Y14" s="65">
        <v>52238</v>
      </c>
      <c r="Z14" s="65">
        <v>47640</v>
      </c>
      <c r="AA14" s="65">
        <v>49552.21</v>
      </c>
      <c r="AB14" s="65">
        <v>51621.01</v>
      </c>
      <c r="AC14" s="65">
        <v>51637.41</v>
      </c>
      <c r="AD14" s="65">
        <v>53233</v>
      </c>
      <c r="AE14" s="65">
        <v>54624</v>
      </c>
      <c r="AF14" s="65">
        <v>53370</v>
      </c>
      <c r="AG14" s="65">
        <v>68244</v>
      </c>
      <c r="AH14" s="65">
        <v>59299</v>
      </c>
      <c r="AI14" s="65">
        <v>71165</v>
      </c>
      <c r="AJ14" s="65">
        <v>77737</v>
      </c>
      <c r="AK14" s="65">
        <v>39990</v>
      </c>
      <c r="AL14" s="48">
        <v>67124</v>
      </c>
      <c r="AM14" s="10">
        <v>99883</v>
      </c>
      <c r="AN14" s="10">
        <v>68865</v>
      </c>
      <c r="AO14" s="10">
        <v>54217</v>
      </c>
      <c r="AP14" s="48">
        <v>54786</v>
      </c>
      <c r="AQ14" s="10">
        <v>51615</v>
      </c>
      <c r="AR14" s="10">
        <v>65733</v>
      </c>
      <c r="AS14" s="10">
        <v>42166</v>
      </c>
    </row>
    <row r="15" spans="1:45" s="56" customFormat="1" ht="21" customHeight="1">
      <c r="A15" s="67" t="s">
        <v>100</v>
      </c>
      <c r="B15" s="64">
        <v>0</v>
      </c>
      <c r="C15" s="64">
        <v>0</v>
      </c>
      <c r="D15" s="64">
        <v>0</v>
      </c>
      <c r="E15" s="64">
        <v>0</v>
      </c>
      <c r="F15" s="64">
        <v>0</v>
      </c>
      <c r="G15" s="64">
        <v>0</v>
      </c>
      <c r="H15" s="64">
        <v>0</v>
      </c>
      <c r="I15" s="65">
        <v>690</v>
      </c>
      <c r="J15" s="64">
        <v>0</v>
      </c>
      <c r="K15" s="65">
        <v>1810.56</v>
      </c>
      <c r="L15" s="64">
        <v>0</v>
      </c>
      <c r="M15" s="64">
        <v>254</v>
      </c>
      <c r="N15" s="64">
        <v>0</v>
      </c>
      <c r="O15" s="65">
        <v>1618</v>
      </c>
      <c r="P15" s="65">
        <v>6828</v>
      </c>
      <c r="Q15" s="65">
        <v>698</v>
      </c>
      <c r="R15" s="64">
        <v>0</v>
      </c>
      <c r="S15" s="64">
        <v>0</v>
      </c>
      <c r="T15" s="64">
        <v>0</v>
      </c>
      <c r="U15" s="64">
        <v>0</v>
      </c>
      <c r="V15" s="64">
        <v>0</v>
      </c>
      <c r="W15" s="64">
        <v>0</v>
      </c>
      <c r="X15" s="64">
        <v>0</v>
      </c>
      <c r="Y15" s="64">
        <v>0</v>
      </c>
      <c r="Z15" s="64">
        <v>0</v>
      </c>
      <c r="AA15" s="64">
        <v>0</v>
      </c>
      <c r="AB15" s="64">
        <v>0</v>
      </c>
      <c r="AC15" s="64">
        <v>0</v>
      </c>
      <c r="AD15" s="64">
        <v>0</v>
      </c>
      <c r="AE15" s="64">
        <v>0</v>
      </c>
      <c r="AF15" s="64">
        <v>0</v>
      </c>
      <c r="AG15" s="64">
        <v>0</v>
      </c>
      <c r="AH15" s="64">
        <v>850</v>
      </c>
      <c r="AI15" s="52">
        <v>0</v>
      </c>
      <c r="AJ15" s="52">
        <v>0</v>
      </c>
      <c r="AK15" s="52">
        <v>0</v>
      </c>
      <c r="AL15" s="49">
        <v>442</v>
      </c>
      <c r="AM15" s="52">
        <v>0</v>
      </c>
      <c r="AN15" s="52">
        <v>0</v>
      </c>
      <c r="AO15" s="52">
        <v>0</v>
      </c>
      <c r="AP15" s="49" t="s">
        <v>7</v>
      </c>
      <c r="AQ15" s="52" t="s">
        <v>7</v>
      </c>
      <c r="AR15" s="52" t="s">
        <v>8</v>
      </c>
      <c r="AS15" s="52" t="s">
        <v>8</v>
      </c>
    </row>
    <row r="16" spans="1:45" s="56" customFormat="1" ht="21" customHeight="1">
      <c r="A16" s="56" t="s">
        <v>28</v>
      </c>
      <c r="B16" s="78">
        <v>186438</v>
      </c>
      <c r="C16" s="78">
        <v>186260</v>
      </c>
      <c r="D16" s="64">
        <v>0</v>
      </c>
      <c r="E16" s="65">
        <v>201441</v>
      </c>
      <c r="F16" s="78">
        <v>272892.69</v>
      </c>
      <c r="G16" s="78">
        <v>263530.78999999998</v>
      </c>
      <c r="H16" s="78">
        <v>218325</v>
      </c>
      <c r="I16" s="78">
        <v>216335</v>
      </c>
      <c r="J16" s="78">
        <v>300446.11</v>
      </c>
      <c r="K16" s="78">
        <v>239824.54</v>
      </c>
      <c r="L16" s="78">
        <v>247974.38</v>
      </c>
      <c r="M16" s="78">
        <v>271455</v>
      </c>
      <c r="N16" s="78">
        <v>261572</v>
      </c>
      <c r="O16" s="78">
        <v>267485</v>
      </c>
      <c r="P16" s="78">
        <v>260681</v>
      </c>
      <c r="Q16" s="78">
        <f>Q17+Q18+Q19</f>
        <v>241231</v>
      </c>
      <c r="R16" s="78">
        <v>232422</v>
      </c>
      <c r="S16" s="78">
        <v>187939.07</v>
      </c>
      <c r="T16" s="78">
        <v>217872</v>
      </c>
      <c r="U16" s="78">
        <v>221348</v>
      </c>
      <c r="V16" s="78">
        <v>230019</v>
      </c>
      <c r="W16" s="78">
        <f>SUM(W17:W19)</f>
        <v>219643.66999999998</v>
      </c>
      <c r="X16" s="78">
        <f>SUM(X17:X19)</f>
        <v>189691.03999999998</v>
      </c>
      <c r="Y16" s="65">
        <v>208137</v>
      </c>
      <c r="Z16" s="65">
        <v>220282</v>
      </c>
      <c r="AA16" s="65">
        <v>222602.87</v>
      </c>
      <c r="AB16" s="65">
        <v>238261.05</v>
      </c>
      <c r="AC16" s="65">
        <v>227879.78</v>
      </c>
      <c r="AD16" s="65">
        <v>234865</v>
      </c>
      <c r="AE16" s="65">
        <v>245501</v>
      </c>
      <c r="AF16" s="65">
        <v>249833</v>
      </c>
      <c r="AG16" s="65">
        <v>248331</v>
      </c>
      <c r="AH16" s="65">
        <v>206063</v>
      </c>
      <c r="AI16" s="65">
        <v>221434</v>
      </c>
      <c r="AJ16" s="65">
        <v>224494</v>
      </c>
      <c r="AK16" s="65">
        <v>231147</v>
      </c>
      <c r="AL16" s="48">
        <v>245193</v>
      </c>
      <c r="AM16" s="10">
        <v>239071</v>
      </c>
      <c r="AN16" s="10">
        <v>235247</v>
      </c>
      <c r="AO16" s="10">
        <v>248072</v>
      </c>
      <c r="AP16" s="48">
        <v>253568</v>
      </c>
      <c r="AQ16" s="10">
        <v>263765</v>
      </c>
      <c r="AR16" s="10">
        <v>239394</v>
      </c>
      <c r="AS16" s="10">
        <v>224373</v>
      </c>
    </row>
    <row r="17" spans="1:46" s="56" customFormat="1" ht="21" customHeight="1">
      <c r="A17" s="67" t="s">
        <v>27</v>
      </c>
      <c r="B17" s="65">
        <v>80213</v>
      </c>
      <c r="C17" s="78">
        <v>96697</v>
      </c>
      <c r="D17" s="64">
        <v>0</v>
      </c>
      <c r="E17" s="65">
        <v>99277</v>
      </c>
      <c r="F17" s="78">
        <v>128323.63</v>
      </c>
      <c r="G17" s="78">
        <v>116571.56</v>
      </c>
      <c r="H17" s="78">
        <v>92959</v>
      </c>
      <c r="I17" s="78">
        <v>106789</v>
      </c>
      <c r="J17" s="78">
        <v>180740.83</v>
      </c>
      <c r="K17" s="78">
        <v>153273.67000000001</v>
      </c>
      <c r="L17" s="78">
        <v>129828.43</v>
      </c>
      <c r="M17" s="78">
        <v>151312</v>
      </c>
      <c r="N17" s="78">
        <v>143180</v>
      </c>
      <c r="O17" s="78">
        <v>127289</v>
      </c>
      <c r="P17" s="78">
        <v>135260</v>
      </c>
      <c r="Q17" s="78">
        <v>147991</v>
      </c>
      <c r="R17" s="78">
        <v>130750</v>
      </c>
      <c r="S17" s="78">
        <v>109300.03</v>
      </c>
      <c r="T17" s="78">
        <v>118680</v>
      </c>
      <c r="U17" s="78">
        <v>118922</v>
      </c>
      <c r="V17" s="78">
        <v>135467</v>
      </c>
      <c r="W17" s="78">
        <v>129958.88</v>
      </c>
      <c r="X17" s="78">
        <v>111071</v>
      </c>
      <c r="Y17" s="65">
        <v>116944</v>
      </c>
      <c r="Z17" s="65">
        <v>121745</v>
      </c>
      <c r="AA17" s="65">
        <v>118459.24</v>
      </c>
      <c r="AB17" s="65">
        <v>141802.82999999999</v>
      </c>
      <c r="AC17" s="65">
        <v>141447.18</v>
      </c>
      <c r="AD17" s="65">
        <v>143531</v>
      </c>
      <c r="AE17" s="65">
        <v>133439</v>
      </c>
      <c r="AF17" s="65">
        <v>139492</v>
      </c>
      <c r="AG17" s="65">
        <v>123047</v>
      </c>
      <c r="AH17" s="65">
        <v>114074</v>
      </c>
      <c r="AI17" s="65">
        <v>124759</v>
      </c>
      <c r="AJ17" s="65">
        <v>135093</v>
      </c>
      <c r="AK17" s="65">
        <v>135049</v>
      </c>
      <c r="AL17" s="48">
        <v>120619</v>
      </c>
      <c r="AM17" s="10">
        <v>131867</v>
      </c>
      <c r="AN17" s="10">
        <v>117238</v>
      </c>
      <c r="AO17" s="10">
        <v>135622</v>
      </c>
      <c r="AP17" s="48">
        <v>121635</v>
      </c>
      <c r="AQ17" s="10">
        <v>127289</v>
      </c>
      <c r="AR17" s="10">
        <v>123170</v>
      </c>
      <c r="AS17" s="10">
        <v>110371</v>
      </c>
    </row>
    <row r="18" spans="1:46" s="56" customFormat="1" ht="21" customHeight="1">
      <c r="A18" s="67" t="s">
        <v>26</v>
      </c>
      <c r="B18" s="65">
        <v>71340</v>
      </c>
      <c r="C18" s="65">
        <v>58874</v>
      </c>
      <c r="D18" s="64">
        <v>0</v>
      </c>
      <c r="E18" s="65">
        <v>72633</v>
      </c>
      <c r="F18" s="65">
        <v>96683.33</v>
      </c>
      <c r="G18" s="78">
        <v>104416.77</v>
      </c>
      <c r="H18" s="78">
        <v>84639</v>
      </c>
      <c r="I18" s="65">
        <v>76371</v>
      </c>
      <c r="J18" s="65">
        <v>70261.41</v>
      </c>
      <c r="K18" s="78">
        <v>46655.94</v>
      </c>
      <c r="L18" s="78">
        <v>75324.899999999994</v>
      </c>
      <c r="M18" s="78">
        <v>89089</v>
      </c>
      <c r="N18" s="78">
        <v>87583</v>
      </c>
      <c r="O18" s="78">
        <v>103639</v>
      </c>
      <c r="P18" s="78">
        <v>82118</v>
      </c>
      <c r="Q18" s="78">
        <v>67518</v>
      </c>
      <c r="R18" s="78">
        <v>75078</v>
      </c>
      <c r="S18" s="78">
        <v>53484.94</v>
      </c>
      <c r="T18" s="78">
        <v>68187</v>
      </c>
      <c r="U18" s="78">
        <v>73866</v>
      </c>
      <c r="V18" s="78">
        <v>70809</v>
      </c>
      <c r="W18" s="78">
        <v>71689.789999999994</v>
      </c>
      <c r="X18" s="78">
        <v>55964.12</v>
      </c>
      <c r="Y18" s="65">
        <v>60105</v>
      </c>
      <c r="Z18" s="65">
        <v>63349</v>
      </c>
      <c r="AA18" s="65">
        <v>68528.009999999995</v>
      </c>
      <c r="AB18" s="65">
        <v>61670.14</v>
      </c>
      <c r="AC18" s="65">
        <v>52590</v>
      </c>
      <c r="AD18" s="65">
        <v>55419</v>
      </c>
      <c r="AE18" s="65">
        <v>74063</v>
      </c>
      <c r="AF18" s="65">
        <v>79298</v>
      </c>
      <c r="AG18" s="65">
        <v>97347</v>
      </c>
      <c r="AH18" s="65">
        <v>65260</v>
      </c>
      <c r="AI18" s="65">
        <v>73441</v>
      </c>
      <c r="AJ18" s="65">
        <v>68780</v>
      </c>
      <c r="AK18" s="65">
        <v>68827</v>
      </c>
      <c r="AL18" s="48">
        <v>79171</v>
      </c>
      <c r="AM18" s="10">
        <v>75253</v>
      </c>
      <c r="AN18" s="10">
        <v>85755</v>
      </c>
      <c r="AO18" s="10">
        <v>75927</v>
      </c>
      <c r="AP18" s="48">
        <v>88047</v>
      </c>
      <c r="AQ18" s="10">
        <v>86858</v>
      </c>
      <c r="AR18" s="10">
        <v>72097</v>
      </c>
      <c r="AS18" s="10">
        <v>71737</v>
      </c>
    </row>
    <row r="19" spans="1:46" s="56" customFormat="1" ht="21" customHeight="1">
      <c r="A19" s="67" t="s">
        <v>25</v>
      </c>
      <c r="B19" s="65">
        <v>34885</v>
      </c>
      <c r="C19" s="65">
        <v>30689</v>
      </c>
      <c r="D19" s="64">
        <v>0</v>
      </c>
      <c r="E19" s="65">
        <v>29531</v>
      </c>
      <c r="F19" s="65">
        <v>47885.73</v>
      </c>
      <c r="G19" s="78">
        <v>42542.46</v>
      </c>
      <c r="H19" s="78">
        <v>40725</v>
      </c>
      <c r="I19" s="65">
        <v>33175</v>
      </c>
      <c r="J19" s="65">
        <v>49443.87</v>
      </c>
      <c r="K19" s="78">
        <v>39894.93</v>
      </c>
      <c r="L19" s="78">
        <v>42821.05</v>
      </c>
      <c r="M19" s="78">
        <v>31054</v>
      </c>
      <c r="N19" s="78">
        <v>30809</v>
      </c>
      <c r="O19" s="78">
        <v>36557</v>
      </c>
      <c r="P19" s="78">
        <v>43303</v>
      </c>
      <c r="Q19" s="78">
        <v>25722</v>
      </c>
      <c r="R19" s="78">
        <v>26594</v>
      </c>
      <c r="S19" s="78">
        <v>25154.1</v>
      </c>
      <c r="T19" s="78">
        <v>31005</v>
      </c>
      <c r="U19" s="78">
        <v>28560</v>
      </c>
      <c r="V19" s="78">
        <v>23743</v>
      </c>
      <c r="W19" s="78">
        <v>17995</v>
      </c>
      <c r="X19" s="78">
        <v>22655.919999999998</v>
      </c>
      <c r="Y19" s="65">
        <v>31088</v>
      </c>
      <c r="Z19" s="65">
        <v>35188</v>
      </c>
      <c r="AA19" s="65">
        <v>35615.620000000003</v>
      </c>
      <c r="AB19" s="65">
        <v>34788.080000000002</v>
      </c>
      <c r="AC19" s="65">
        <v>33842.6</v>
      </c>
      <c r="AD19" s="65">
        <v>35916</v>
      </c>
      <c r="AE19" s="65">
        <v>37999</v>
      </c>
      <c r="AF19" s="65">
        <v>31043</v>
      </c>
      <c r="AG19" s="65">
        <v>27937</v>
      </c>
      <c r="AH19" s="65">
        <v>26729</v>
      </c>
      <c r="AI19" s="65">
        <v>23234</v>
      </c>
      <c r="AJ19" s="65">
        <v>20621</v>
      </c>
      <c r="AK19" s="65">
        <v>27271</v>
      </c>
      <c r="AL19" s="48">
        <v>45403</v>
      </c>
      <c r="AM19" s="10">
        <v>31951</v>
      </c>
      <c r="AN19" s="10">
        <v>32254</v>
      </c>
      <c r="AO19" s="10">
        <v>36523</v>
      </c>
      <c r="AP19" s="48">
        <v>43886</v>
      </c>
      <c r="AQ19" s="10">
        <v>49618</v>
      </c>
      <c r="AR19" s="10">
        <v>44127</v>
      </c>
      <c r="AS19" s="10">
        <v>42265</v>
      </c>
    </row>
    <row r="20" spans="1:46" s="56" customFormat="1" ht="21" customHeight="1">
      <c r="A20" s="66" t="s">
        <v>24</v>
      </c>
      <c r="B20" s="64">
        <v>0</v>
      </c>
      <c r="C20" s="64">
        <v>0</v>
      </c>
      <c r="D20" s="64">
        <v>0</v>
      </c>
      <c r="E20" s="64">
        <v>0</v>
      </c>
      <c r="F20" s="64">
        <v>0</v>
      </c>
      <c r="G20" s="64">
        <v>0</v>
      </c>
      <c r="H20" s="64">
        <v>0</v>
      </c>
      <c r="I20" s="64">
        <v>0</v>
      </c>
      <c r="J20" s="64">
        <v>0</v>
      </c>
      <c r="K20" s="64">
        <v>0</v>
      </c>
      <c r="L20" s="64">
        <v>0</v>
      </c>
      <c r="M20" s="64">
        <v>0</v>
      </c>
      <c r="N20" s="64">
        <v>0</v>
      </c>
      <c r="O20" s="64">
        <v>0</v>
      </c>
      <c r="P20" s="64">
        <v>0</v>
      </c>
      <c r="Q20" s="64">
        <v>0</v>
      </c>
      <c r="R20" s="64">
        <v>0</v>
      </c>
      <c r="S20" s="64">
        <v>0</v>
      </c>
      <c r="T20" s="64">
        <v>0</v>
      </c>
      <c r="U20" s="64">
        <v>0</v>
      </c>
      <c r="V20" s="64">
        <v>892</v>
      </c>
      <c r="W20" s="64">
        <v>0</v>
      </c>
      <c r="X20" s="64">
        <v>0</v>
      </c>
      <c r="Y20" s="64">
        <v>0</v>
      </c>
      <c r="Z20" s="64">
        <v>0</v>
      </c>
      <c r="AA20" s="64">
        <v>0</v>
      </c>
      <c r="AB20" s="64">
        <v>0</v>
      </c>
      <c r="AC20" s="64">
        <v>0</v>
      </c>
      <c r="AD20" s="64">
        <v>0</v>
      </c>
      <c r="AE20" s="64">
        <v>0</v>
      </c>
      <c r="AF20" s="64">
        <v>0</v>
      </c>
      <c r="AG20" s="64">
        <v>0</v>
      </c>
      <c r="AH20" s="64">
        <v>0</v>
      </c>
      <c r="AI20" s="64">
        <v>0</v>
      </c>
      <c r="AJ20" s="64" t="s">
        <v>7</v>
      </c>
      <c r="AK20" s="64" t="s">
        <v>7</v>
      </c>
      <c r="AL20" s="52">
        <v>0</v>
      </c>
      <c r="AM20" s="52">
        <v>0</v>
      </c>
      <c r="AN20" s="52">
        <v>0</v>
      </c>
      <c r="AO20" s="52">
        <v>0</v>
      </c>
      <c r="AP20" s="52" t="s">
        <v>7</v>
      </c>
      <c r="AQ20" s="52" t="s">
        <v>7</v>
      </c>
      <c r="AR20" s="52">
        <v>0</v>
      </c>
      <c r="AS20" s="52" t="s">
        <v>8</v>
      </c>
    </row>
    <row r="21" spans="1:46" s="56" customFormat="1" ht="21" customHeight="1">
      <c r="A21" s="66" t="s">
        <v>23</v>
      </c>
      <c r="B21" s="65">
        <v>343</v>
      </c>
      <c r="C21" s="64">
        <v>0</v>
      </c>
      <c r="D21" s="64">
        <v>0</v>
      </c>
      <c r="E21" s="64">
        <v>0</v>
      </c>
      <c r="F21" s="65">
        <v>812.98</v>
      </c>
      <c r="G21" s="78">
        <v>741.83</v>
      </c>
      <c r="H21" s="64">
        <v>0</v>
      </c>
      <c r="I21" s="64">
        <v>0</v>
      </c>
      <c r="J21" s="64">
        <v>0</v>
      </c>
      <c r="K21" s="78">
        <v>3192.1</v>
      </c>
      <c r="L21" s="78">
        <v>1276.74</v>
      </c>
      <c r="M21" s="64">
        <v>0</v>
      </c>
      <c r="N21" s="64">
        <v>0</v>
      </c>
      <c r="O21" s="64">
        <v>0</v>
      </c>
      <c r="P21" s="78">
        <v>1286</v>
      </c>
      <c r="Q21" s="64">
        <v>2451</v>
      </c>
      <c r="R21" s="78">
        <v>1041.49</v>
      </c>
      <c r="S21" s="78">
        <v>334.05</v>
      </c>
      <c r="T21" s="78">
        <v>240</v>
      </c>
      <c r="U21" s="78">
        <v>467.77</v>
      </c>
      <c r="V21" s="78">
        <v>3263</v>
      </c>
      <c r="W21" s="78">
        <v>2871.99</v>
      </c>
      <c r="X21" s="78">
        <v>446.75</v>
      </c>
      <c r="Y21" s="64">
        <v>0</v>
      </c>
      <c r="Z21" s="65">
        <v>1194</v>
      </c>
      <c r="AA21" s="64">
        <v>0</v>
      </c>
      <c r="AB21" s="65">
        <v>2687.92</v>
      </c>
      <c r="AC21" s="65">
        <v>727.89</v>
      </c>
      <c r="AD21" s="65">
        <v>574</v>
      </c>
      <c r="AE21" s="64">
        <v>1102</v>
      </c>
      <c r="AF21" s="65">
        <v>222</v>
      </c>
      <c r="AG21" s="65">
        <v>275</v>
      </c>
      <c r="AH21" s="65">
        <v>0</v>
      </c>
      <c r="AI21" s="64">
        <v>0</v>
      </c>
      <c r="AJ21" s="65">
        <v>1491</v>
      </c>
      <c r="AK21" s="65">
        <v>834</v>
      </c>
      <c r="AL21" s="49">
        <v>2317</v>
      </c>
      <c r="AM21" s="10">
        <v>3610</v>
      </c>
      <c r="AN21" s="10">
        <v>1845</v>
      </c>
      <c r="AO21" s="10">
        <v>1365</v>
      </c>
      <c r="AP21" s="49">
        <v>6347</v>
      </c>
      <c r="AQ21" s="10">
        <v>1526</v>
      </c>
      <c r="AR21" s="10">
        <v>603</v>
      </c>
      <c r="AS21" s="10">
        <v>2324</v>
      </c>
    </row>
    <row r="22" spans="1:46" s="56" customFormat="1" ht="2.25" customHeight="1">
      <c r="A22" s="66"/>
      <c r="B22" s="77"/>
      <c r="C22" s="77"/>
      <c r="D22" s="65" t="s">
        <v>125</v>
      </c>
      <c r="E22" s="77"/>
      <c r="F22" s="4"/>
      <c r="G22" s="4"/>
      <c r="H22" s="4"/>
      <c r="I22" s="77"/>
      <c r="J22" s="77"/>
      <c r="K22" s="4"/>
      <c r="L22" s="4"/>
      <c r="M22" s="4"/>
      <c r="O22" s="56" t="s">
        <v>20</v>
      </c>
      <c r="P22" s="56" t="s">
        <v>20</v>
      </c>
      <c r="AD22" s="56" t="s">
        <v>20</v>
      </c>
      <c r="AE22" s="56" t="s">
        <v>20</v>
      </c>
      <c r="AF22" s="56" t="s">
        <v>20</v>
      </c>
      <c r="AG22" s="56" t="s">
        <v>20</v>
      </c>
      <c r="AH22" s="56" t="s">
        <v>20</v>
      </c>
      <c r="AI22" s="56" t="s">
        <v>20</v>
      </c>
      <c r="AJ22" s="56" t="s">
        <v>20</v>
      </c>
      <c r="AK22" s="56" t="s">
        <v>20</v>
      </c>
      <c r="AL22" s="265" t="s">
        <v>20</v>
      </c>
      <c r="AM22" s="265" t="s">
        <v>20</v>
      </c>
      <c r="AN22" s="265" t="s">
        <v>20</v>
      </c>
      <c r="AO22" s="265" t="s">
        <v>20</v>
      </c>
      <c r="AP22" s="265" t="s">
        <v>20</v>
      </c>
      <c r="AQ22" s="265" t="s">
        <v>20</v>
      </c>
      <c r="AR22" s="265" t="s">
        <v>20</v>
      </c>
      <c r="AS22" s="265" t="s">
        <v>20</v>
      </c>
    </row>
    <row r="23" spans="1:46" s="56" customFormat="1" ht="25.5" customHeight="1">
      <c r="A23" s="279" t="s">
        <v>20</v>
      </c>
      <c r="B23" s="279"/>
      <c r="C23" s="279"/>
      <c r="D23" s="279"/>
      <c r="E23" s="279"/>
      <c r="F23" s="279"/>
      <c r="G23" s="279"/>
      <c r="H23" s="279"/>
      <c r="I23" s="279"/>
      <c r="J23" s="279"/>
      <c r="K23" s="279"/>
      <c r="L23" s="279"/>
      <c r="M23" s="4"/>
      <c r="P23" s="76"/>
      <c r="Q23" s="76"/>
      <c r="R23" s="76"/>
      <c r="S23" s="76"/>
      <c r="T23" s="76"/>
      <c r="U23" s="76"/>
      <c r="V23" s="76"/>
      <c r="W23" s="76"/>
      <c r="X23" s="76"/>
      <c r="Y23" s="76"/>
      <c r="AI23" s="56" t="s">
        <v>20</v>
      </c>
    </row>
    <row r="24" spans="1:46" s="56" customFormat="1" ht="18.75" customHeight="1">
      <c r="A24" s="74" t="s">
        <v>37</v>
      </c>
      <c r="B24" s="73">
        <f>SUM(B26:B30,B34,B38:B39)-0.1</f>
        <v>99.999999999999986</v>
      </c>
      <c r="C24" s="73">
        <v>100</v>
      </c>
      <c r="D24" s="75" t="s">
        <v>125</v>
      </c>
      <c r="E24" s="73">
        <f>SUM(E26:E30,E34,E38:E39)</f>
        <v>100.00000000000001</v>
      </c>
      <c r="F24" s="73">
        <v>100</v>
      </c>
      <c r="G24" s="73">
        <v>100</v>
      </c>
      <c r="H24" s="73">
        <v>100</v>
      </c>
      <c r="I24" s="73">
        <v>100</v>
      </c>
      <c r="J24" s="73">
        <v>100</v>
      </c>
      <c r="K24" s="73">
        <v>100</v>
      </c>
      <c r="L24" s="73">
        <v>100</v>
      </c>
      <c r="M24" s="73">
        <v>100</v>
      </c>
      <c r="N24" s="73">
        <v>100</v>
      </c>
      <c r="O24" s="73">
        <v>100</v>
      </c>
      <c r="P24" s="73">
        <v>100</v>
      </c>
      <c r="Q24" s="73">
        <v>100</v>
      </c>
      <c r="R24" s="73">
        <v>100</v>
      </c>
      <c r="S24" s="73">
        <v>100</v>
      </c>
      <c r="T24" s="73">
        <v>100</v>
      </c>
      <c r="U24" s="73">
        <v>100</v>
      </c>
      <c r="V24" s="73">
        <v>100</v>
      </c>
      <c r="W24" s="73">
        <v>100</v>
      </c>
      <c r="X24" s="73">
        <v>100</v>
      </c>
      <c r="Y24" s="73">
        <v>100</v>
      </c>
      <c r="Z24" s="73">
        <v>100</v>
      </c>
      <c r="AA24" s="73">
        <v>100</v>
      </c>
      <c r="AB24" s="73">
        <v>100</v>
      </c>
      <c r="AC24" s="73">
        <v>100</v>
      </c>
      <c r="AD24" s="73">
        <v>100</v>
      </c>
      <c r="AE24" s="73">
        <v>100</v>
      </c>
      <c r="AF24" s="73">
        <v>100</v>
      </c>
      <c r="AG24" s="73">
        <v>100</v>
      </c>
      <c r="AH24" s="73">
        <v>100</v>
      </c>
      <c r="AI24" s="73">
        <v>100</v>
      </c>
      <c r="AJ24" s="73">
        <v>100</v>
      </c>
      <c r="AK24" s="73">
        <v>100</v>
      </c>
      <c r="AL24" s="50">
        <v>100</v>
      </c>
      <c r="AM24" s="50">
        <v>100</v>
      </c>
      <c r="AN24" s="50">
        <v>100</v>
      </c>
      <c r="AO24" s="51">
        <v>100</v>
      </c>
      <c r="AP24" s="50">
        <v>100</v>
      </c>
      <c r="AQ24" s="50">
        <v>100</v>
      </c>
      <c r="AR24" s="50">
        <v>100</v>
      </c>
      <c r="AS24" s="51">
        <v>100</v>
      </c>
    </row>
    <row r="25" spans="1:46" s="56" customFormat="1" ht="2.25" customHeight="1">
      <c r="A25" s="74"/>
      <c r="B25" s="73"/>
      <c r="C25" s="73"/>
      <c r="D25" s="65"/>
      <c r="E25" s="73"/>
      <c r="F25" s="73"/>
      <c r="G25" s="72"/>
      <c r="H25" s="73"/>
      <c r="I25" s="73"/>
      <c r="J25" s="73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1"/>
      <c r="V25" s="72"/>
      <c r="W25" s="72"/>
      <c r="X25" s="72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</row>
    <row r="26" spans="1:46" s="56" customFormat="1" ht="21" customHeight="1">
      <c r="A26" s="70" t="s">
        <v>36</v>
      </c>
      <c r="B26" s="64">
        <f t="shared" ref="B26:B32" si="0">B8*100/$B$6</f>
        <v>3.0547234582208178</v>
      </c>
      <c r="C26" s="64">
        <f t="shared" ref="C26:C32" si="1">C8*100/$C$6</f>
        <v>1.9291145163176979</v>
      </c>
      <c r="D26" s="65" t="s">
        <v>125</v>
      </c>
      <c r="E26" s="64">
        <f t="shared" ref="E26:E39" si="2">E8*100/$E$6</f>
        <v>1.6484714542169518</v>
      </c>
      <c r="F26" s="64">
        <f>F8*100/$F$6</f>
        <v>3.37758526034172</v>
      </c>
      <c r="G26" s="64">
        <f>SUM(G8*100/G6)</f>
        <v>3.0926242329551479</v>
      </c>
      <c r="H26" s="64">
        <f t="shared" ref="H26:H39" si="3">H8*100/$H$6</f>
        <v>2.1209891999882706</v>
      </c>
      <c r="I26" s="64">
        <f t="shared" ref="I26:I33" si="4">I8*100/$I$6</f>
        <v>1.5645935082335654</v>
      </c>
      <c r="J26" s="64">
        <f t="shared" ref="J26:J32" si="5">J8*100/$J$6</f>
        <v>4.9103915713273469</v>
      </c>
      <c r="K26" s="64">
        <f t="shared" ref="K26:AH26" si="6">SUM(K8*100/K6)</f>
        <v>3.8959369037040945</v>
      </c>
      <c r="L26" s="64">
        <f t="shared" si="6"/>
        <v>3.1553679851979597</v>
      </c>
      <c r="M26" s="64">
        <f t="shared" si="6"/>
        <v>3.4277349503519101</v>
      </c>
      <c r="N26" s="64">
        <f t="shared" si="6"/>
        <v>3.852028541652889</v>
      </c>
      <c r="O26" s="64">
        <f t="shared" si="6"/>
        <v>3.2263540639122756</v>
      </c>
      <c r="P26" s="64">
        <f t="shared" si="6"/>
        <v>2.4488701601163148</v>
      </c>
      <c r="Q26" s="64">
        <f t="shared" si="6"/>
        <v>3.1386984759997927</v>
      </c>
      <c r="R26" s="64">
        <f t="shared" si="6"/>
        <v>2.9588325746009509</v>
      </c>
      <c r="S26" s="64">
        <f t="shared" si="6"/>
        <v>1.3398670576349776</v>
      </c>
      <c r="T26" s="64">
        <f t="shared" si="6"/>
        <v>2.5227876282772321</v>
      </c>
      <c r="U26" s="64">
        <f t="shared" si="6"/>
        <v>2.7948314260073159</v>
      </c>
      <c r="V26" s="64">
        <f t="shared" si="6"/>
        <v>3.1072582671898776</v>
      </c>
      <c r="W26" s="64">
        <f t="shared" si="6"/>
        <v>2.6862246700541226</v>
      </c>
      <c r="X26" s="64">
        <f t="shared" si="6"/>
        <v>3.6840757980364378</v>
      </c>
      <c r="Y26" s="64">
        <f t="shared" si="6"/>
        <v>2.7816506341100142</v>
      </c>
      <c r="Z26" s="64">
        <f t="shared" si="6"/>
        <v>3.511491225952478</v>
      </c>
      <c r="AA26" s="64">
        <f t="shared" si="6"/>
        <v>3.1374790648825002</v>
      </c>
      <c r="AB26" s="64">
        <f t="shared" si="6"/>
        <v>3.6289521765980801</v>
      </c>
      <c r="AC26" s="64">
        <f t="shared" si="6"/>
        <v>3.9384865822844501</v>
      </c>
      <c r="AD26" s="64">
        <f t="shared" si="6"/>
        <v>2.5637351366471517</v>
      </c>
      <c r="AE26" s="64">
        <f t="shared" si="6"/>
        <v>2.9778826897669139</v>
      </c>
      <c r="AF26" s="64">
        <f t="shared" si="6"/>
        <v>3.3178487005741593</v>
      </c>
      <c r="AG26" s="64">
        <f t="shared" si="6"/>
        <v>2.6421154544591299</v>
      </c>
      <c r="AH26" s="64">
        <f t="shared" si="6"/>
        <v>1.9332505594088807</v>
      </c>
      <c r="AI26" s="64">
        <f>SUM(AI8*100/AI6)-0.04</f>
        <v>2.5366441160614044</v>
      </c>
      <c r="AJ26" s="64">
        <f>SUM(AJ8*100/AJ6)</f>
        <v>3.0943942126750112</v>
      </c>
      <c r="AK26" s="64">
        <f>SUM(AK8*100/AK6)</f>
        <v>2.304409311752551</v>
      </c>
      <c r="AL26" s="64">
        <f t="shared" ref="AL26:AO26" si="7">SUM(AL8*100/AL6)</f>
        <v>2.481418025637173</v>
      </c>
      <c r="AM26" s="64">
        <f t="shared" si="7"/>
        <v>2.4633961454745767</v>
      </c>
      <c r="AN26" s="64">
        <f t="shared" si="7"/>
        <v>2.042674549801915</v>
      </c>
      <c r="AO26" s="64">
        <f t="shared" si="7"/>
        <v>2.407700980642836</v>
      </c>
      <c r="AP26" s="64">
        <f t="shared" ref="AP26:AS26" si="8">SUM(AP8*100/AP6)</f>
        <v>1.6839759144073441</v>
      </c>
      <c r="AQ26" s="64">
        <f t="shared" si="8"/>
        <v>1.7635688716468347</v>
      </c>
      <c r="AR26" s="64">
        <f t="shared" si="8"/>
        <v>2.2821534375319237</v>
      </c>
      <c r="AS26" s="64">
        <f t="shared" si="8"/>
        <v>2.1878266333919094</v>
      </c>
      <c r="AT26" s="51"/>
    </row>
    <row r="27" spans="1:46" s="56" customFormat="1" ht="21" customHeight="1">
      <c r="A27" s="56" t="s">
        <v>35</v>
      </c>
      <c r="B27" s="64">
        <f t="shared" si="0"/>
        <v>31.008114771124642</v>
      </c>
      <c r="C27" s="64">
        <f t="shared" si="1"/>
        <v>31.360593553130691</v>
      </c>
      <c r="D27" s="65" t="s">
        <v>125</v>
      </c>
      <c r="E27" s="64">
        <f t="shared" si="2"/>
        <v>33.544840751958724</v>
      </c>
      <c r="F27" s="64">
        <v>31.7</v>
      </c>
      <c r="G27" s="64">
        <f>SUM(G9*100/G6)</f>
        <v>31.085621628352584</v>
      </c>
      <c r="H27" s="64">
        <f t="shared" si="3"/>
        <v>31.172969754612414</v>
      </c>
      <c r="I27" s="64">
        <f t="shared" si="4"/>
        <v>31.937864753926359</v>
      </c>
      <c r="J27" s="64">
        <f t="shared" si="5"/>
        <v>29.405550991578231</v>
      </c>
      <c r="K27" s="64">
        <f t="shared" ref="K27:AK27" si="9">SUM(K9*100/K6)</f>
        <v>31.15629587859052</v>
      </c>
      <c r="L27" s="64">
        <f t="shared" si="9"/>
        <v>30.887292519939642</v>
      </c>
      <c r="M27" s="64">
        <f t="shared" si="9"/>
        <v>29.898301858574321</v>
      </c>
      <c r="N27" s="64">
        <f t="shared" si="9"/>
        <v>28.819316012834165</v>
      </c>
      <c r="O27" s="64">
        <f t="shared" si="9"/>
        <v>29.935674795255903</v>
      </c>
      <c r="P27" s="64">
        <f t="shared" si="9"/>
        <v>31.786602786024794</v>
      </c>
      <c r="Q27" s="64">
        <f t="shared" si="9"/>
        <v>27.40959062668496</v>
      </c>
      <c r="R27" s="64">
        <f t="shared" si="9"/>
        <v>30.377798514419062</v>
      </c>
      <c r="S27" s="64">
        <f t="shared" si="9"/>
        <v>27.035900696155831</v>
      </c>
      <c r="T27" s="64">
        <f t="shared" si="9"/>
        <v>30.691454001139196</v>
      </c>
      <c r="U27" s="64">
        <f t="shared" si="9"/>
        <v>31.412881037900309</v>
      </c>
      <c r="V27" s="64">
        <f t="shared" si="9"/>
        <v>33.414714024787223</v>
      </c>
      <c r="W27" s="64">
        <f t="shared" si="9"/>
        <v>34.078743772053834</v>
      </c>
      <c r="X27" s="64">
        <f t="shared" si="9"/>
        <v>32.68675903667981</v>
      </c>
      <c r="Y27" s="64">
        <f t="shared" si="9"/>
        <v>32.426139684214938</v>
      </c>
      <c r="Z27" s="64">
        <f t="shared" si="9"/>
        <v>31.28736120342182</v>
      </c>
      <c r="AA27" s="64">
        <f t="shared" si="9"/>
        <v>31.761687861396847</v>
      </c>
      <c r="AB27" s="64">
        <f t="shared" si="9"/>
        <v>31.057654674759174</v>
      </c>
      <c r="AC27" s="64">
        <f t="shared" si="9"/>
        <v>30.205293110968768</v>
      </c>
      <c r="AD27" s="64">
        <f t="shared" si="9"/>
        <v>30.380864982112449</v>
      </c>
      <c r="AE27" s="64">
        <f t="shared" si="9"/>
        <v>30.71641652020659</v>
      </c>
      <c r="AF27" s="64">
        <f t="shared" si="9"/>
        <v>30.577088294734409</v>
      </c>
      <c r="AG27" s="64">
        <f t="shared" si="9"/>
        <v>31.52433013447726</v>
      </c>
      <c r="AH27" s="64">
        <f t="shared" si="9"/>
        <v>30.975450584651991</v>
      </c>
      <c r="AI27" s="64">
        <f t="shared" si="9"/>
        <v>30.825297409425701</v>
      </c>
      <c r="AJ27" s="64">
        <f t="shared" si="9"/>
        <v>31.912826756805465</v>
      </c>
      <c r="AK27" s="64">
        <f t="shared" si="9"/>
        <v>33.197562569835945</v>
      </c>
      <c r="AL27" s="64">
        <f t="shared" ref="AL27:AO27" si="10">SUM(AL9*100/AL6)</f>
        <v>29.449380340671155</v>
      </c>
      <c r="AM27" s="64">
        <f t="shared" si="10"/>
        <v>30.85443523914681</v>
      </c>
      <c r="AN27" s="64">
        <f t="shared" si="10"/>
        <v>31.678189970827983</v>
      </c>
      <c r="AO27" s="64">
        <f t="shared" si="10"/>
        <v>30.28357551095948</v>
      </c>
      <c r="AP27" s="64">
        <f t="shared" ref="AP27:AS27" si="11">SUM(AP9*100/AP6)</f>
        <v>29.674616651931249</v>
      </c>
      <c r="AQ27" s="64">
        <f t="shared" si="11"/>
        <v>30.022326859776808</v>
      </c>
      <c r="AR27" s="64">
        <f t="shared" si="11"/>
        <v>28.255816781713197</v>
      </c>
      <c r="AS27" s="64">
        <f t="shared" si="11"/>
        <v>28.230609436808034</v>
      </c>
      <c r="AT27" s="51"/>
    </row>
    <row r="28" spans="1:46" s="56" customFormat="1" ht="21" customHeight="1">
      <c r="A28" s="69" t="s">
        <v>34</v>
      </c>
      <c r="B28" s="64">
        <f t="shared" si="0"/>
        <v>20.846885283538686</v>
      </c>
      <c r="C28" s="64">
        <f t="shared" si="1"/>
        <v>21.325869358153835</v>
      </c>
      <c r="D28" s="65" t="s">
        <v>125</v>
      </c>
      <c r="E28" s="64">
        <f t="shared" si="2"/>
        <v>22.295690587265945</v>
      </c>
      <c r="F28" s="64">
        <f t="shared" ref="F28:F39" si="12">F10*100/$F$6</f>
        <v>19.863420652054959</v>
      </c>
      <c r="G28" s="64">
        <f>SUM(G10*100/G6)</f>
        <v>19.266924615411686</v>
      </c>
      <c r="H28" s="64">
        <f t="shared" si="3"/>
        <v>23.022282116042437</v>
      </c>
      <c r="I28" s="64">
        <f t="shared" si="4"/>
        <v>23.853881072602828</v>
      </c>
      <c r="J28" s="64">
        <f t="shared" si="5"/>
        <v>18.390632387984983</v>
      </c>
      <c r="K28" s="64">
        <f t="shared" ref="K28:AK28" si="13">SUM(K10*100/K6)</f>
        <v>18.817511932066928</v>
      </c>
      <c r="L28" s="64">
        <f t="shared" si="13"/>
        <v>18.750822734784794</v>
      </c>
      <c r="M28" s="64">
        <f t="shared" si="13"/>
        <v>18.77536222031878</v>
      </c>
      <c r="N28" s="64">
        <f t="shared" si="13"/>
        <v>19.796815174782278</v>
      </c>
      <c r="O28" s="64">
        <f t="shared" si="13"/>
        <v>18.474731022458766</v>
      </c>
      <c r="P28" s="64">
        <f t="shared" si="13"/>
        <v>16.49826533390199</v>
      </c>
      <c r="Q28" s="64">
        <f t="shared" si="13"/>
        <v>21.387012037610372</v>
      </c>
      <c r="R28" s="64">
        <f t="shared" si="13"/>
        <v>20.997241319652453</v>
      </c>
      <c r="S28" s="64">
        <f t="shared" si="13"/>
        <v>23.929421029530179</v>
      </c>
      <c r="T28" s="64">
        <f t="shared" si="13"/>
        <v>21.929265774115077</v>
      </c>
      <c r="U28" s="64">
        <f t="shared" si="13"/>
        <v>21.335847704310599</v>
      </c>
      <c r="V28" s="64">
        <f t="shared" si="13"/>
        <v>18.54267712297241</v>
      </c>
      <c r="W28" s="64">
        <f t="shared" si="13"/>
        <v>17.141722680916185</v>
      </c>
      <c r="X28" s="64">
        <f t="shared" si="13"/>
        <v>19.523873222403758</v>
      </c>
      <c r="Y28" s="64">
        <f t="shared" si="13"/>
        <v>20.292457506121632</v>
      </c>
      <c r="Z28" s="64">
        <f t="shared" si="13"/>
        <v>19.479632000922312</v>
      </c>
      <c r="AA28" s="64">
        <f t="shared" si="13"/>
        <v>18.356960794301614</v>
      </c>
      <c r="AB28" s="64">
        <f t="shared" si="13"/>
        <v>19.435435162276235</v>
      </c>
      <c r="AC28" s="64">
        <f t="shared" si="13"/>
        <v>19.877404441265814</v>
      </c>
      <c r="AD28" s="64">
        <f t="shared" si="13"/>
        <v>20.737830821551434</v>
      </c>
      <c r="AE28" s="64">
        <f t="shared" si="13"/>
        <v>19.394304847767312</v>
      </c>
      <c r="AF28" s="64">
        <f t="shared" si="13"/>
        <v>19.602379317337334</v>
      </c>
      <c r="AG28" s="64">
        <f t="shared" si="13"/>
        <v>19.300379535805291</v>
      </c>
      <c r="AH28" s="64">
        <f t="shared" si="13"/>
        <v>20.359890456636151</v>
      </c>
      <c r="AI28" s="64">
        <f t="shared" si="13"/>
        <v>19.625380697261914</v>
      </c>
      <c r="AJ28" s="64">
        <f t="shared" si="13"/>
        <v>19.890999258122918</v>
      </c>
      <c r="AK28" s="64">
        <f t="shared" si="13"/>
        <v>17.528389578780317</v>
      </c>
      <c r="AL28" s="64">
        <f t="shared" ref="AL28:AO28" si="14">SUM(AL10*100/AL6)</f>
        <v>19.316228225087276</v>
      </c>
      <c r="AM28" s="64">
        <f t="shared" si="14"/>
        <v>18.058697787559929</v>
      </c>
      <c r="AN28" s="64">
        <f t="shared" si="14"/>
        <v>18.301982021307069</v>
      </c>
      <c r="AO28" s="64">
        <f t="shared" si="14"/>
        <v>20.16987743790926</v>
      </c>
      <c r="AP28" s="64">
        <f t="shared" ref="AP28:AS28" si="15">SUM(AP10*100/AP6)</f>
        <v>19.969834586817576</v>
      </c>
      <c r="AQ28" s="64">
        <f t="shared" si="15"/>
        <v>18.438638119949935</v>
      </c>
      <c r="AR28" s="64">
        <f t="shared" si="15"/>
        <v>20.032641108338318</v>
      </c>
      <c r="AS28" s="64">
        <f t="shared" si="15"/>
        <v>20.978174748895071</v>
      </c>
      <c r="AT28" s="51"/>
    </row>
    <row r="29" spans="1:46" s="56" customFormat="1" ht="21" customHeight="1">
      <c r="A29" s="69" t="s">
        <v>33</v>
      </c>
      <c r="B29" s="64">
        <f t="shared" si="0"/>
        <v>15.391416764149602</v>
      </c>
      <c r="C29" s="64">
        <f t="shared" si="1"/>
        <v>19.140617950303294</v>
      </c>
      <c r="D29" s="65" t="s">
        <v>125</v>
      </c>
      <c r="E29" s="64">
        <f t="shared" si="2"/>
        <v>16.754281980018177</v>
      </c>
      <c r="F29" s="64">
        <f t="shared" si="12"/>
        <v>18.662819734760678</v>
      </c>
      <c r="G29" s="64">
        <f>SUM(G11*100/G6)</f>
        <v>19.549032444062856</v>
      </c>
      <c r="H29" s="64">
        <f t="shared" si="3"/>
        <v>15.043265068827605</v>
      </c>
      <c r="I29" s="64">
        <f t="shared" si="4"/>
        <v>15.20057276975896</v>
      </c>
      <c r="J29" s="64">
        <f t="shared" si="5"/>
        <v>18.341012019768371</v>
      </c>
      <c r="K29" s="64">
        <f t="shared" ref="K29:AI29" si="16">SUM(K11*100/K6)</f>
        <v>19.291431763066022</v>
      </c>
      <c r="L29" s="64">
        <f t="shared" si="16"/>
        <v>20.353506502838254</v>
      </c>
      <c r="M29" s="64">
        <f t="shared" si="16"/>
        <v>19.250995907601528</v>
      </c>
      <c r="N29" s="64">
        <f t="shared" si="16"/>
        <v>20.515464622808238</v>
      </c>
      <c r="O29" s="64">
        <f t="shared" si="16"/>
        <v>20.344979468238858</v>
      </c>
      <c r="P29" s="64">
        <f t="shared" si="16"/>
        <v>20.861305216301869</v>
      </c>
      <c r="Q29" s="64">
        <f t="shared" si="16"/>
        <v>21.527128040203564</v>
      </c>
      <c r="R29" s="64">
        <f t="shared" si="16"/>
        <v>18.759473797508189</v>
      </c>
      <c r="S29" s="64">
        <f t="shared" si="16"/>
        <v>17.408249141098977</v>
      </c>
      <c r="T29" s="64">
        <f t="shared" si="16"/>
        <v>19.067495599126122</v>
      </c>
      <c r="U29" s="64">
        <f t="shared" si="16"/>
        <v>17.418319340463761</v>
      </c>
      <c r="V29" s="64">
        <f t="shared" si="16"/>
        <v>17.994680819486248</v>
      </c>
      <c r="W29" s="64">
        <f t="shared" si="16"/>
        <v>19.59593643653017</v>
      </c>
      <c r="X29" s="64">
        <f t="shared" si="16"/>
        <v>19.916531336535186</v>
      </c>
      <c r="Y29" s="64">
        <f t="shared" si="16"/>
        <v>18.41643877503212</v>
      </c>
      <c r="Z29" s="64">
        <f t="shared" si="16"/>
        <v>18.830268234533637</v>
      </c>
      <c r="AA29" s="64">
        <f t="shared" si="16"/>
        <v>19.958316784562815</v>
      </c>
      <c r="AB29" s="64">
        <f t="shared" si="16"/>
        <v>18.334543537861833</v>
      </c>
      <c r="AC29" s="64">
        <f t="shared" si="16"/>
        <v>18.665979145463048</v>
      </c>
      <c r="AD29" s="64">
        <f t="shared" si="16"/>
        <v>19.576587673538693</v>
      </c>
      <c r="AE29" s="64">
        <f t="shared" si="16"/>
        <v>17.950147195442703</v>
      </c>
      <c r="AF29" s="64">
        <f t="shared" si="16"/>
        <v>18.110407847985446</v>
      </c>
      <c r="AG29" s="64">
        <f t="shared" si="16"/>
        <v>19.578056428173557</v>
      </c>
      <c r="AH29" s="64">
        <f t="shared" si="16"/>
        <v>19.329570348540841</v>
      </c>
      <c r="AI29" s="64">
        <f t="shared" si="16"/>
        <v>17.533018201618148</v>
      </c>
      <c r="AJ29" s="64">
        <f>SUM(AJ11*100/AJ6)-0.04</f>
        <v>18.019212438138247</v>
      </c>
      <c r="AK29" s="64">
        <f>SUM(AK11*100/AK6)</f>
        <v>19.369691064562218</v>
      </c>
      <c r="AL29" s="64">
        <f t="shared" ref="AL29:AO29" si="17">SUM(AL11*100/AL6)</f>
        <v>19.390136576779803</v>
      </c>
      <c r="AM29" s="64">
        <f t="shared" si="17"/>
        <v>18.138596196172774</v>
      </c>
      <c r="AN29" s="64">
        <f t="shared" si="17"/>
        <v>19.798338929346038</v>
      </c>
      <c r="AO29" s="64">
        <f t="shared" si="17"/>
        <v>18.113717554407778</v>
      </c>
      <c r="AP29" s="64">
        <f t="shared" ref="AP29:AS29" si="18">SUM(AP11*100/AP6)</f>
        <v>18.299587927603007</v>
      </c>
      <c r="AQ29" s="64">
        <f t="shared" si="18"/>
        <v>18.239312013485655</v>
      </c>
      <c r="AR29" s="64">
        <f t="shared" si="18"/>
        <v>19.302569940020138</v>
      </c>
      <c r="AS29" s="64">
        <f t="shared" si="18"/>
        <v>21.238046646592217</v>
      </c>
      <c r="AT29" s="51"/>
    </row>
    <row r="30" spans="1:46" s="56" customFormat="1" ht="21" customHeight="1">
      <c r="A30" s="56" t="s">
        <v>32</v>
      </c>
      <c r="B30" s="64">
        <f t="shared" si="0"/>
        <v>16.936270758399022</v>
      </c>
      <c r="C30" s="64">
        <f t="shared" si="1"/>
        <v>13.793894022692713</v>
      </c>
      <c r="D30" s="65" t="s">
        <v>125</v>
      </c>
      <c r="E30" s="64">
        <f t="shared" si="2"/>
        <v>12.799918698820941</v>
      </c>
      <c r="F30" s="64">
        <f t="shared" si="12"/>
        <v>13.966545711409561</v>
      </c>
      <c r="G30" s="64">
        <f>SUM(G12*100/G6)</f>
        <v>15.082617740623455</v>
      </c>
      <c r="H30" s="64">
        <f t="shared" si="3"/>
        <v>14.72293654244082</v>
      </c>
      <c r="I30" s="64">
        <f t="shared" si="4"/>
        <v>13.892109570403889</v>
      </c>
      <c r="J30" s="64">
        <f t="shared" si="5"/>
        <v>15.486986390085159</v>
      </c>
      <c r="K30" s="64">
        <f t="shared" ref="K30:AK30" si="19">SUM(K12*100/K6)</f>
        <v>15.9714354836618</v>
      </c>
      <c r="L30" s="64">
        <f t="shared" si="19"/>
        <v>15.659366691815764</v>
      </c>
      <c r="M30" s="64">
        <f t="shared" si="19"/>
        <v>16.345257032535248</v>
      </c>
      <c r="N30" s="64">
        <f t="shared" si="19"/>
        <v>15.086530282748445</v>
      </c>
      <c r="O30" s="64">
        <f t="shared" si="19"/>
        <v>15.745773210066298</v>
      </c>
      <c r="P30" s="64">
        <f t="shared" si="19"/>
        <v>16.378351403823931</v>
      </c>
      <c r="Q30" s="64">
        <f t="shared" si="19"/>
        <v>15.459177689095229</v>
      </c>
      <c r="R30" s="64">
        <f t="shared" si="19"/>
        <v>15.300061795632942</v>
      </c>
      <c r="S30" s="64">
        <f t="shared" si="19"/>
        <v>16.812890472458591</v>
      </c>
      <c r="T30" s="64">
        <f t="shared" si="19"/>
        <v>14.976455138847509</v>
      </c>
      <c r="U30" s="64">
        <f t="shared" si="19"/>
        <v>16.052550517189665</v>
      </c>
      <c r="V30" s="64">
        <f t="shared" si="19"/>
        <v>15.355720196857172</v>
      </c>
      <c r="W30" s="64">
        <f t="shared" si="19"/>
        <v>15.502084011738658</v>
      </c>
      <c r="X30" s="64">
        <f t="shared" si="19"/>
        <v>14.803471526375802</v>
      </c>
      <c r="Y30" s="64">
        <f t="shared" si="19"/>
        <v>15.818350845438921</v>
      </c>
      <c r="Z30" s="64">
        <f t="shared" si="19"/>
        <v>15.979374078364115</v>
      </c>
      <c r="AA30" s="64">
        <f t="shared" si="19"/>
        <v>15.830005123351707</v>
      </c>
      <c r="AB30" s="64">
        <f t="shared" si="19"/>
        <v>15.696278326062927</v>
      </c>
      <c r="AC30" s="64">
        <f t="shared" si="19"/>
        <v>16.083547825540229</v>
      </c>
      <c r="AD30" s="64">
        <f t="shared" si="19"/>
        <v>15.186997296010757</v>
      </c>
      <c r="AE30" s="64">
        <f t="shared" si="19"/>
        <v>16.871710776275183</v>
      </c>
      <c r="AF30" s="64">
        <f t="shared" si="19"/>
        <v>16.144248072829367</v>
      </c>
      <c r="AG30" s="64">
        <f t="shared" si="19"/>
        <v>14.786575964429165</v>
      </c>
      <c r="AH30" s="64">
        <f t="shared" si="19"/>
        <v>17.321079661585756</v>
      </c>
      <c r="AI30" s="64">
        <f t="shared" si="19"/>
        <v>18.616444362112443</v>
      </c>
      <c r="AJ30" s="64">
        <f t="shared" si="19"/>
        <v>16.005497411732989</v>
      </c>
      <c r="AK30" s="64">
        <f t="shared" si="19"/>
        <v>16.275796892535261</v>
      </c>
      <c r="AL30" s="64">
        <f t="shared" ref="AL30:AO30" si="20">SUM(AL12*100/AL6)</f>
        <v>17.288212325278707</v>
      </c>
      <c r="AM30" s="64">
        <f t="shared" si="20"/>
        <v>18.654596595908558</v>
      </c>
      <c r="AN30" s="64">
        <f t="shared" si="20"/>
        <v>16.628293544156534</v>
      </c>
      <c r="AO30" s="64">
        <f t="shared" si="20"/>
        <v>16.876700052843184</v>
      </c>
      <c r="AP30" s="64">
        <f t="shared" ref="AP30:AS30" si="21">SUM(AP12*100/AP6)</f>
        <v>17.717944623389975</v>
      </c>
      <c r="AQ30" s="64">
        <f t="shared" si="21"/>
        <v>18.626138971562938</v>
      </c>
      <c r="AR30" s="64">
        <f t="shared" si="21"/>
        <v>18.452052595478889</v>
      </c>
      <c r="AS30" s="64">
        <f t="shared" si="21"/>
        <v>16.339293574505607</v>
      </c>
      <c r="AT30" s="51"/>
    </row>
    <row r="31" spans="1:46" s="56" customFormat="1" ht="21" customHeight="1">
      <c r="A31" s="66" t="s">
        <v>31</v>
      </c>
      <c r="B31" s="64">
        <f t="shared" si="0"/>
        <v>12.91544129705146</v>
      </c>
      <c r="C31" s="64">
        <f t="shared" si="1"/>
        <v>11.558444596694684</v>
      </c>
      <c r="D31" s="65" t="s">
        <v>125</v>
      </c>
      <c r="E31" s="64">
        <f t="shared" si="2"/>
        <v>10.624147350668579</v>
      </c>
      <c r="F31" s="64">
        <f t="shared" si="12"/>
        <v>11.126506476321923</v>
      </c>
      <c r="G31" s="64">
        <f>SUM(G13*100/G6)</f>
        <v>12.322700015926291</v>
      </c>
      <c r="H31" s="64">
        <f t="shared" si="3"/>
        <v>12.978436949783962</v>
      </c>
      <c r="I31" s="64">
        <f t="shared" si="4"/>
        <v>11.954626913538952</v>
      </c>
      <c r="J31" s="64">
        <f t="shared" si="5"/>
        <v>12.554247165590809</v>
      </c>
      <c r="K31" s="64">
        <f t="shared" ref="K31:AK31" si="22">SUM(K13*100/K6)</f>
        <v>13.659305670644098</v>
      </c>
      <c r="L31" s="64">
        <f t="shared" si="22"/>
        <v>12.838254922037795</v>
      </c>
      <c r="M31" s="64">
        <f t="shared" si="22"/>
        <v>13.099436672059749</v>
      </c>
      <c r="N31" s="64">
        <f t="shared" si="22"/>
        <v>12.213255130359826</v>
      </c>
      <c r="O31" s="64">
        <f t="shared" si="22"/>
        <v>12.790530155307287</v>
      </c>
      <c r="P31" s="64">
        <f t="shared" si="22"/>
        <v>13.540633239204878</v>
      </c>
      <c r="Q31" s="64">
        <f t="shared" si="22"/>
        <v>13.410674457152782</v>
      </c>
      <c r="R31" s="64">
        <f t="shared" si="22"/>
        <v>13.075468724598789</v>
      </c>
      <c r="S31" s="64">
        <f t="shared" si="22"/>
        <v>13.305673224887496</v>
      </c>
      <c r="T31" s="64">
        <f t="shared" si="22"/>
        <v>12.204908455378783</v>
      </c>
      <c r="U31" s="64">
        <f t="shared" si="22"/>
        <v>13.396242331516602</v>
      </c>
      <c r="V31" s="64">
        <f t="shared" si="22"/>
        <v>12.908808111750284</v>
      </c>
      <c r="W31" s="64">
        <f t="shared" si="22"/>
        <v>12.990725591861805</v>
      </c>
      <c r="X31" s="64">
        <f t="shared" si="22"/>
        <v>11.710411123890005</v>
      </c>
      <c r="Y31" s="64">
        <f t="shared" si="22"/>
        <v>13.242061603485817</v>
      </c>
      <c r="Z31" s="64">
        <f t="shared" si="22"/>
        <v>13.632204895453912</v>
      </c>
      <c r="AA31" s="64">
        <f t="shared" si="22"/>
        <v>13.391259689951095</v>
      </c>
      <c r="AB31" s="64">
        <f t="shared" si="22"/>
        <v>13.158142624504869</v>
      </c>
      <c r="AC31" s="64">
        <f t="shared" si="22"/>
        <v>13.547100032615916</v>
      </c>
      <c r="AD31" s="64">
        <f t="shared" si="22"/>
        <v>12.574629612362775</v>
      </c>
      <c r="AE31" s="64">
        <f t="shared" si="22"/>
        <v>14.193807741426264</v>
      </c>
      <c r="AF31" s="64">
        <f t="shared" si="22"/>
        <v>13.530114214677354</v>
      </c>
      <c r="AG31" s="64">
        <f t="shared" si="22"/>
        <v>11.446230143385632</v>
      </c>
      <c r="AH31" s="64">
        <f t="shared" si="22"/>
        <v>14.378544920508659</v>
      </c>
      <c r="AI31" s="64">
        <f t="shared" si="22"/>
        <v>15.138053009970591</v>
      </c>
      <c r="AJ31" s="64">
        <f t="shared" si="22"/>
        <v>12.208835223679115</v>
      </c>
      <c r="AK31" s="64">
        <f t="shared" si="22"/>
        <v>14.323685375663091</v>
      </c>
      <c r="AL31" s="64">
        <f t="shared" ref="AL31:AO31" si="23">SUM(AL13*100/AL6)</f>
        <v>13.992046192963731</v>
      </c>
      <c r="AM31" s="64">
        <f t="shared" si="23"/>
        <v>13.78547350409851</v>
      </c>
      <c r="AN31" s="64">
        <f t="shared" si="23"/>
        <v>13.273365382929011</v>
      </c>
      <c r="AO31" s="64">
        <f t="shared" si="23"/>
        <v>14.236148145983552</v>
      </c>
      <c r="AP31" s="64">
        <f t="shared" ref="AP31:AS31" si="24">SUM(AP13*100/AP6)</f>
        <v>15.050671662427799</v>
      </c>
      <c r="AQ31" s="64">
        <f t="shared" si="24"/>
        <v>16.114367246671897</v>
      </c>
      <c r="AR31" s="64">
        <f t="shared" si="24"/>
        <v>15.254440114997884</v>
      </c>
      <c r="AS31" s="64">
        <f t="shared" si="24"/>
        <v>14.288431055640212</v>
      </c>
      <c r="AT31" s="51"/>
    </row>
    <row r="32" spans="1:46" s="56" customFormat="1" ht="21" customHeight="1">
      <c r="A32" s="66" t="s">
        <v>30</v>
      </c>
      <c r="B32" s="64">
        <f t="shared" si="0"/>
        <v>4.0208294613475601</v>
      </c>
      <c r="C32" s="64">
        <f t="shared" si="1"/>
        <v>2.235449425998028</v>
      </c>
      <c r="D32" s="65" t="s">
        <v>125</v>
      </c>
      <c r="E32" s="64">
        <f t="shared" si="2"/>
        <v>2.17577134815236</v>
      </c>
      <c r="F32" s="64">
        <f t="shared" si="12"/>
        <v>2.8400392350876369</v>
      </c>
      <c r="G32" s="64">
        <f>SUM(G14*100/G6)</f>
        <v>2.7599177246971638</v>
      </c>
      <c r="H32" s="64">
        <f t="shared" si="3"/>
        <v>1.7306027531041588</v>
      </c>
      <c r="I32" s="64">
        <f t="shared" si="4"/>
        <v>1.8943244805828923</v>
      </c>
      <c r="J32" s="64">
        <f t="shared" si="5"/>
        <v>2.9327392244943509</v>
      </c>
      <c r="K32" s="64">
        <f t="shared" ref="K32:AK32" si="25">SUM(K14*100/K$6)</f>
        <v>2.2311639248886839</v>
      </c>
      <c r="L32" s="64">
        <f t="shared" si="25"/>
        <v>2.8211117697779695</v>
      </c>
      <c r="M32" s="64">
        <f t="shared" si="25"/>
        <v>3.2343090735226805</v>
      </c>
      <c r="N32" s="64">
        <f t="shared" si="25"/>
        <v>2.8732751523886191</v>
      </c>
      <c r="O32" s="64">
        <f t="shared" si="25"/>
        <v>2.8810075474295154</v>
      </c>
      <c r="P32" s="64">
        <f t="shared" si="25"/>
        <v>2.5242525005405767</v>
      </c>
      <c r="Q32" s="64">
        <f t="shared" si="25"/>
        <v>2.0167702761312709</v>
      </c>
      <c r="R32" s="64">
        <f t="shared" si="25"/>
        <v>2.2245930710341546</v>
      </c>
      <c r="S32" s="64">
        <f t="shared" si="25"/>
        <v>3.5072172475710954</v>
      </c>
      <c r="T32" s="64">
        <f t="shared" si="25"/>
        <v>2.7715466834687263</v>
      </c>
      <c r="U32" s="64">
        <f t="shared" si="25"/>
        <v>2.6563081856730646</v>
      </c>
      <c r="V32" s="64">
        <f t="shared" si="25"/>
        <v>2.4469120851068884</v>
      </c>
      <c r="W32" s="64">
        <f t="shared" si="25"/>
        <v>2.5113584198768519</v>
      </c>
      <c r="X32" s="64">
        <f t="shared" si="25"/>
        <v>3.0930604024857966</v>
      </c>
      <c r="Y32" s="64">
        <f t="shared" si="25"/>
        <v>2.5762892419531034</v>
      </c>
      <c r="Z32" s="64">
        <f t="shared" si="25"/>
        <v>2.3471691829102039</v>
      </c>
      <c r="AA32" s="64">
        <f t="shared" si="25"/>
        <v>2.4387454334006113</v>
      </c>
      <c r="AB32" s="64">
        <f t="shared" si="25"/>
        <v>2.5381357015580566</v>
      </c>
      <c r="AC32" s="64">
        <f t="shared" si="25"/>
        <v>2.5364477929243114</v>
      </c>
      <c r="AD32" s="64">
        <f t="shared" si="25"/>
        <v>2.6123676836479808</v>
      </c>
      <c r="AE32" s="64">
        <f t="shared" si="25"/>
        <v>2.6779030348489195</v>
      </c>
      <c r="AF32" s="64">
        <f t="shared" si="25"/>
        <v>2.6141338581520124</v>
      </c>
      <c r="AG32" s="64">
        <f t="shared" si="25"/>
        <v>3.3403458210435324</v>
      </c>
      <c r="AH32" s="64">
        <f t="shared" si="25"/>
        <v>2.9009520958142421</v>
      </c>
      <c r="AI32" s="64">
        <f t="shared" si="25"/>
        <v>3.4783913521418515</v>
      </c>
      <c r="AJ32" s="64">
        <f t="shared" si="25"/>
        <v>3.7966621880538742</v>
      </c>
      <c r="AK32" s="64">
        <f t="shared" si="25"/>
        <v>1.9521115168721697</v>
      </c>
      <c r="AL32" s="64">
        <f t="shared" ref="AL32:AO32" si="26">SUM(AL14*100/AL$6)</f>
        <v>3.2746034316891692</v>
      </c>
      <c r="AM32" s="64">
        <f t="shared" si="26"/>
        <v>4.8691230918100477</v>
      </c>
      <c r="AN32" s="64">
        <f t="shared" si="26"/>
        <v>3.3549281612275244</v>
      </c>
      <c r="AO32" s="64">
        <f t="shared" si="26"/>
        <v>2.6405519068596295</v>
      </c>
      <c r="AP32" s="64">
        <f t="shared" ref="AP32:AS32" si="27">SUM(AP14*100/AP$6)</f>
        <v>2.6672729609621775</v>
      </c>
      <c r="AQ32" s="64">
        <f t="shared" si="27"/>
        <v>2.5117717248910423</v>
      </c>
      <c r="AR32" s="64">
        <f t="shared" si="27"/>
        <v>3.1976124804810064</v>
      </c>
      <c r="AS32" s="64">
        <f t="shared" si="27"/>
        <v>2.0508625188653964</v>
      </c>
      <c r="AT32" s="51"/>
    </row>
    <row r="33" spans="1:46" s="56" customFormat="1" ht="21" customHeight="1">
      <c r="A33" s="67" t="s">
        <v>29</v>
      </c>
      <c r="B33" s="65" t="s">
        <v>125</v>
      </c>
      <c r="C33" s="65" t="s">
        <v>125</v>
      </c>
      <c r="D33" s="65" t="s">
        <v>125</v>
      </c>
      <c r="E33" s="64">
        <f t="shared" si="2"/>
        <v>0</v>
      </c>
      <c r="F33" s="64">
        <f t="shared" si="12"/>
        <v>0</v>
      </c>
      <c r="G33" s="65">
        <f>SUM(G15*100/G6)</f>
        <v>0</v>
      </c>
      <c r="H33" s="65">
        <f t="shared" si="3"/>
        <v>0</v>
      </c>
      <c r="I33" s="64">
        <f t="shared" si="4"/>
        <v>4.3220815144573627E-2</v>
      </c>
      <c r="J33" s="68">
        <f>0*100/$I$6</f>
        <v>0</v>
      </c>
      <c r="K33" s="64">
        <f t="shared" ref="K33:AG33" si="28">SUM(K15*100/K$6)</f>
        <v>8.0965888129018809E-2</v>
      </c>
      <c r="L33" s="64">
        <f t="shared" si="28"/>
        <v>0</v>
      </c>
      <c r="M33" s="64">
        <f t="shared" si="28"/>
        <v>1.1511286952817319E-2</v>
      </c>
      <c r="N33" s="64">
        <f t="shared" si="28"/>
        <v>0</v>
      </c>
      <c r="O33" s="64">
        <f t="shared" si="28"/>
        <v>7.4235507329494618E-2</v>
      </c>
      <c r="P33" s="64">
        <f t="shared" si="28"/>
        <v>0.31346566407847842</v>
      </c>
      <c r="Q33" s="64">
        <f t="shared" si="28"/>
        <v>3.1732955811177091E-2</v>
      </c>
      <c r="R33" s="64">
        <f t="shared" si="28"/>
        <v>0</v>
      </c>
      <c r="S33" s="64">
        <f t="shared" si="28"/>
        <v>0</v>
      </c>
      <c r="T33" s="64">
        <f t="shared" si="28"/>
        <v>0</v>
      </c>
      <c r="U33" s="64">
        <f t="shared" si="28"/>
        <v>0</v>
      </c>
      <c r="V33" s="64">
        <f t="shared" si="28"/>
        <v>0</v>
      </c>
      <c r="W33" s="64">
        <f t="shared" si="28"/>
        <v>0</v>
      </c>
      <c r="X33" s="64">
        <f t="shared" si="28"/>
        <v>0</v>
      </c>
      <c r="Y33" s="64">
        <f t="shared" si="28"/>
        <v>0</v>
      </c>
      <c r="Z33" s="64">
        <f t="shared" si="28"/>
        <v>0</v>
      </c>
      <c r="AA33" s="64">
        <f t="shared" si="28"/>
        <v>0</v>
      </c>
      <c r="AB33" s="64">
        <f t="shared" si="28"/>
        <v>0</v>
      </c>
      <c r="AC33" s="64">
        <f t="shared" si="28"/>
        <v>0</v>
      </c>
      <c r="AD33" s="64">
        <f t="shared" si="28"/>
        <v>0</v>
      </c>
      <c r="AE33" s="64">
        <f t="shared" si="28"/>
        <v>0</v>
      </c>
      <c r="AF33" s="64">
        <f t="shared" si="28"/>
        <v>0</v>
      </c>
      <c r="AG33" s="64">
        <f t="shared" si="28"/>
        <v>0</v>
      </c>
      <c r="AH33" s="64">
        <v>0</v>
      </c>
      <c r="AI33" s="64">
        <v>0</v>
      </c>
      <c r="AJ33" s="64">
        <v>0</v>
      </c>
      <c r="AK33" s="64">
        <v>0</v>
      </c>
      <c r="AL33" s="64">
        <v>0</v>
      </c>
      <c r="AM33" s="64">
        <v>0</v>
      </c>
      <c r="AN33" s="64">
        <v>0</v>
      </c>
      <c r="AO33" s="64">
        <v>0</v>
      </c>
      <c r="AP33" s="64">
        <v>0</v>
      </c>
      <c r="AQ33" s="64">
        <v>0</v>
      </c>
      <c r="AR33" s="64">
        <v>0</v>
      </c>
      <c r="AS33" s="64">
        <v>0</v>
      </c>
      <c r="AT33" s="51"/>
    </row>
    <row r="34" spans="1:46" s="56" customFormat="1" ht="21" customHeight="1">
      <c r="A34" s="56" t="s">
        <v>28</v>
      </c>
      <c r="B34" s="64">
        <f>B16*100/$B$6+0.1</f>
        <v>12.839152062447386</v>
      </c>
      <c r="C34" s="64">
        <f>C16*100/$C$6+0.03</f>
        <v>12.479910599401768</v>
      </c>
      <c r="D34" s="65" t="s">
        <v>125</v>
      </c>
      <c r="E34" s="64">
        <f t="shared" si="2"/>
        <v>12.956796527719264</v>
      </c>
      <c r="F34" s="64">
        <f t="shared" si="12"/>
        <v>12.340904342540947</v>
      </c>
      <c r="G34" s="64">
        <f>SUM(G16*100/G6)</f>
        <v>11.889710218226261</v>
      </c>
      <c r="H34" s="64">
        <f t="shared" si="3"/>
        <v>13.917557318088457</v>
      </c>
      <c r="I34" s="64">
        <v>13.5</v>
      </c>
      <c r="J34" s="64">
        <f t="shared" ref="J34:J39" si="29">J16*100/$J$6</f>
        <v>13.465426191074833</v>
      </c>
      <c r="K34" s="64">
        <f t="shared" ref="K34:AK34" si="30">K16*100/K$6</f>
        <v>10.724641479008373</v>
      </c>
      <c r="L34" s="64">
        <f t="shared" si="30"/>
        <v>11.136307214198462</v>
      </c>
      <c r="M34" s="64">
        <f t="shared" si="30"/>
        <v>12.30234803061821</v>
      </c>
      <c r="N34" s="64">
        <f t="shared" si="30"/>
        <v>11.929845365173984</v>
      </c>
      <c r="O34" s="64">
        <f t="shared" si="30"/>
        <v>12.272487440067904</v>
      </c>
      <c r="P34" s="64">
        <f t="shared" si="30"/>
        <v>11.967566311898336</v>
      </c>
      <c r="Q34" s="64">
        <f t="shared" si="30"/>
        <v>10.967009546255102</v>
      </c>
      <c r="R34" s="64">
        <f t="shared" si="30"/>
        <v>11.554838777033103</v>
      </c>
      <c r="S34" s="64">
        <f t="shared" si="30"/>
        <v>13.449765482061652</v>
      </c>
      <c r="T34" s="64">
        <f t="shared" si="30"/>
        <v>10.80064425521747</v>
      </c>
      <c r="U34" s="64">
        <f t="shared" si="30"/>
        <v>10.962403361282027</v>
      </c>
      <c r="V34" s="64">
        <f t="shared" si="30"/>
        <v>11.379395299411684</v>
      </c>
      <c r="W34" s="64">
        <f t="shared" si="30"/>
        <v>10.853348822798965</v>
      </c>
      <c r="X34" s="64">
        <f t="shared" si="30"/>
        <v>9.3632510822297128</v>
      </c>
      <c r="Y34" s="64">
        <f t="shared" si="30"/>
        <v>10.264962555082374</v>
      </c>
      <c r="Z34" s="64">
        <f t="shared" si="30"/>
        <v>10.853046220609269</v>
      </c>
      <c r="AA34" s="64">
        <f t="shared" si="30"/>
        <v>10.955550371504518</v>
      </c>
      <c r="AB34" s="64">
        <f t="shared" si="30"/>
        <v>11.714975691016296</v>
      </c>
      <c r="AC34" s="64">
        <f t="shared" si="30"/>
        <v>11.193535172137365</v>
      </c>
      <c r="AD34" s="64">
        <f t="shared" si="30"/>
        <v>11.525815490766686</v>
      </c>
      <c r="AE34" s="64">
        <f t="shared" si="30"/>
        <v>12.03551319856555</v>
      </c>
      <c r="AF34" s="64">
        <f t="shared" si="30"/>
        <v>12.237153910131006</v>
      </c>
      <c r="AG34" s="64">
        <f t="shared" si="30"/>
        <v>12.155082030443138</v>
      </c>
      <c r="AH34" s="64">
        <f t="shared" si="30"/>
        <v>10.080758389176379</v>
      </c>
      <c r="AI34" s="64">
        <f t="shared" si="30"/>
        <v>10.823215213520392</v>
      </c>
      <c r="AJ34" s="64">
        <f t="shared" si="30"/>
        <v>10.964249729793618</v>
      </c>
      <c r="AK34" s="64">
        <f t="shared" si="30"/>
        <v>11.283438879481155</v>
      </c>
      <c r="AL34" s="64">
        <f t="shared" ref="AL34:AO34" si="31">AL16*100/AL$6</f>
        <v>11.961591073627353</v>
      </c>
      <c r="AM34" s="64">
        <f t="shared" si="31"/>
        <v>11.654296794070261</v>
      </c>
      <c r="AN34" s="64">
        <f t="shared" si="31"/>
        <v>11.460637263403635</v>
      </c>
      <c r="AO34" s="64">
        <f t="shared" si="31"/>
        <v>12.081948330569416</v>
      </c>
      <c r="AP34" s="64">
        <f t="shared" ref="AP34:AS34" si="32">AP16*100/AP$6</f>
        <v>12.345034683409217</v>
      </c>
      <c r="AQ34" s="64">
        <f t="shared" si="32"/>
        <v>12.835754509655832</v>
      </c>
      <c r="AR34" s="64">
        <f t="shared" si="32"/>
        <v>11.645432920333318</v>
      </c>
      <c r="AS34" s="64">
        <f t="shared" si="32"/>
        <v>10.913014655062979</v>
      </c>
      <c r="AT34" s="51"/>
    </row>
    <row r="35" spans="1:46" s="56" customFormat="1" ht="21" customHeight="1">
      <c r="A35" s="67" t="s">
        <v>27</v>
      </c>
      <c r="B35" s="64">
        <f>B17*100/$B$6</f>
        <v>5.4808869671692051</v>
      </c>
      <c r="C35" s="64">
        <f>C17*100/$C$6</f>
        <v>6.4633791755092496</v>
      </c>
      <c r="D35" s="65" t="s">
        <v>125</v>
      </c>
      <c r="E35" s="64">
        <f t="shared" si="2"/>
        <v>6.3855515455264094</v>
      </c>
      <c r="F35" s="64">
        <f t="shared" si="12"/>
        <v>5.8031222555562687</v>
      </c>
      <c r="G35" s="64">
        <f>SUM(G17*100/G6)</f>
        <v>5.2593553416911014</v>
      </c>
      <c r="H35" s="64">
        <f t="shared" si="3"/>
        <v>5.9258546237590055</v>
      </c>
      <c r="I35" s="64">
        <f>I17*100/$I$6</f>
        <v>6.6891414905418447</v>
      </c>
      <c r="J35" s="64">
        <f t="shared" si="29"/>
        <v>8.1004620298748549</v>
      </c>
      <c r="K35" s="64">
        <f t="shared" ref="K35:AK35" si="33">SUM(K17*100/K6)</f>
        <v>6.8541991529383992</v>
      </c>
      <c r="L35" s="64">
        <f t="shared" si="33"/>
        <v>5.8304784615937342</v>
      </c>
      <c r="M35" s="64">
        <f t="shared" si="33"/>
        <v>6.8574639819082455</v>
      </c>
      <c r="N35" s="64">
        <f t="shared" si="33"/>
        <v>6.5301915319132435</v>
      </c>
      <c r="O35" s="64">
        <f t="shared" si="33"/>
        <v>5.8401504897800001</v>
      </c>
      <c r="P35" s="64">
        <f t="shared" si="33"/>
        <v>6.2096317696624181</v>
      </c>
      <c r="Q35" s="64">
        <f t="shared" si="33"/>
        <v>6.7280685722806721</v>
      </c>
      <c r="R35" s="64">
        <f t="shared" si="33"/>
        <v>6.50022446281797</v>
      </c>
      <c r="S35" s="64">
        <f t="shared" si="33"/>
        <v>7.8220019428759704</v>
      </c>
      <c r="T35" s="64">
        <f t="shared" si="33"/>
        <v>5.8833648206708959</v>
      </c>
      <c r="U35" s="64">
        <f t="shared" si="33"/>
        <v>5.8896892338326134</v>
      </c>
      <c r="V35" s="64">
        <f t="shared" si="33"/>
        <v>6.7017617806590009</v>
      </c>
      <c r="W35" s="64">
        <f t="shared" si="33"/>
        <v>6.4217150317160154</v>
      </c>
      <c r="X35" s="64">
        <f t="shared" si="33"/>
        <v>5.4825239028387243</v>
      </c>
      <c r="Y35" s="64">
        <f t="shared" si="33"/>
        <v>5.767479021229061</v>
      </c>
      <c r="Z35" s="64">
        <f t="shared" si="33"/>
        <v>5.9982391304240723</v>
      </c>
      <c r="AA35" s="64">
        <f t="shared" si="33"/>
        <v>5.8300513860856462</v>
      </c>
      <c r="AB35" s="64">
        <f t="shared" si="33"/>
        <v>6.9722546189035777</v>
      </c>
      <c r="AC35" s="64">
        <f t="shared" si="33"/>
        <v>6.947935373334329</v>
      </c>
      <c r="AD35" s="64">
        <f t="shared" si="33"/>
        <v>7.0436711438708759</v>
      </c>
      <c r="AE35" s="64">
        <f t="shared" si="33"/>
        <v>6.5417527655829844</v>
      </c>
      <c r="AF35" s="64">
        <f t="shared" si="33"/>
        <v>6.8325044058710986</v>
      </c>
      <c r="AG35" s="64">
        <f t="shared" si="33"/>
        <v>6.0227936850410817</v>
      </c>
      <c r="AH35" s="64">
        <f t="shared" si="33"/>
        <v>5.5805866773118238</v>
      </c>
      <c r="AI35" s="64">
        <f t="shared" si="33"/>
        <v>6.0979502101013869</v>
      </c>
      <c r="AJ35" s="64">
        <f t="shared" si="33"/>
        <v>6.5979197161038119</v>
      </c>
      <c r="AK35" s="64">
        <f t="shared" si="33"/>
        <v>6.5924158100042423</v>
      </c>
      <c r="AL35" s="64">
        <f t="shared" ref="AL35:AO35" si="34">SUM(AL17*100/AL6)</f>
        <v>5.8843244044889449</v>
      </c>
      <c r="AM35" s="64">
        <f t="shared" si="34"/>
        <v>6.4282876440206591</v>
      </c>
      <c r="AN35" s="64">
        <f t="shared" si="34"/>
        <v>5.7115380493137655</v>
      </c>
      <c r="AO35" s="64">
        <f t="shared" si="34"/>
        <v>6.6052516869638058</v>
      </c>
      <c r="AP35" s="64">
        <f t="shared" ref="AP35:AS35" si="35">SUM(AP17*100/AP6)</f>
        <v>5.9218367211812222</v>
      </c>
      <c r="AQ35" s="64">
        <f t="shared" si="35"/>
        <v>6.1943410072586627</v>
      </c>
      <c r="AR35" s="64">
        <f t="shared" si="35"/>
        <v>5.991662166960972</v>
      </c>
      <c r="AS35" s="64">
        <f t="shared" si="35"/>
        <v>5.3682053566781924</v>
      </c>
      <c r="AT35" s="51"/>
    </row>
    <row r="36" spans="1:46" s="56" customFormat="1" ht="21" customHeight="1">
      <c r="A36" s="67" t="s">
        <v>26</v>
      </c>
      <c r="B36" s="64">
        <f>B18*100/$B$6</f>
        <v>4.8746023242847301</v>
      </c>
      <c r="C36" s="64">
        <f>C18*100/$C$6</f>
        <v>3.9352305198603013</v>
      </c>
      <c r="D36" s="65" t="s">
        <v>125</v>
      </c>
      <c r="E36" s="64">
        <f t="shared" si="2"/>
        <v>4.6717947299598057</v>
      </c>
      <c r="F36" s="64">
        <f t="shared" si="12"/>
        <v>4.3722670880202745</v>
      </c>
      <c r="G36" s="64">
        <f>SUM(G18*100/G6)</f>
        <v>4.7109680702705798</v>
      </c>
      <c r="H36" s="64">
        <f t="shared" si="3"/>
        <v>5.3954798298210873</v>
      </c>
      <c r="I36" s="64">
        <f>I18*100/$I$6</f>
        <v>4.7837925701539596</v>
      </c>
      <c r="J36" s="64">
        <f t="shared" si="29"/>
        <v>3.1489834580845368</v>
      </c>
      <c r="K36" s="64">
        <f t="shared" ref="K36:AK36" si="36">SUM(K18*100/K6)</f>
        <v>2.0863929494710001</v>
      </c>
      <c r="L36" s="64">
        <f t="shared" si="36"/>
        <v>3.3827737658978223</v>
      </c>
      <c r="M36" s="64">
        <f t="shared" si="36"/>
        <v>4.037515918659615</v>
      </c>
      <c r="N36" s="64">
        <f t="shared" si="36"/>
        <v>3.9945087647685265</v>
      </c>
      <c r="O36" s="64">
        <f t="shared" si="36"/>
        <v>4.7550641187401066</v>
      </c>
      <c r="P36" s="64">
        <f t="shared" si="36"/>
        <v>3.7699433806087423</v>
      </c>
      <c r="Q36" s="64">
        <f t="shared" si="36"/>
        <v>3.069549728451368</v>
      </c>
      <c r="R36" s="64">
        <f t="shared" si="36"/>
        <v>3.7324960016783755</v>
      </c>
      <c r="S36" s="64">
        <f t="shared" si="36"/>
        <v>3.827622962176723</v>
      </c>
      <c r="T36" s="64">
        <f t="shared" si="36"/>
        <v>3.3802578111483519</v>
      </c>
      <c r="U36" s="64">
        <f t="shared" si="36"/>
        <v>3.6582615911797634</v>
      </c>
      <c r="V36" s="64">
        <f t="shared" si="36"/>
        <v>3.5030306268440516</v>
      </c>
      <c r="W36" s="64">
        <f t="shared" si="36"/>
        <v>3.5424389781103409</v>
      </c>
      <c r="X36" s="64">
        <f t="shared" si="36"/>
        <v>2.7624188636217797</v>
      </c>
      <c r="Y36" s="64">
        <f t="shared" si="36"/>
        <v>2.9642762909680935</v>
      </c>
      <c r="Z36" s="64">
        <f t="shared" si="36"/>
        <v>3.1211339330012282</v>
      </c>
      <c r="AA36" s="64">
        <f t="shared" si="36"/>
        <v>3.3726522277721092</v>
      </c>
      <c r="AB36" s="64">
        <f t="shared" si="36"/>
        <v>3.0322379212278792</v>
      </c>
      <c r="AC36" s="64">
        <f t="shared" si="36"/>
        <v>2.5832393497251225</v>
      </c>
      <c r="AD36" s="64">
        <f t="shared" si="36"/>
        <v>2.71964391749643</v>
      </c>
      <c r="AE36" s="64">
        <f t="shared" si="36"/>
        <v>3.6308862856988782</v>
      </c>
      <c r="AF36" s="64">
        <f t="shared" si="36"/>
        <v>3.8841219165024974</v>
      </c>
      <c r="AG36" s="64">
        <f t="shared" si="36"/>
        <v>4.7648532419132055</v>
      </c>
      <c r="AH36" s="64">
        <f t="shared" si="36"/>
        <v>3.1925687410046955</v>
      </c>
      <c r="AI36" s="64">
        <f t="shared" si="36"/>
        <v>3.5896373117775551</v>
      </c>
      <c r="AJ36" s="64">
        <f t="shared" si="36"/>
        <v>3.3592037934875987</v>
      </c>
      <c r="AK36" s="64">
        <f t="shared" si="36"/>
        <v>3.3597894316519334</v>
      </c>
      <c r="AL36" s="64">
        <f t="shared" ref="AL36:AO36" si="37">SUM(AL18*100/AL6)</f>
        <v>3.8623089847187777</v>
      </c>
      <c r="AM36" s="64">
        <f t="shared" si="37"/>
        <v>3.6684532906298521</v>
      </c>
      <c r="AN36" s="64">
        <f t="shared" si="37"/>
        <v>4.1777661288908199</v>
      </c>
      <c r="AO36" s="64">
        <f t="shared" si="37"/>
        <v>3.6979025883418686</v>
      </c>
      <c r="AP36" s="64">
        <f t="shared" ref="AP36:AS36" si="38">SUM(AP18*100/AP6)</f>
        <v>4.2865947941780167</v>
      </c>
      <c r="AQ36" s="64">
        <f t="shared" si="38"/>
        <v>4.2268229871275045</v>
      </c>
      <c r="AR36" s="64">
        <f t="shared" si="38"/>
        <v>3.5071922322918341</v>
      </c>
      <c r="AS36" s="64">
        <f t="shared" si="38"/>
        <v>3.4891316348680674</v>
      </c>
      <c r="AT36" s="51"/>
    </row>
    <row r="37" spans="1:46" s="56" customFormat="1" ht="21" customHeight="1">
      <c r="A37" s="67" t="s">
        <v>25</v>
      </c>
      <c r="B37" s="64">
        <f>B19*100/$B$6</f>
        <v>2.3836627709934515</v>
      </c>
      <c r="C37" s="64">
        <f>C19*100/$C$6</f>
        <v>2.0513009040322174</v>
      </c>
      <c r="D37" s="65" t="s">
        <v>125</v>
      </c>
      <c r="E37" s="64">
        <f t="shared" si="2"/>
        <v>1.8994502522330488</v>
      </c>
      <c r="F37" s="64">
        <f t="shared" si="12"/>
        <v>2.1655149989644036</v>
      </c>
      <c r="G37" s="64">
        <f>SUM(G19*100/G$6)</f>
        <v>1.9193868062645811</v>
      </c>
      <c r="H37" s="64">
        <f t="shared" si="3"/>
        <v>2.5960953705675136</v>
      </c>
      <c r="I37" s="64">
        <f>I19*100/$I$6</f>
        <v>2.0780442643785944</v>
      </c>
      <c r="J37" s="64">
        <f t="shared" si="29"/>
        <v>2.215980703115441</v>
      </c>
      <c r="K37" s="64">
        <f t="shared" ref="K37:AK37" si="39">SUM(K19*100/K6)</f>
        <v>1.7840493765989729</v>
      </c>
      <c r="L37" s="64">
        <f t="shared" si="39"/>
        <v>1.9230549867069053</v>
      </c>
      <c r="M37" s="64">
        <f t="shared" si="39"/>
        <v>1.4073681300503504</v>
      </c>
      <c r="N37" s="64">
        <f t="shared" si="39"/>
        <v>1.4051450684922135</v>
      </c>
      <c r="O37" s="64">
        <f t="shared" si="39"/>
        <v>1.6772728315477965</v>
      </c>
      <c r="P37" s="64">
        <f t="shared" si="39"/>
        <v>1.987991161627175</v>
      </c>
      <c r="Q37" s="64">
        <f t="shared" si="39"/>
        <v>1.169391245523062</v>
      </c>
      <c r="R37" s="64">
        <f t="shared" si="39"/>
        <v>1.3221183125367579</v>
      </c>
      <c r="S37" s="64">
        <f t="shared" si="39"/>
        <v>1.8001405770089582</v>
      </c>
      <c r="T37" s="64">
        <f t="shared" si="39"/>
        <v>1.5370216233982232</v>
      </c>
      <c r="U37" s="64">
        <f t="shared" si="39"/>
        <v>1.414452536269651</v>
      </c>
      <c r="V37" s="64">
        <f t="shared" si="39"/>
        <v>1.174602891908632</v>
      </c>
      <c r="W37" s="64">
        <f t="shared" si="39"/>
        <v>0.88919481297260861</v>
      </c>
      <c r="X37" s="64">
        <f t="shared" si="39"/>
        <v>1.11830831576921</v>
      </c>
      <c r="Y37" s="64">
        <f t="shared" si="39"/>
        <v>1.533207242885219</v>
      </c>
      <c r="Z37" s="64">
        <f t="shared" si="39"/>
        <v>1.7336731571839685</v>
      </c>
      <c r="AA37" s="64">
        <f t="shared" si="39"/>
        <v>1.7528467576467626</v>
      </c>
      <c r="AB37" s="64">
        <f t="shared" si="39"/>
        <v>1.710483150884839</v>
      </c>
      <c r="AC37" s="64">
        <f t="shared" si="39"/>
        <v>1.6623604490779127</v>
      </c>
      <c r="AD37" s="64">
        <f t="shared" si="39"/>
        <v>1.7625495036143159</v>
      </c>
      <c r="AE37" s="64">
        <f t="shared" si="39"/>
        <v>1.8628741472836865</v>
      </c>
      <c r="AF37" s="64">
        <f t="shared" si="39"/>
        <v>1.5205275877574091</v>
      </c>
      <c r="AG37" s="64">
        <f t="shared" si="39"/>
        <v>1.3674351034888512</v>
      </c>
      <c r="AH37" s="64">
        <f t="shared" si="39"/>
        <v>1.3076029708598607</v>
      </c>
      <c r="AI37" s="64">
        <f t="shared" si="39"/>
        <v>1.1356276916414498</v>
      </c>
      <c r="AJ37" s="64">
        <f t="shared" si="39"/>
        <v>1.0071262202022067</v>
      </c>
      <c r="AK37" s="64">
        <f t="shared" si="39"/>
        <v>1.3312336378249796</v>
      </c>
      <c r="AL37" s="64">
        <f t="shared" ref="AL37:AO37" si="40">SUM(AL19*100/AL6)</f>
        <v>2.2149576844196317</v>
      </c>
      <c r="AM37" s="64">
        <f t="shared" si="40"/>
        <v>1.5575558594197494</v>
      </c>
      <c r="AN37" s="64">
        <f t="shared" si="40"/>
        <v>1.5713330851990499</v>
      </c>
      <c r="AO37" s="64">
        <f t="shared" si="40"/>
        <v>1.7787940552637411</v>
      </c>
      <c r="AP37" s="64">
        <f t="shared" ref="AP37:AS37" si="41">SUM(AP19*100/AP6)</f>
        <v>2.1366031680499784</v>
      </c>
      <c r="AQ37" s="64">
        <f t="shared" si="41"/>
        <v>2.4145905152696643</v>
      </c>
      <c r="AR37" s="64">
        <f t="shared" si="41"/>
        <v>2.1465785210805133</v>
      </c>
      <c r="AS37" s="64">
        <f t="shared" si="41"/>
        <v>2.0556776635167191</v>
      </c>
      <c r="AT37" s="51"/>
    </row>
    <row r="38" spans="1:46" s="56" customFormat="1" ht="21" customHeight="1">
      <c r="A38" s="66" t="s">
        <v>24</v>
      </c>
      <c r="B38" s="64">
        <f>B20*100/$B$6</f>
        <v>0</v>
      </c>
      <c r="C38" s="65" t="s">
        <v>125</v>
      </c>
      <c r="D38" s="65" t="s">
        <v>125</v>
      </c>
      <c r="E38" s="64">
        <f t="shared" si="2"/>
        <v>0</v>
      </c>
      <c r="F38" s="64">
        <f t="shared" si="12"/>
        <v>0</v>
      </c>
      <c r="G38" s="64">
        <f>SUM(G20*100/G$6)</f>
        <v>0</v>
      </c>
      <c r="H38" s="65">
        <f t="shared" si="3"/>
        <v>0</v>
      </c>
      <c r="I38" s="65">
        <f>I20*100/$I$6</f>
        <v>0</v>
      </c>
      <c r="J38" s="65">
        <f t="shared" si="29"/>
        <v>0</v>
      </c>
      <c r="K38" s="65">
        <f t="shared" ref="K38:AI38" si="42">SUM(K20*100/K6)</f>
        <v>0</v>
      </c>
      <c r="L38" s="65">
        <f t="shared" si="42"/>
        <v>0</v>
      </c>
      <c r="M38" s="65">
        <f t="shared" si="42"/>
        <v>0</v>
      </c>
      <c r="N38" s="65">
        <f t="shared" si="42"/>
        <v>0</v>
      </c>
      <c r="O38" s="65">
        <f t="shared" si="42"/>
        <v>0</v>
      </c>
      <c r="P38" s="65">
        <f t="shared" si="42"/>
        <v>0</v>
      </c>
      <c r="Q38" s="65">
        <f t="shared" si="42"/>
        <v>0</v>
      </c>
      <c r="R38" s="65">
        <f t="shared" si="42"/>
        <v>0</v>
      </c>
      <c r="S38" s="65">
        <f t="shared" si="42"/>
        <v>0</v>
      </c>
      <c r="T38" s="65">
        <f t="shared" si="42"/>
        <v>0</v>
      </c>
      <c r="U38" s="65">
        <f t="shared" si="42"/>
        <v>0</v>
      </c>
      <c r="V38" s="65">
        <f t="shared" si="42"/>
        <v>4.4128618101440413E-2</v>
      </c>
      <c r="W38" s="65">
        <f t="shared" si="42"/>
        <v>0</v>
      </c>
      <c r="X38" s="65">
        <f t="shared" si="42"/>
        <v>0</v>
      </c>
      <c r="Y38" s="65">
        <f t="shared" si="42"/>
        <v>0</v>
      </c>
      <c r="Z38" s="65">
        <f t="shared" si="42"/>
        <v>0</v>
      </c>
      <c r="AA38" s="65">
        <f t="shared" si="42"/>
        <v>0</v>
      </c>
      <c r="AB38" s="65">
        <f t="shared" si="42"/>
        <v>0</v>
      </c>
      <c r="AC38" s="65">
        <f t="shared" si="42"/>
        <v>0</v>
      </c>
      <c r="AD38" s="65">
        <f t="shared" si="42"/>
        <v>0</v>
      </c>
      <c r="AE38" s="65">
        <f t="shared" si="42"/>
        <v>0</v>
      </c>
      <c r="AF38" s="65">
        <f t="shared" si="42"/>
        <v>0</v>
      </c>
      <c r="AG38" s="65">
        <f t="shared" si="42"/>
        <v>0</v>
      </c>
      <c r="AH38" s="65">
        <f t="shared" si="42"/>
        <v>0</v>
      </c>
      <c r="AI38" s="65">
        <f t="shared" si="42"/>
        <v>0</v>
      </c>
      <c r="AJ38" s="65"/>
      <c r="AK38" s="65"/>
      <c r="AL38" s="65"/>
      <c r="AM38" s="65"/>
      <c r="AN38" s="65"/>
      <c r="AO38" s="65"/>
      <c r="AP38" s="65"/>
      <c r="AQ38" s="65"/>
      <c r="AR38" s="65"/>
      <c r="AS38" s="65"/>
      <c r="AT38" s="51"/>
    </row>
    <row r="39" spans="1:46" s="56" customFormat="1" ht="21" customHeight="1">
      <c r="A39" s="66" t="s">
        <v>23</v>
      </c>
      <c r="B39" s="64">
        <f>B21*100/$B$6</f>
        <v>2.343690211984388E-2</v>
      </c>
      <c r="C39" s="65" t="s">
        <v>125</v>
      </c>
      <c r="D39" s="65" t="s">
        <v>125</v>
      </c>
      <c r="E39" s="64">
        <f t="shared" si="2"/>
        <v>0</v>
      </c>
      <c r="F39" s="64">
        <f t="shared" si="12"/>
        <v>3.676503175075499E-2</v>
      </c>
      <c r="G39" s="64">
        <f>SUM(G21*100/G$6)</f>
        <v>3.3469120368010086E-2</v>
      </c>
      <c r="H39" s="64">
        <f t="shared" si="3"/>
        <v>0</v>
      </c>
      <c r="I39" s="64">
        <f>I21*100/$I$6</f>
        <v>0</v>
      </c>
      <c r="J39" s="64">
        <f t="shared" si="29"/>
        <v>0</v>
      </c>
      <c r="K39" s="64">
        <f t="shared" ref="K39:AI39" si="43">SUM(K21*100/K6)</f>
        <v>0.14274655990226282</v>
      </c>
      <c r="L39" s="64">
        <f t="shared" si="43"/>
        <v>5.7337249407199829E-2</v>
      </c>
      <c r="M39" s="64">
        <f t="shared" si="43"/>
        <v>0</v>
      </c>
      <c r="N39" s="64">
        <f t="shared" si="43"/>
        <v>0</v>
      </c>
      <c r="O39" s="64">
        <f t="shared" si="43"/>
        <v>0</v>
      </c>
      <c r="P39" s="64">
        <f t="shared" si="43"/>
        <v>5.9038787932765562E-2</v>
      </c>
      <c r="Q39" s="64">
        <f t="shared" si="43"/>
        <v>0.11142904683838833</v>
      </c>
      <c r="R39" s="64">
        <f t="shared" si="43"/>
        <v>5.177758145912266E-2</v>
      </c>
      <c r="S39" s="64">
        <f t="shared" si="43"/>
        <v>2.390612105978121E-2</v>
      </c>
      <c r="T39" s="64">
        <f t="shared" si="43"/>
        <v>1.1897603277393117E-2</v>
      </c>
      <c r="U39" s="64">
        <f t="shared" si="43"/>
        <v>2.3166612846318439E-2</v>
      </c>
      <c r="V39" s="64">
        <f t="shared" si="43"/>
        <v>0.16142565119394628</v>
      </c>
      <c r="W39" s="64">
        <f t="shared" si="43"/>
        <v>0.14191489918917491</v>
      </c>
      <c r="X39" s="64">
        <f t="shared" si="43"/>
        <v>2.2051818688885488E-2</v>
      </c>
      <c r="Y39" s="64">
        <f t="shared" si="43"/>
        <v>0</v>
      </c>
      <c r="Z39" s="64">
        <f t="shared" si="43"/>
        <v>5.8827036196364056E-2</v>
      </c>
      <c r="AA39" s="64">
        <f t="shared" si="43"/>
        <v>0</v>
      </c>
      <c r="AB39" s="64">
        <f t="shared" si="43"/>
        <v>0.13216141479858551</v>
      </c>
      <c r="AC39" s="64">
        <f t="shared" si="43"/>
        <v>3.5754213543856612E-2</v>
      </c>
      <c r="AD39" s="64">
        <f t="shared" si="43"/>
        <v>2.8168599372831532E-2</v>
      </c>
      <c r="AE39" s="64">
        <f t="shared" si="43"/>
        <v>5.4024771975752582E-2</v>
      </c>
      <c r="AF39" s="64">
        <f t="shared" si="43"/>
        <v>1.0873856408277063E-2</v>
      </c>
      <c r="AG39" s="64">
        <f t="shared" si="43"/>
        <v>1.346045221245782E-2</v>
      </c>
      <c r="AH39" s="64">
        <f t="shared" si="43"/>
        <v>0</v>
      </c>
      <c r="AI39" s="64">
        <f t="shared" si="43"/>
        <v>0</v>
      </c>
      <c r="AJ39" s="64">
        <f>SUM(AJ21*100/AJ6)</f>
        <v>7.2820192731753566E-2</v>
      </c>
      <c r="AK39" s="64">
        <f>SUM(AK21*100/AK6)</f>
        <v>4.0711703052547871E-2</v>
      </c>
      <c r="AL39" s="64">
        <f t="shared" ref="AL39:AO39" si="44">SUM(AL21*100/AL6)</f>
        <v>0.11303343291853592</v>
      </c>
      <c r="AM39" s="64">
        <f t="shared" si="44"/>
        <v>0.17598124166709322</v>
      </c>
      <c r="AN39" s="64">
        <f t="shared" si="44"/>
        <v>8.9883721156825414E-2</v>
      </c>
      <c r="AO39" s="64">
        <f t="shared" si="44"/>
        <v>6.6480132668044978E-2</v>
      </c>
      <c r="AP39" s="64">
        <f t="shared" ref="AP39:AS39" si="45">SUM(AP21*100/AP6)</f>
        <v>0.30900561244162633</v>
      </c>
      <c r="AQ39" s="64">
        <f t="shared" si="45"/>
        <v>7.4260653921994199E-2</v>
      </c>
      <c r="AR39" s="64">
        <f t="shared" si="45"/>
        <v>2.9333216584212601E-2</v>
      </c>
      <c r="AS39" s="64">
        <f t="shared" si="45"/>
        <v>0.11303430474418207</v>
      </c>
      <c r="AT39" s="51"/>
    </row>
    <row r="40" spans="1:46" ht="8.25" customHeight="1">
      <c r="A40" s="63"/>
      <c r="B40" s="63"/>
      <c r="C40" s="62"/>
      <c r="D40" s="62"/>
      <c r="E40" s="62"/>
      <c r="F40" s="62"/>
      <c r="G40" s="62"/>
      <c r="H40" s="62"/>
      <c r="I40" s="62"/>
      <c r="J40" s="62"/>
      <c r="K40" s="62"/>
      <c r="L40" s="61"/>
      <c r="M40" s="61"/>
      <c r="N40" s="62"/>
      <c r="O40" s="61"/>
      <c r="P40" s="61"/>
      <c r="Q40" s="62"/>
      <c r="R40" s="62"/>
      <c r="S40" s="61"/>
      <c r="T40" s="61"/>
      <c r="U40" s="60"/>
      <c r="V40" s="62"/>
      <c r="W40" s="61"/>
      <c r="X40" s="61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</row>
    <row r="41" spans="1:46" ht="26.25" customHeight="1">
      <c r="A41" s="59" t="s">
        <v>22</v>
      </c>
      <c r="U41" s="8"/>
      <c r="Y41" s="8"/>
      <c r="AG41" s="56"/>
      <c r="AQ41" s="266"/>
      <c r="AR41" s="266"/>
      <c r="AS41" s="266"/>
      <c r="AT41" s="266"/>
    </row>
    <row r="42" spans="1:46" ht="26.25" customHeight="1">
      <c r="U42" s="58"/>
      <c r="Y42" s="58"/>
    </row>
    <row r="43" spans="1:46" ht="26.25" customHeight="1">
      <c r="U43" s="58"/>
      <c r="Y43" s="58"/>
    </row>
    <row r="44" spans="1:46" ht="26.25" customHeight="1">
      <c r="U44" s="58"/>
      <c r="Y44" s="58"/>
    </row>
    <row r="45" spans="1:46" ht="26.25" customHeight="1">
      <c r="U45" s="58"/>
      <c r="Y45" s="58"/>
    </row>
    <row r="46" spans="1:46" ht="26.25" customHeight="1">
      <c r="U46" s="58"/>
      <c r="Y46" s="58"/>
    </row>
    <row r="47" spans="1:46" ht="26.25" customHeight="1">
      <c r="U47" s="58"/>
      <c r="Y47" s="58"/>
    </row>
    <row r="48" spans="1:46" ht="26.25" customHeight="1">
      <c r="U48" s="58"/>
      <c r="Y48" s="58"/>
    </row>
    <row r="49" spans="21:25" s="55" customFormat="1" ht="26.25" customHeight="1">
      <c r="U49" s="58"/>
      <c r="V49" s="56"/>
      <c r="W49" s="56"/>
      <c r="X49" s="56"/>
      <c r="Y49" s="58"/>
    </row>
    <row r="50" spans="21:25" s="55" customFormat="1" ht="26.25" customHeight="1">
      <c r="U50" s="58"/>
      <c r="V50" s="56"/>
      <c r="W50" s="56"/>
      <c r="X50" s="56"/>
      <c r="Y50" s="58"/>
    </row>
    <row r="51" spans="21:25" s="55" customFormat="1" ht="26.25" customHeight="1">
      <c r="U51" s="58"/>
      <c r="V51" s="56"/>
      <c r="W51" s="56"/>
      <c r="X51" s="56"/>
      <c r="Y51" s="58"/>
    </row>
    <row r="52" spans="21:25" s="55" customFormat="1" ht="26.25" customHeight="1">
      <c r="U52" s="58"/>
      <c r="V52" s="56"/>
      <c r="W52" s="56"/>
      <c r="X52" s="56"/>
      <c r="Y52" s="58"/>
    </row>
    <row r="53" spans="21:25" s="55" customFormat="1" ht="26.25" customHeight="1">
      <c r="U53" s="58"/>
      <c r="V53" s="56"/>
      <c r="W53" s="56"/>
      <c r="X53" s="56"/>
      <c r="Y53" s="58"/>
    </row>
    <row r="54" spans="21:25" s="55" customFormat="1" ht="26.25" customHeight="1">
      <c r="U54" s="58"/>
      <c r="V54" s="56"/>
      <c r="W54" s="56"/>
      <c r="X54" s="56"/>
      <c r="Y54" s="58"/>
    </row>
    <row r="55" spans="21:25" s="55" customFormat="1" ht="26.25" customHeight="1">
      <c r="U55" s="58"/>
      <c r="V55" s="56"/>
      <c r="W55" s="56"/>
      <c r="X55" s="56"/>
      <c r="Y55" s="58"/>
    </row>
    <row r="56" spans="21:25" s="55" customFormat="1" ht="26.25" customHeight="1">
      <c r="U56" s="58"/>
      <c r="V56" s="56"/>
      <c r="W56" s="56"/>
      <c r="X56" s="56"/>
      <c r="Y56" s="58"/>
    </row>
    <row r="57" spans="21:25" s="55" customFormat="1" ht="26.25" customHeight="1">
      <c r="U57" s="58"/>
      <c r="V57" s="56"/>
      <c r="W57" s="56"/>
      <c r="X57" s="56"/>
      <c r="Y57" s="58"/>
    </row>
    <row r="58" spans="21:25" s="55" customFormat="1" ht="26.25" customHeight="1">
      <c r="U58" s="58"/>
      <c r="V58" s="56"/>
      <c r="W58" s="56"/>
      <c r="X58" s="56"/>
      <c r="Y58" s="58"/>
    </row>
    <row r="59" spans="21:25" s="55" customFormat="1" ht="26.25" customHeight="1">
      <c r="U59" s="58"/>
      <c r="V59" s="56"/>
      <c r="W59" s="56"/>
      <c r="X59" s="56"/>
      <c r="Y59" s="58"/>
    </row>
    <row r="60" spans="21:25" s="55" customFormat="1" ht="26.25" customHeight="1">
      <c r="U60" s="58"/>
      <c r="V60" s="56"/>
      <c r="W60" s="56"/>
      <c r="X60" s="56"/>
      <c r="Y60" s="58"/>
    </row>
    <row r="61" spans="21:25" s="55" customFormat="1" ht="26.25" customHeight="1">
      <c r="U61" s="58"/>
      <c r="V61" s="56"/>
      <c r="W61" s="56"/>
      <c r="X61" s="56"/>
      <c r="Y61" s="58"/>
    </row>
    <row r="62" spans="21:25" s="55" customFormat="1" ht="26.25" customHeight="1">
      <c r="U62" s="58"/>
      <c r="V62" s="56"/>
      <c r="W62" s="56"/>
      <c r="X62" s="56"/>
      <c r="Y62" s="58"/>
    </row>
    <row r="63" spans="21:25" s="55" customFormat="1" ht="26.25" customHeight="1">
      <c r="U63" s="58"/>
      <c r="V63" s="56"/>
      <c r="W63" s="56"/>
      <c r="X63" s="56"/>
      <c r="Y63" s="58"/>
    </row>
    <row r="64" spans="21:25" s="55" customFormat="1" ht="26.25" customHeight="1">
      <c r="U64" s="58"/>
      <c r="V64" s="56"/>
      <c r="W64" s="56"/>
      <c r="X64" s="56"/>
      <c r="Y64" s="58"/>
    </row>
    <row r="65" spans="21:25" s="55" customFormat="1" ht="26.25" customHeight="1">
      <c r="U65" s="58"/>
      <c r="V65" s="56"/>
      <c r="W65" s="56"/>
      <c r="X65" s="56"/>
      <c r="Y65" s="58"/>
    </row>
    <row r="66" spans="21:25" s="55" customFormat="1" ht="26.25" customHeight="1">
      <c r="U66" s="58"/>
      <c r="V66" s="56"/>
      <c r="W66" s="56"/>
      <c r="X66" s="56"/>
      <c r="Y66" s="58"/>
    </row>
    <row r="67" spans="21:25" s="55" customFormat="1" ht="26.25" customHeight="1">
      <c r="U67" s="58"/>
      <c r="V67" s="56"/>
      <c r="W67" s="56"/>
      <c r="X67" s="56"/>
      <c r="Y67" s="58"/>
    </row>
    <row r="68" spans="21:25" s="55" customFormat="1" ht="26.25" customHeight="1">
      <c r="U68" s="58"/>
      <c r="V68" s="56"/>
      <c r="W68" s="56"/>
      <c r="X68" s="56"/>
      <c r="Y68" s="58"/>
    </row>
    <row r="69" spans="21:25" s="55" customFormat="1" ht="26.25" customHeight="1">
      <c r="U69" s="58"/>
      <c r="V69" s="56"/>
      <c r="W69" s="56"/>
      <c r="X69" s="56"/>
      <c r="Y69" s="58"/>
    </row>
    <row r="70" spans="21:25" s="55" customFormat="1" ht="26.25" customHeight="1">
      <c r="U70" s="58"/>
      <c r="V70" s="56"/>
      <c r="W70" s="56"/>
      <c r="X70" s="56"/>
      <c r="Y70" s="58"/>
    </row>
    <row r="71" spans="21:25" s="55" customFormat="1" ht="26.25" customHeight="1">
      <c r="U71" s="58"/>
      <c r="V71" s="56"/>
      <c r="W71" s="56"/>
      <c r="X71" s="56"/>
      <c r="Y71" s="58"/>
    </row>
    <row r="72" spans="21:25" s="55" customFormat="1" ht="26.25" customHeight="1">
      <c r="U72" s="58"/>
      <c r="V72" s="56"/>
      <c r="W72" s="56"/>
      <c r="X72" s="56"/>
      <c r="Y72" s="58"/>
    </row>
    <row r="73" spans="21:25" s="55" customFormat="1" ht="26.25" customHeight="1">
      <c r="U73" s="58"/>
      <c r="V73" s="56"/>
      <c r="W73" s="56"/>
      <c r="X73" s="56"/>
      <c r="Y73" s="58"/>
    </row>
    <row r="74" spans="21:25" s="55" customFormat="1" ht="26.25" customHeight="1">
      <c r="U74" s="58"/>
      <c r="V74" s="56"/>
      <c r="W74" s="56"/>
      <c r="X74" s="56"/>
      <c r="Y74" s="58"/>
    </row>
    <row r="75" spans="21:25" s="55" customFormat="1" ht="26.25" customHeight="1">
      <c r="U75" s="58"/>
      <c r="V75" s="56"/>
      <c r="W75" s="56"/>
      <c r="X75" s="56"/>
      <c r="Y75" s="58"/>
    </row>
    <row r="76" spans="21:25" s="55" customFormat="1" ht="26.25" customHeight="1">
      <c r="U76" s="58"/>
      <c r="V76" s="56"/>
      <c r="W76" s="56"/>
      <c r="X76" s="56"/>
      <c r="Y76" s="58"/>
    </row>
    <row r="77" spans="21:25" s="55" customFormat="1" ht="26.25" customHeight="1">
      <c r="U77" s="58"/>
      <c r="V77" s="56"/>
      <c r="W77" s="56"/>
      <c r="X77" s="56"/>
      <c r="Y77" s="58"/>
    </row>
    <row r="78" spans="21:25" s="55" customFormat="1" ht="26.25" customHeight="1">
      <c r="U78" s="58"/>
      <c r="V78" s="56"/>
      <c r="W78" s="56"/>
      <c r="X78" s="56"/>
      <c r="Y78" s="58"/>
    </row>
    <row r="79" spans="21:25" s="55" customFormat="1" ht="26.25" customHeight="1">
      <c r="U79" s="58"/>
      <c r="V79" s="56"/>
      <c r="W79" s="56"/>
      <c r="X79" s="56"/>
      <c r="Y79" s="58"/>
    </row>
    <row r="80" spans="21:25" s="55" customFormat="1" ht="26.25" customHeight="1">
      <c r="U80" s="58"/>
      <c r="V80" s="56"/>
      <c r="W80" s="56"/>
      <c r="X80" s="56"/>
      <c r="Y80" s="58"/>
    </row>
    <row r="81" spans="21:25" s="55" customFormat="1" ht="26.25" customHeight="1">
      <c r="U81" s="58"/>
      <c r="V81" s="56"/>
      <c r="W81" s="56"/>
      <c r="X81" s="56"/>
      <c r="Y81" s="58"/>
    </row>
    <row r="82" spans="21:25" s="55" customFormat="1" ht="26.25" customHeight="1">
      <c r="U82" s="58"/>
      <c r="V82" s="56"/>
      <c r="W82" s="56"/>
      <c r="X82" s="56"/>
      <c r="Y82" s="58"/>
    </row>
    <row r="83" spans="21:25" s="55" customFormat="1" ht="26.25" customHeight="1">
      <c r="U83" s="58"/>
      <c r="V83" s="56"/>
      <c r="W83" s="56"/>
      <c r="X83" s="56"/>
      <c r="Y83" s="58"/>
    </row>
    <row r="84" spans="21:25" s="55" customFormat="1" ht="26.25" customHeight="1">
      <c r="U84" s="58"/>
      <c r="V84" s="56"/>
      <c r="W84" s="56"/>
      <c r="X84" s="56"/>
      <c r="Y84" s="58"/>
    </row>
    <row r="85" spans="21:25" s="55" customFormat="1" ht="26.25" customHeight="1">
      <c r="U85" s="58"/>
      <c r="V85" s="56"/>
      <c r="W85" s="56"/>
      <c r="X85" s="56"/>
      <c r="Y85" s="58"/>
    </row>
    <row r="86" spans="21:25" s="55" customFormat="1" ht="26.25" customHeight="1">
      <c r="U86" s="58"/>
      <c r="V86" s="56"/>
      <c r="W86" s="56"/>
      <c r="X86" s="56"/>
      <c r="Y86" s="58"/>
    </row>
    <row r="87" spans="21:25" s="55" customFormat="1" ht="26.25" customHeight="1">
      <c r="U87" s="58"/>
      <c r="V87" s="56"/>
      <c r="W87" s="56"/>
      <c r="X87" s="56"/>
      <c r="Y87" s="58"/>
    </row>
    <row r="88" spans="21:25" s="55" customFormat="1" ht="26.25" customHeight="1">
      <c r="U88" s="58"/>
      <c r="V88" s="56"/>
      <c r="W88" s="56"/>
      <c r="X88" s="56"/>
      <c r="Y88" s="58"/>
    </row>
    <row r="89" spans="21:25" s="55" customFormat="1" ht="26.25" customHeight="1">
      <c r="U89" s="58"/>
      <c r="V89" s="56"/>
      <c r="W89" s="56"/>
      <c r="X89" s="56"/>
      <c r="Y89" s="58"/>
    </row>
    <row r="90" spans="21:25" s="55" customFormat="1" ht="26.25" customHeight="1">
      <c r="U90" s="58"/>
      <c r="V90" s="56"/>
      <c r="W90" s="56"/>
      <c r="X90" s="56"/>
      <c r="Y90" s="58"/>
    </row>
    <row r="91" spans="21:25" s="55" customFormat="1" ht="26.25" customHeight="1">
      <c r="U91" s="58"/>
      <c r="V91" s="56"/>
      <c r="W91" s="56"/>
      <c r="X91" s="56"/>
      <c r="Y91" s="58"/>
    </row>
    <row r="92" spans="21:25" s="55" customFormat="1" ht="26.25" customHeight="1">
      <c r="U92" s="58"/>
      <c r="V92" s="56"/>
      <c r="W92" s="56"/>
      <c r="X92" s="56"/>
      <c r="Y92" s="58"/>
    </row>
    <row r="93" spans="21:25" s="55" customFormat="1" ht="26.25" customHeight="1">
      <c r="U93" s="58"/>
      <c r="V93" s="56"/>
      <c r="W93" s="56"/>
      <c r="X93" s="56"/>
      <c r="Y93" s="58"/>
    </row>
    <row r="94" spans="21:25" s="55" customFormat="1" ht="26.25" customHeight="1">
      <c r="U94" s="58"/>
      <c r="V94" s="56"/>
      <c r="W94" s="56"/>
      <c r="X94" s="56"/>
      <c r="Y94" s="58"/>
    </row>
    <row r="95" spans="21:25" s="55" customFormat="1" ht="26.25" customHeight="1">
      <c r="U95" s="58"/>
      <c r="V95" s="56"/>
      <c r="W95" s="56"/>
      <c r="X95" s="56"/>
      <c r="Y95" s="58"/>
    </row>
    <row r="96" spans="21:25" s="55" customFormat="1" ht="26.25" customHeight="1">
      <c r="U96" s="58"/>
      <c r="V96" s="56"/>
      <c r="W96" s="56"/>
      <c r="X96" s="56"/>
      <c r="Y96" s="58"/>
    </row>
    <row r="97" spans="21:25" s="55" customFormat="1" ht="26.25" customHeight="1">
      <c r="U97" s="58"/>
      <c r="V97" s="56"/>
      <c r="W97" s="56"/>
      <c r="X97" s="56"/>
      <c r="Y97" s="58"/>
    </row>
    <row r="98" spans="21:25" s="55" customFormat="1" ht="26.25" customHeight="1">
      <c r="U98" s="58"/>
      <c r="V98" s="56"/>
      <c r="W98" s="56"/>
      <c r="X98" s="56"/>
      <c r="Y98" s="58"/>
    </row>
    <row r="99" spans="21:25" s="55" customFormat="1" ht="26.25" customHeight="1">
      <c r="U99" s="58"/>
      <c r="V99" s="56"/>
      <c r="W99" s="56"/>
      <c r="X99" s="56"/>
      <c r="Y99" s="58"/>
    </row>
    <row r="100" spans="21:25" s="55" customFormat="1" ht="26.25" customHeight="1">
      <c r="U100" s="58"/>
      <c r="V100" s="56"/>
      <c r="W100" s="56"/>
      <c r="X100" s="56"/>
      <c r="Y100" s="58"/>
    </row>
    <row r="101" spans="21:25" s="55" customFormat="1" ht="26.25" customHeight="1">
      <c r="U101" s="58"/>
      <c r="V101" s="56"/>
      <c r="W101" s="56"/>
      <c r="X101" s="56"/>
      <c r="Y101" s="58"/>
    </row>
    <row r="102" spans="21:25" s="55" customFormat="1" ht="26.25" customHeight="1">
      <c r="U102" s="58"/>
      <c r="V102" s="56"/>
      <c r="W102" s="56"/>
      <c r="X102" s="56"/>
      <c r="Y102" s="58"/>
    </row>
    <row r="103" spans="21:25" s="55" customFormat="1" ht="26.25" customHeight="1">
      <c r="U103" s="58"/>
      <c r="V103" s="56"/>
      <c r="W103" s="56"/>
      <c r="X103" s="56"/>
      <c r="Y103" s="58"/>
    </row>
    <row r="104" spans="21:25" s="55" customFormat="1" ht="26.25" customHeight="1">
      <c r="U104" s="58"/>
      <c r="V104" s="56"/>
      <c r="W104" s="56"/>
      <c r="X104" s="56"/>
      <c r="Y104" s="58"/>
    </row>
    <row r="105" spans="21:25" s="55" customFormat="1" ht="26.25" customHeight="1">
      <c r="U105" s="58"/>
      <c r="V105" s="56"/>
      <c r="W105" s="56"/>
      <c r="X105" s="56"/>
      <c r="Y105" s="58"/>
    </row>
    <row r="106" spans="21:25" s="55" customFormat="1" ht="26.25" customHeight="1">
      <c r="U106" s="58"/>
      <c r="V106" s="56"/>
      <c r="W106" s="56"/>
      <c r="X106" s="56"/>
      <c r="Y106" s="58"/>
    </row>
    <row r="107" spans="21:25" s="55" customFormat="1" ht="26.25" customHeight="1">
      <c r="U107" s="58"/>
      <c r="V107" s="56"/>
      <c r="W107" s="56"/>
      <c r="X107" s="56"/>
      <c r="Y107" s="58"/>
    </row>
    <row r="108" spans="21:25" s="55" customFormat="1" ht="26.25" customHeight="1">
      <c r="U108" s="58"/>
      <c r="V108" s="56"/>
      <c r="W108" s="56"/>
      <c r="X108" s="56"/>
      <c r="Y108" s="58"/>
    </row>
    <row r="109" spans="21:25" s="55" customFormat="1" ht="26.25" customHeight="1">
      <c r="U109" s="58"/>
      <c r="V109" s="56"/>
      <c r="W109" s="56"/>
      <c r="X109" s="56"/>
      <c r="Y109" s="58"/>
    </row>
    <row r="110" spans="21:25" s="55" customFormat="1" ht="26.25" customHeight="1">
      <c r="U110" s="58"/>
      <c r="V110" s="56"/>
      <c r="W110" s="56"/>
      <c r="X110" s="56"/>
      <c r="Y110" s="58"/>
    </row>
    <row r="111" spans="21:25" s="55" customFormat="1" ht="26.25" customHeight="1">
      <c r="U111" s="58"/>
      <c r="V111" s="56"/>
      <c r="W111" s="56"/>
      <c r="X111" s="56"/>
      <c r="Y111" s="58"/>
    </row>
    <row r="112" spans="21:25" s="55" customFormat="1" ht="26.25" customHeight="1">
      <c r="U112" s="58"/>
      <c r="V112" s="56"/>
      <c r="W112" s="56"/>
      <c r="X112" s="56"/>
      <c r="Y112" s="58"/>
    </row>
    <row r="113" spans="21:25" s="55" customFormat="1" ht="26.25" customHeight="1">
      <c r="U113" s="58"/>
      <c r="V113" s="56"/>
      <c r="W113" s="56"/>
      <c r="X113" s="56"/>
      <c r="Y113" s="58"/>
    </row>
    <row r="114" spans="21:25" s="55" customFormat="1" ht="26.25" customHeight="1">
      <c r="U114" s="58"/>
      <c r="V114" s="56"/>
      <c r="W114" s="56"/>
      <c r="X114" s="56"/>
      <c r="Y114" s="58"/>
    </row>
    <row r="115" spans="21:25" s="55" customFormat="1" ht="26.25" customHeight="1">
      <c r="U115" s="58"/>
      <c r="V115" s="56"/>
      <c r="W115" s="56"/>
      <c r="X115" s="56"/>
      <c r="Y115" s="58"/>
    </row>
    <row r="116" spans="21:25" s="55" customFormat="1" ht="26.25" customHeight="1">
      <c r="U116" s="58"/>
      <c r="V116" s="56"/>
      <c r="W116" s="56"/>
      <c r="X116" s="56"/>
      <c r="Y116" s="58"/>
    </row>
    <row r="117" spans="21:25" s="55" customFormat="1" ht="26.25" customHeight="1">
      <c r="U117" s="58"/>
      <c r="V117" s="56"/>
      <c r="W117" s="56"/>
      <c r="X117" s="56"/>
      <c r="Y117" s="58"/>
    </row>
    <row r="118" spans="21:25" s="55" customFormat="1" ht="26.25" customHeight="1">
      <c r="U118" s="58"/>
      <c r="V118" s="56"/>
      <c r="W118" s="56"/>
      <c r="X118" s="56"/>
      <c r="Y118" s="58"/>
    </row>
    <row r="119" spans="21:25" s="55" customFormat="1" ht="26.25" customHeight="1">
      <c r="U119" s="58"/>
      <c r="V119" s="56"/>
      <c r="W119" s="56"/>
      <c r="X119" s="56"/>
      <c r="Y119" s="58"/>
    </row>
    <row r="120" spans="21:25" s="55" customFormat="1" ht="26.25" customHeight="1">
      <c r="U120" s="58"/>
      <c r="V120" s="56"/>
      <c r="W120" s="56"/>
      <c r="X120" s="56"/>
      <c r="Y120" s="58"/>
    </row>
    <row r="121" spans="21:25" s="55" customFormat="1" ht="26.25" customHeight="1">
      <c r="U121" s="58"/>
      <c r="V121" s="56"/>
      <c r="W121" s="56"/>
      <c r="X121" s="56"/>
      <c r="Y121" s="58"/>
    </row>
    <row r="122" spans="21:25" s="55" customFormat="1" ht="26.25" customHeight="1">
      <c r="U122" s="58"/>
      <c r="V122" s="56"/>
      <c r="W122" s="56"/>
      <c r="X122" s="56"/>
      <c r="Y122" s="58"/>
    </row>
    <row r="123" spans="21:25" s="55" customFormat="1" ht="26.25" customHeight="1">
      <c r="U123" s="58"/>
      <c r="V123" s="56"/>
      <c r="W123" s="56"/>
      <c r="X123" s="56"/>
      <c r="Y123" s="58"/>
    </row>
    <row r="124" spans="21:25" s="55" customFormat="1" ht="26.25" customHeight="1">
      <c r="U124" s="58"/>
      <c r="V124" s="56"/>
      <c r="W124" s="56"/>
      <c r="X124" s="56"/>
      <c r="Y124" s="58"/>
    </row>
    <row r="125" spans="21:25" s="55" customFormat="1" ht="26.25" customHeight="1">
      <c r="U125" s="58"/>
      <c r="V125" s="56"/>
      <c r="W125" s="56"/>
      <c r="X125" s="56"/>
      <c r="Y125" s="58"/>
    </row>
    <row r="126" spans="21:25" s="55" customFormat="1" ht="26.25" customHeight="1">
      <c r="U126" s="58"/>
      <c r="V126" s="56"/>
      <c r="W126" s="56"/>
      <c r="X126" s="56"/>
      <c r="Y126" s="58"/>
    </row>
    <row r="127" spans="21:25" s="55" customFormat="1" ht="26.25" customHeight="1">
      <c r="U127" s="58"/>
      <c r="V127" s="56"/>
      <c r="W127" s="56"/>
      <c r="X127" s="56"/>
      <c r="Y127" s="58"/>
    </row>
    <row r="128" spans="21:25" s="55" customFormat="1" ht="26.25" customHeight="1">
      <c r="U128" s="58"/>
      <c r="V128" s="56"/>
      <c r="W128" s="56"/>
      <c r="X128" s="56"/>
      <c r="Y128" s="58"/>
    </row>
    <row r="129" spans="21:25" s="55" customFormat="1" ht="26.25" customHeight="1">
      <c r="U129" s="58"/>
      <c r="V129" s="56"/>
      <c r="W129" s="56"/>
      <c r="X129" s="56"/>
      <c r="Y129" s="58"/>
    </row>
    <row r="130" spans="21:25" s="55" customFormat="1" ht="26.25" customHeight="1">
      <c r="U130" s="58"/>
      <c r="V130" s="56"/>
      <c r="W130" s="56"/>
      <c r="X130" s="56"/>
      <c r="Y130" s="58"/>
    </row>
    <row r="131" spans="21:25" s="55" customFormat="1" ht="26.25" customHeight="1">
      <c r="U131" s="58"/>
      <c r="V131" s="56"/>
      <c r="W131" s="56"/>
      <c r="X131" s="56"/>
      <c r="Y131" s="58"/>
    </row>
    <row r="132" spans="21:25" s="55" customFormat="1" ht="26.25" customHeight="1">
      <c r="U132" s="58"/>
      <c r="V132" s="56"/>
      <c r="W132" s="56"/>
      <c r="X132" s="56"/>
      <c r="Y132" s="58"/>
    </row>
    <row r="133" spans="21:25" s="55" customFormat="1" ht="26.25" customHeight="1">
      <c r="U133" s="58"/>
      <c r="V133" s="56"/>
      <c r="W133" s="56"/>
      <c r="X133" s="56"/>
      <c r="Y133" s="58"/>
    </row>
    <row r="134" spans="21:25" s="55" customFormat="1" ht="26.25" customHeight="1">
      <c r="U134" s="58"/>
      <c r="V134" s="56"/>
      <c r="W134" s="56"/>
      <c r="X134" s="56"/>
      <c r="Y134" s="58"/>
    </row>
    <row r="135" spans="21:25" s="55" customFormat="1" ht="26.25" customHeight="1">
      <c r="U135" s="58"/>
      <c r="V135" s="56"/>
      <c r="W135" s="56"/>
      <c r="X135" s="56"/>
      <c r="Y135" s="58"/>
    </row>
    <row r="136" spans="21:25" s="55" customFormat="1" ht="26.25" customHeight="1">
      <c r="U136" s="58"/>
      <c r="V136" s="56"/>
      <c r="W136" s="56"/>
      <c r="X136" s="56"/>
      <c r="Y136" s="58"/>
    </row>
    <row r="137" spans="21:25" s="55" customFormat="1" ht="26.25" customHeight="1">
      <c r="U137" s="58"/>
      <c r="V137" s="56"/>
      <c r="W137" s="56"/>
      <c r="X137" s="56"/>
      <c r="Y137" s="58"/>
    </row>
    <row r="138" spans="21:25" s="55" customFormat="1" ht="26.25" customHeight="1">
      <c r="U138" s="58"/>
      <c r="V138" s="56"/>
      <c r="W138" s="56"/>
      <c r="X138" s="56"/>
      <c r="Y138" s="58"/>
    </row>
    <row r="139" spans="21:25" s="55" customFormat="1" ht="26.25" customHeight="1">
      <c r="U139" s="58"/>
      <c r="V139" s="56"/>
      <c r="W139" s="56"/>
      <c r="X139" s="56"/>
      <c r="Y139" s="58"/>
    </row>
    <row r="140" spans="21:25" s="55" customFormat="1" ht="26.25" customHeight="1">
      <c r="U140" s="58"/>
      <c r="V140" s="56"/>
      <c r="W140" s="56"/>
      <c r="X140" s="56"/>
      <c r="Y140" s="58"/>
    </row>
    <row r="141" spans="21:25" s="55" customFormat="1" ht="26.25" customHeight="1">
      <c r="U141" s="58"/>
      <c r="V141" s="56"/>
      <c r="W141" s="56"/>
      <c r="X141" s="56"/>
      <c r="Y141" s="58"/>
    </row>
    <row r="142" spans="21:25" s="55" customFormat="1" ht="26.25" customHeight="1">
      <c r="U142" s="58"/>
      <c r="V142" s="56"/>
      <c r="W142" s="56"/>
      <c r="X142" s="56"/>
      <c r="Y142" s="58"/>
    </row>
    <row r="143" spans="21:25" s="55" customFormat="1" ht="26.25" customHeight="1">
      <c r="U143" s="58"/>
      <c r="V143" s="56"/>
      <c r="W143" s="56"/>
      <c r="X143" s="56"/>
      <c r="Y143" s="58"/>
    </row>
    <row r="144" spans="21:25" s="55" customFormat="1" ht="26.25" customHeight="1">
      <c r="U144" s="58"/>
      <c r="V144" s="56"/>
      <c r="W144" s="56"/>
      <c r="X144" s="56"/>
      <c r="Y144" s="58"/>
    </row>
    <row r="145" spans="21:25" s="55" customFormat="1" ht="26.25" customHeight="1">
      <c r="U145" s="58"/>
      <c r="V145" s="56"/>
      <c r="W145" s="56"/>
      <c r="X145" s="56"/>
      <c r="Y145" s="58"/>
    </row>
    <row r="146" spans="21:25" s="55" customFormat="1" ht="26.25" customHeight="1">
      <c r="U146" s="58"/>
      <c r="V146" s="56"/>
      <c r="W146" s="56"/>
      <c r="X146" s="56"/>
      <c r="Y146" s="58"/>
    </row>
    <row r="147" spans="21:25" s="55" customFormat="1" ht="26.25" customHeight="1">
      <c r="U147" s="58"/>
      <c r="V147" s="56"/>
      <c r="W147" s="56"/>
      <c r="X147" s="56"/>
      <c r="Y147" s="58"/>
    </row>
    <row r="148" spans="21:25" s="55" customFormat="1" ht="26.25" customHeight="1">
      <c r="U148" s="58"/>
      <c r="V148" s="56"/>
      <c r="W148" s="56"/>
      <c r="X148" s="56"/>
      <c r="Y148" s="58"/>
    </row>
    <row r="149" spans="21:25" s="55" customFormat="1" ht="26.25" customHeight="1">
      <c r="U149" s="58"/>
      <c r="V149" s="56"/>
      <c r="W149" s="56"/>
      <c r="X149" s="56"/>
      <c r="Y149" s="58"/>
    </row>
    <row r="150" spans="21:25" s="55" customFormat="1" ht="26.25" customHeight="1">
      <c r="U150" s="58"/>
      <c r="V150" s="56"/>
      <c r="W150" s="56"/>
      <c r="X150" s="56"/>
      <c r="Y150" s="58"/>
    </row>
    <row r="151" spans="21:25" s="55" customFormat="1" ht="26.25" customHeight="1">
      <c r="U151" s="58"/>
      <c r="V151" s="56"/>
      <c r="W151" s="56"/>
      <c r="X151" s="56"/>
      <c r="Y151" s="58"/>
    </row>
    <row r="152" spans="21:25" s="55" customFormat="1" ht="26.25" customHeight="1">
      <c r="U152" s="58"/>
      <c r="V152" s="56"/>
      <c r="W152" s="56"/>
      <c r="X152" s="56"/>
      <c r="Y152" s="58"/>
    </row>
    <row r="153" spans="21:25" s="55" customFormat="1" ht="26.25" customHeight="1">
      <c r="U153" s="58"/>
      <c r="V153" s="56"/>
      <c r="W153" s="56"/>
      <c r="X153" s="56"/>
      <c r="Y153" s="58"/>
    </row>
    <row r="154" spans="21:25" s="55" customFormat="1" ht="26.25" customHeight="1">
      <c r="U154" s="58"/>
      <c r="V154" s="56"/>
      <c r="W154" s="56"/>
      <c r="X154" s="56"/>
      <c r="Y154" s="58"/>
    </row>
    <row r="155" spans="21:25" s="55" customFormat="1" ht="26.25" customHeight="1">
      <c r="U155" s="58"/>
      <c r="V155" s="56"/>
      <c r="W155" s="56"/>
      <c r="X155" s="56"/>
      <c r="Y155" s="58"/>
    </row>
    <row r="156" spans="21:25" s="55" customFormat="1" ht="26.25" customHeight="1">
      <c r="U156" s="58"/>
      <c r="V156" s="56"/>
      <c r="W156" s="56"/>
      <c r="X156" s="56"/>
      <c r="Y156" s="58"/>
    </row>
    <row r="157" spans="21:25" s="55" customFormat="1" ht="26.25" customHeight="1">
      <c r="U157" s="58"/>
      <c r="V157" s="56"/>
      <c r="W157" s="56"/>
      <c r="X157" s="56"/>
      <c r="Y157" s="58"/>
    </row>
    <row r="158" spans="21:25" s="55" customFormat="1" ht="26.25" customHeight="1">
      <c r="U158" s="58"/>
      <c r="V158" s="56"/>
      <c r="W158" s="56"/>
      <c r="X158" s="56"/>
      <c r="Y158" s="58"/>
    </row>
    <row r="159" spans="21:25" s="55" customFormat="1" ht="26.25" customHeight="1">
      <c r="U159" s="58"/>
      <c r="V159" s="56"/>
      <c r="W159" s="56"/>
      <c r="X159" s="56"/>
      <c r="Y159" s="58"/>
    </row>
    <row r="160" spans="21:25" s="55" customFormat="1" ht="26.25" customHeight="1">
      <c r="U160" s="58"/>
      <c r="V160" s="56"/>
      <c r="W160" s="56"/>
      <c r="X160" s="56"/>
      <c r="Y160" s="58"/>
    </row>
    <row r="161" spans="21:25" s="55" customFormat="1" ht="26.25" customHeight="1">
      <c r="U161" s="58"/>
      <c r="V161" s="56"/>
      <c r="W161" s="56"/>
      <c r="X161" s="56"/>
      <c r="Y161" s="58"/>
    </row>
    <row r="162" spans="21:25" s="55" customFormat="1" ht="26.25" customHeight="1">
      <c r="U162" s="58"/>
      <c r="V162" s="56"/>
      <c r="W162" s="56"/>
      <c r="X162" s="56"/>
      <c r="Y162" s="58"/>
    </row>
    <row r="163" spans="21:25" s="55" customFormat="1" ht="26.25" customHeight="1">
      <c r="U163" s="58"/>
      <c r="V163" s="56"/>
      <c r="W163" s="56"/>
      <c r="X163" s="56"/>
      <c r="Y163" s="58"/>
    </row>
    <row r="164" spans="21:25" s="55" customFormat="1" ht="26.25" customHeight="1">
      <c r="U164" s="58"/>
      <c r="V164" s="56"/>
      <c r="W164" s="56"/>
      <c r="X164" s="56"/>
      <c r="Y164" s="58"/>
    </row>
    <row r="165" spans="21:25" s="55" customFormat="1" ht="26.25" customHeight="1">
      <c r="U165" s="58"/>
      <c r="V165" s="56"/>
      <c r="W165" s="56"/>
      <c r="X165" s="56"/>
      <c r="Y165" s="58"/>
    </row>
    <row r="166" spans="21:25" s="55" customFormat="1" ht="26.25" customHeight="1">
      <c r="U166" s="58"/>
      <c r="V166" s="56"/>
      <c r="W166" s="56"/>
      <c r="X166" s="56"/>
      <c r="Y166" s="58"/>
    </row>
    <row r="167" spans="21:25" s="55" customFormat="1" ht="26.25" customHeight="1">
      <c r="U167" s="58"/>
      <c r="V167" s="56"/>
      <c r="W167" s="56"/>
      <c r="X167" s="56"/>
      <c r="Y167" s="58"/>
    </row>
    <row r="168" spans="21:25" s="55" customFormat="1" ht="26.25" customHeight="1">
      <c r="U168" s="58"/>
      <c r="V168" s="56"/>
      <c r="W168" s="56"/>
      <c r="X168" s="56"/>
      <c r="Y168" s="58"/>
    </row>
    <row r="169" spans="21:25" s="55" customFormat="1" ht="26.25" customHeight="1">
      <c r="U169" s="58"/>
      <c r="V169" s="56"/>
      <c r="W169" s="56"/>
      <c r="X169" s="56"/>
      <c r="Y169" s="58"/>
    </row>
    <row r="170" spans="21:25" s="55" customFormat="1" ht="26.25" customHeight="1">
      <c r="U170" s="58"/>
      <c r="V170" s="56"/>
      <c r="W170" s="56"/>
      <c r="X170" s="56"/>
      <c r="Y170" s="58"/>
    </row>
    <row r="171" spans="21:25" s="55" customFormat="1" ht="26.25" customHeight="1">
      <c r="U171" s="58"/>
      <c r="V171" s="56"/>
      <c r="W171" s="56"/>
      <c r="X171" s="56"/>
      <c r="Y171" s="58"/>
    </row>
    <row r="172" spans="21:25" s="55" customFormat="1" ht="26.25" customHeight="1">
      <c r="U172" s="58"/>
      <c r="V172" s="56"/>
      <c r="W172" s="56"/>
      <c r="X172" s="56"/>
      <c r="Y172" s="58"/>
    </row>
    <row r="173" spans="21:25" s="55" customFormat="1" ht="26.25" customHeight="1">
      <c r="U173" s="58"/>
      <c r="V173" s="56"/>
      <c r="W173" s="56"/>
      <c r="X173" s="56"/>
      <c r="Y173" s="58"/>
    </row>
    <row r="174" spans="21:25" s="55" customFormat="1" ht="26.25" customHeight="1">
      <c r="U174" s="58"/>
      <c r="V174" s="56"/>
      <c r="W174" s="56"/>
      <c r="X174" s="56"/>
      <c r="Y174" s="58"/>
    </row>
    <row r="175" spans="21:25" s="55" customFormat="1" ht="26.25" customHeight="1">
      <c r="U175" s="58"/>
      <c r="V175" s="56"/>
      <c r="W175" s="56"/>
      <c r="X175" s="56"/>
      <c r="Y175" s="58"/>
    </row>
    <row r="176" spans="21:25" s="55" customFormat="1" ht="26.25" customHeight="1">
      <c r="U176" s="58"/>
      <c r="V176" s="56"/>
      <c r="W176" s="56"/>
      <c r="X176" s="56"/>
      <c r="Y176" s="58"/>
    </row>
    <row r="177" spans="21:25" s="55" customFormat="1" ht="26.25" customHeight="1">
      <c r="U177" s="58"/>
      <c r="V177" s="56"/>
      <c r="W177" s="56"/>
      <c r="X177" s="56"/>
      <c r="Y177" s="58"/>
    </row>
    <row r="178" spans="21:25" s="55" customFormat="1" ht="26.25" customHeight="1">
      <c r="U178" s="58"/>
      <c r="V178" s="56"/>
      <c r="W178" s="56"/>
      <c r="X178" s="56"/>
      <c r="Y178" s="58"/>
    </row>
    <row r="179" spans="21:25" s="55" customFormat="1" ht="26.25" customHeight="1">
      <c r="U179" s="58"/>
      <c r="V179" s="56"/>
      <c r="W179" s="56"/>
      <c r="X179" s="56"/>
      <c r="Y179" s="58"/>
    </row>
    <row r="180" spans="21:25" s="55" customFormat="1" ht="26.25" customHeight="1">
      <c r="U180" s="58"/>
      <c r="V180" s="56"/>
      <c r="W180" s="56"/>
      <c r="X180" s="56"/>
      <c r="Y180" s="58"/>
    </row>
    <row r="181" spans="21:25" s="55" customFormat="1" ht="26.25" customHeight="1">
      <c r="U181" s="58"/>
      <c r="V181" s="56"/>
      <c r="W181" s="56"/>
      <c r="X181" s="56"/>
      <c r="Y181" s="58"/>
    </row>
    <row r="182" spans="21:25" s="55" customFormat="1" ht="26.25" customHeight="1">
      <c r="U182" s="58"/>
      <c r="V182" s="56"/>
      <c r="W182" s="56"/>
      <c r="X182" s="56"/>
      <c r="Y182" s="58"/>
    </row>
    <row r="183" spans="21:25" s="55" customFormat="1" ht="26.25" customHeight="1">
      <c r="U183" s="58"/>
      <c r="V183" s="56"/>
      <c r="W183" s="56"/>
      <c r="X183" s="56"/>
      <c r="Y183" s="58"/>
    </row>
    <row r="184" spans="21:25" s="55" customFormat="1" ht="26.25" customHeight="1">
      <c r="U184" s="58"/>
      <c r="V184" s="56"/>
      <c r="W184" s="56"/>
      <c r="X184" s="56"/>
      <c r="Y184" s="58"/>
    </row>
    <row r="185" spans="21:25" s="55" customFormat="1" ht="26.25" customHeight="1">
      <c r="U185" s="58"/>
      <c r="V185" s="56"/>
      <c r="W185" s="56"/>
      <c r="X185" s="56"/>
      <c r="Y185" s="58"/>
    </row>
    <row r="186" spans="21:25" s="55" customFormat="1" ht="26.25" customHeight="1">
      <c r="U186" s="58"/>
      <c r="V186" s="56"/>
      <c r="W186" s="56"/>
      <c r="X186" s="56"/>
      <c r="Y186" s="58"/>
    </row>
    <row r="187" spans="21:25" s="55" customFormat="1" ht="26.25" customHeight="1">
      <c r="U187" s="58"/>
      <c r="V187" s="56"/>
      <c r="W187" s="56"/>
      <c r="X187" s="56"/>
      <c r="Y187" s="58"/>
    </row>
    <row r="188" spans="21:25" s="55" customFormat="1" ht="26.25" customHeight="1">
      <c r="U188" s="58"/>
      <c r="V188" s="56"/>
      <c r="W188" s="56"/>
      <c r="X188" s="56"/>
      <c r="Y188" s="58"/>
    </row>
    <row r="189" spans="21:25" s="55" customFormat="1" ht="26.25" customHeight="1">
      <c r="U189" s="58"/>
      <c r="V189" s="56"/>
      <c r="W189" s="56"/>
      <c r="X189" s="56"/>
      <c r="Y189" s="58"/>
    </row>
    <row r="190" spans="21:25" s="55" customFormat="1" ht="26.25" customHeight="1">
      <c r="U190" s="58"/>
      <c r="V190" s="56"/>
      <c r="W190" s="56"/>
      <c r="X190" s="56"/>
      <c r="Y190" s="58"/>
    </row>
    <row r="191" spans="21:25" s="55" customFormat="1" ht="26.25" customHeight="1">
      <c r="U191" s="58"/>
      <c r="V191" s="56"/>
      <c r="W191" s="56"/>
      <c r="X191" s="56"/>
      <c r="Y191" s="58"/>
    </row>
    <row r="192" spans="21:25" s="55" customFormat="1" ht="26.25" customHeight="1">
      <c r="U192" s="58"/>
      <c r="V192" s="56"/>
      <c r="W192" s="56"/>
      <c r="X192" s="56"/>
      <c r="Y192" s="58"/>
    </row>
    <row r="193" spans="21:25" s="55" customFormat="1" ht="26.25" customHeight="1">
      <c r="U193" s="58"/>
      <c r="V193" s="56"/>
      <c r="W193" s="56"/>
      <c r="X193" s="56"/>
      <c r="Y193" s="58"/>
    </row>
    <row r="194" spans="21:25" s="55" customFormat="1" ht="26.25" customHeight="1">
      <c r="U194" s="58"/>
      <c r="V194" s="56"/>
      <c r="W194" s="56"/>
      <c r="X194" s="56"/>
      <c r="Y194" s="58"/>
    </row>
    <row r="195" spans="21:25" s="55" customFormat="1" ht="26.25" customHeight="1">
      <c r="U195" s="58"/>
      <c r="V195" s="56"/>
      <c r="W195" s="56"/>
      <c r="X195" s="56"/>
      <c r="Y195" s="58"/>
    </row>
    <row r="196" spans="21:25" s="55" customFormat="1" ht="26.25" customHeight="1">
      <c r="U196" s="58"/>
      <c r="V196" s="56"/>
      <c r="W196" s="56"/>
      <c r="X196" s="56"/>
      <c r="Y196" s="58"/>
    </row>
    <row r="197" spans="21:25" s="55" customFormat="1" ht="26.25" customHeight="1">
      <c r="U197" s="58"/>
      <c r="V197" s="56"/>
      <c r="W197" s="56"/>
      <c r="X197" s="56"/>
      <c r="Y197" s="58"/>
    </row>
    <row r="198" spans="21:25" s="55" customFormat="1" ht="26.25" customHeight="1">
      <c r="U198" s="58"/>
      <c r="V198" s="56"/>
      <c r="W198" s="56"/>
      <c r="X198" s="56"/>
      <c r="Y198" s="58"/>
    </row>
    <row r="199" spans="21:25" s="55" customFormat="1" ht="26.25" customHeight="1">
      <c r="U199" s="58"/>
      <c r="V199" s="56"/>
      <c r="W199" s="56"/>
      <c r="X199" s="56"/>
      <c r="Y199" s="58"/>
    </row>
    <row r="200" spans="21:25" s="55" customFormat="1" ht="26.25" customHeight="1">
      <c r="U200" s="58"/>
      <c r="V200" s="56"/>
      <c r="W200" s="56"/>
      <c r="X200" s="56"/>
      <c r="Y200" s="58"/>
    </row>
    <row r="201" spans="21:25" s="55" customFormat="1" ht="26.25" customHeight="1">
      <c r="U201" s="58"/>
      <c r="V201" s="56"/>
      <c r="W201" s="56"/>
      <c r="X201" s="56"/>
      <c r="Y201" s="58"/>
    </row>
    <row r="202" spans="21:25" s="55" customFormat="1" ht="26.25" customHeight="1">
      <c r="U202" s="58"/>
      <c r="V202" s="56"/>
      <c r="W202" s="56"/>
      <c r="X202" s="56"/>
      <c r="Y202" s="58"/>
    </row>
    <row r="203" spans="21:25" s="55" customFormat="1" ht="26.25" customHeight="1">
      <c r="U203" s="58"/>
      <c r="V203" s="56"/>
      <c r="W203" s="56"/>
      <c r="X203" s="56"/>
      <c r="Y203" s="58"/>
    </row>
    <row r="204" spans="21:25" s="55" customFormat="1" ht="26.25" customHeight="1">
      <c r="U204" s="58"/>
      <c r="V204" s="56"/>
      <c r="W204" s="56"/>
      <c r="X204" s="56"/>
      <c r="Y204" s="58"/>
    </row>
    <row r="205" spans="21:25" s="55" customFormat="1" ht="26.25" customHeight="1">
      <c r="U205" s="58"/>
      <c r="V205" s="56"/>
      <c r="W205" s="56"/>
      <c r="X205" s="56"/>
      <c r="Y205" s="58"/>
    </row>
    <row r="206" spans="21:25" s="55" customFormat="1" ht="26.25" customHeight="1">
      <c r="U206" s="58"/>
      <c r="V206" s="56"/>
      <c r="W206" s="56"/>
      <c r="X206" s="56"/>
      <c r="Y206" s="58"/>
    </row>
    <row r="207" spans="21:25" s="55" customFormat="1" ht="26.25" customHeight="1">
      <c r="U207" s="58"/>
      <c r="V207" s="56"/>
      <c r="W207" s="56"/>
      <c r="X207" s="56"/>
      <c r="Y207" s="58"/>
    </row>
    <row r="208" spans="21:25" s="55" customFormat="1" ht="26.25" customHeight="1">
      <c r="U208" s="58"/>
      <c r="V208" s="56"/>
      <c r="W208" s="56"/>
      <c r="X208" s="56"/>
      <c r="Y208" s="58"/>
    </row>
    <row r="209" spans="21:25" s="55" customFormat="1" ht="26.25" customHeight="1">
      <c r="U209" s="58"/>
      <c r="V209" s="56"/>
      <c r="W209" s="56"/>
      <c r="X209" s="56"/>
      <c r="Y209" s="58"/>
    </row>
    <row r="210" spans="21:25" s="55" customFormat="1" ht="26.25" customHeight="1">
      <c r="U210" s="58"/>
      <c r="V210" s="56"/>
      <c r="W210" s="56"/>
      <c r="X210" s="56"/>
      <c r="Y210" s="58"/>
    </row>
    <row r="211" spans="21:25" s="55" customFormat="1" ht="26.25" customHeight="1">
      <c r="U211" s="58"/>
      <c r="V211" s="56"/>
      <c r="W211" s="56"/>
      <c r="X211" s="56"/>
      <c r="Y211" s="58"/>
    </row>
    <row r="212" spans="21:25" s="55" customFormat="1" ht="26.25" customHeight="1">
      <c r="U212" s="58"/>
      <c r="V212" s="56"/>
      <c r="W212" s="56"/>
      <c r="X212" s="56"/>
      <c r="Y212" s="58"/>
    </row>
    <row r="213" spans="21:25" s="55" customFormat="1" ht="26.25" customHeight="1">
      <c r="U213" s="58"/>
      <c r="V213" s="56"/>
      <c r="W213" s="56"/>
      <c r="X213" s="56"/>
      <c r="Y213" s="58"/>
    </row>
    <row r="214" spans="21:25" s="55" customFormat="1" ht="26.25" customHeight="1">
      <c r="U214" s="58"/>
      <c r="V214" s="56"/>
      <c r="W214" s="56"/>
      <c r="X214" s="56"/>
      <c r="Y214" s="58"/>
    </row>
    <row r="215" spans="21:25" s="55" customFormat="1" ht="26.25" customHeight="1">
      <c r="U215" s="58"/>
      <c r="V215" s="56"/>
      <c r="W215" s="56"/>
      <c r="X215" s="56"/>
      <c r="Y215" s="58"/>
    </row>
    <row r="216" spans="21:25" s="55" customFormat="1" ht="26.25" customHeight="1">
      <c r="U216" s="58"/>
      <c r="V216" s="56"/>
      <c r="W216" s="56"/>
      <c r="X216" s="56"/>
      <c r="Y216" s="58"/>
    </row>
    <row r="217" spans="21:25" s="55" customFormat="1" ht="26.25" customHeight="1">
      <c r="U217" s="58"/>
      <c r="V217" s="56"/>
      <c r="W217" s="56"/>
      <c r="X217" s="56"/>
      <c r="Y217" s="58"/>
    </row>
    <row r="218" spans="21:25" s="55" customFormat="1" ht="26.25" customHeight="1">
      <c r="U218" s="58"/>
      <c r="V218" s="56"/>
      <c r="W218" s="56"/>
      <c r="X218" s="56"/>
      <c r="Y218" s="58"/>
    </row>
    <row r="219" spans="21:25" s="55" customFormat="1" ht="26.25" customHeight="1">
      <c r="U219" s="58"/>
      <c r="V219" s="56"/>
      <c r="W219" s="56"/>
      <c r="X219" s="56"/>
      <c r="Y219" s="58"/>
    </row>
    <row r="220" spans="21:25" s="55" customFormat="1" ht="26.25" customHeight="1">
      <c r="U220" s="58"/>
      <c r="V220" s="56"/>
      <c r="W220" s="56"/>
      <c r="X220" s="56"/>
      <c r="Y220" s="58"/>
    </row>
    <row r="221" spans="21:25" s="55" customFormat="1" ht="26.25" customHeight="1">
      <c r="U221" s="58"/>
      <c r="V221" s="56"/>
      <c r="W221" s="56"/>
      <c r="X221" s="56"/>
      <c r="Y221" s="58"/>
    </row>
    <row r="222" spans="21:25" s="55" customFormat="1" ht="26.25" customHeight="1">
      <c r="U222" s="58"/>
      <c r="V222" s="56"/>
      <c r="W222" s="56"/>
      <c r="X222" s="56"/>
      <c r="Y222" s="58"/>
    </row>
    <row r="223" spans="21:25" s="55" customFormat="1" ht="26.25" customHeight="1">
      <c r="U223" s="58"/>
      <c r="V223" s="56"/>
      <c r="W223" s="56"/>
      <c r="X223" s="56"/>
      <c r="Y223" s="58"/>
    </row>
    <row r="224" spans="21:25" s="55" customFormat="1" ht="26.25" customHeight="1">
      <c r="U224" s="58"/>
      <c r="V224" s="56"/>
      <c r="W224" s="56"/>
      <c r="X224" s="56"/>
      <c r="Y224" s="58"/>
    </row>
    <row r="225" spans="21:25" s="55" customFormat="1" ht="26.25" customHeight="1">
      <c r="U225" s="58"/>
      <c r="V225" s="56"/>
      <c r="W225" s="56"/>
      <c r="X225" s="56"/>
      <c r="Y225" s="58"/>
    </row>
    <row r="226" spans="21:25" s="55" customFormat="1" ht="26.25" customHeight="1">
      <c r="U226" s="58"/>
      <c r="V226" s="56"/>
      <c r="W226" s="56"/>
      <c r="X226" s="56"/>
      <c r="Y226" s="58"/>
    </row>
    <row r="227" spans="21:25" s="55" customFormat="1" ht="26.25" customHeight="1">
      <c r="U227" s="58"/>
      <c r="V227" s="56"/>
      <c r="W227" s="56"/>
      <c r="X227" s="56"/>
      <c r="Y227" s="58"/>
    </row>
    <row r="228" spans="21:25" s="55" customFormat="1" ht="26.25" customHeight="1">
      <c r="U228" s="58"/>
      <c r="V228" s="56"/>
      <c r="W228" s="56"/>
      <c r="X228" s="56"/>
      <c r="Y228" s="58"/>
    </row>
    <row r="229" spans="21:25" s="55" customFormat="1" ht="26.25" customHeight="1">
      <c r="U229" s="58"/>
      <c r="V229" s="56"/>
      <c r="W229" s="56"/>
      <c r="X229" s="56"/>
      <c r="Y229" s="58"/>
    </row>
    <row r="230" spans="21:25" s="55" customFormat="1" ht="26.25" customHeight="1">
      <c r="U230" s="58"/>
      <c r="V230" s="56"/>
      <c r="W230" s="56"/>
      <c r="X230" s="56"/>
      <c r="Y230" s="58"/>
    </row>
    <row r="231" spans="21:25" s="55" customFormat="1" ht="26.25" customHeight="1">
      <c r="U231" s="58"/>
      <c r="V231" s="56"/>
      <c r="W231" s="56"/>
      <c r="X231" s="56"/>
      <c r="Y231" s="58"/>
    </row>
    <row r="232" spans="21:25" s="55" customFormat="1" ht="26.25" customHeight="1">
      <c r="U232" s="58"/>
      <c r="V232" s="56"/>
      <c r="W232" s="56"/>
      <c r="X232" s="56"/>
      <c r="Y232" s="58"/>
    </row>
    <row r="233" spans="21:25" s="55" customFormat="1" ht="26.25" customHeight="1">
      <c r="U233" s="58"/>
      <c r="V233" s="56"/>
      <c r="W233" s="56"/>
      <c r="X233" s="56"/>
      <c r="Y233" s="58"/>
    </row>
    <row r="234" spans="21:25" s="55" customFormat="1" ht="26.25" customHeight="1">
      <c r="U234" s="58"/>
      <c r="V234" s="56"/>
      <c r="W234" s="56"/>
      <c r="X234" s="56"/>
      <c r="Y234" s="58"/>
    </row>
    <row r="235" spans="21:25" s="55" customFormat="1" ht="26.25" customHeight="1">
      <c r="U235" s="58"/>
      <c r="V235" s="56"/>
      <c r="W235" s="56"/>
      <c r="X235" s="56"/>
      <c r="Y235" s="58"/>
    </row>
    <row r="236" spans="21:25" s="55" customFormat="1" ht="26.25" customHeight="1">
      <c r="U236" s="58"/>
      <c r="V236" s="56"/>
      <c r="W236" s="56"/>
      <c r="X236" s="56"/>
      <c r="Y236" s="58"/>
    </row>
    <row r="237" spans="21:25" s="55" customFormat="1" ht="26.25" customHeight="1">
      <c r="U237" s="58"/>
      <c r="V237" s="56"/>
      <c r="W237" s="56"/>
      <c r="X237" s="56"/>
      <c r="Y237" s="58"/>
    </row>
    <row r="238" spans="21:25" s="55" customFormat="1" ht="26.25" customHeight="1">
      <c r="U238" s="58"/>
      <c r="V238" s="56"/>
      <c r="W238" s="56"/>
      <c r="X238" s="56"/>
      <c r="Y238" s="58"/>
    </row>
    <row r="239" spans="21:25" s="55" customFormat="1" ht="26.25" customHeight="1">
      <c r="U239" s="58"/>
      <c r="V239" s="56"/>
      <c r="W239" s="56"/>
      <c r="X239" s="56"/>
      <c r="Y239" s="58"/>
    </row>
    <row r="240" spans="21:25" s="55" customFormat="1" ht="26.25" customHeight="1">
      <c r="U240" s="58"/>
      <c r="V240" s="56"/>
      <c r="W240" s="56"/>
      <c r="X240" s="56"/>
      <c r="Y240" s="58"/>
    </row>
    <row r="241" spans="21:25" s="55" customFormat="1" ht="26.25" customHeight="1">
      <c r="U241" s="58"/>
      <c r="V241" s="56"/>
      <c r="W241" s="56"/>
      <c r="X241" s="56"/>
      <c r="Y241" s="58"/>
    </row>
    <row r="242" spans="21:25" s="55" customFormat="1" ht="26.25" customHeight="1">
      <c r="U242" s="58"/>
      <c r="V242" s="56"/>
      <c r="W242" s="56"/>
      <c r="X242" s="56"/>
      <c r="Y242" s="58"/>
    </row>
    <row r="243" spans="21:25" s="55" customFormat="1" ht="26.25" customHeight="1">
      <c r="U243" s="58"/>
      <c r="V243" s="56"/>
      <c r="W243" s="56"/>
      <c r="X243" s="56"/>
      <c r="Y243" s="58"/>
    </row>
    <row r="244" spans="21:25" s="55" customFormat="1" ht="26.25" customHeight="1">
      <c r="U244" s="58"/>
      <c r="V244" s="56"/>
      <c r="W244" s="56"/>
      <c r="X244" s="56"/>
      <c r="Y244" s="58"/>
    </row>
    <row r="245" spans="21:25" s="55" customFormat="1" ht="26.25" customHeight="1">
      <c r="U245" s="58"/>
      <c r="V245" s="56"/>
      <c r="W245" s="56"/>
      <c r="X245" s="56"/>
      <c r="Y245" s="58"/>
    </row>
    <row r="246" spans="21:25" s="55" customFormat="1" ht="26.25" customHeight="1">
      <c r="U246" s="58"/>
      <c r="V246" s="56"/>
      <c r="W246" s="56"/>
      <c r="X246" s="56"/>
      <c r="Y246" s="58"/>
    </row>
    <row r="247" spans="21:25" s="55" customFormat="1" ht="26.25" customHeight="1">
      <c r="U247" s="58"/>
      <c r="V247" s="56"/>
      <c r="W247" s="56"/>
      <c r="X247" s="56"/>
      <c r="Y247" s="58"/>
    </row>
    <row r="248" spans="21:25" s="55" customFormat="1" ht="26.25" customHeight="1">
      <c r="U248" s="58"/>
      <c r="V248" s="56"/>
      <c r="W248" s="56"/>
      <c r="X248" s="56"/>
      <c r="Y248" s="58"/>
    </row>
    <row r="249" spans="21:25" s="55" customFormat="1" ht="26.25" customHeight="1">
      <c r="U249" s="58"/>
      <c r="V249" s="56"/>
      <c r="W249" s="56"/>
      <c r="X249" s="56"/>
      <c r="Y249" s="58"/>
    </row>
    <row r="250" spans="21:25" s="55" customFormat="1" ht="26.25" customHeight="1">
      <c r="U250" s="58"/>
      <c r="V250" s="56"/>
      <c r="W250" s="56"/>
      <c r="X250" s="56"/>
      <c r="Y250" s="58"/>
    </row>
    <row r="251" spans="21:25" s="55" customFormat="1" ht="26.25" customHeight="1">
      <c r="U251" s="58"/>
      <c r="V251" s="56"/>
      <c r="W251" s="56"/>
      <c r="X251" s="56"/>
      <c r="Y251" s="58"/>
    </row>
    <row r="252" spans="21:25" s="55" customFormat="1" ht="26.25" customHeight="1">
      <c r="U252" s="58"/>
      <c r="V252" s="56"/>
      <c r="W252" s="56"/>
      <c r="X252" s="56"/>
      <c r="Y252" s="58"/>
    </row>
    <row r="253" spans="21:25" s="55" customFormat="1" ht="26.25" customHeight="1">
      <c r="U253" s="58"/>
      <c r="V253" s="56"/>
      <c r="W253" s="56"/>
      <c r="X253" s="56"/>
      <c r="Y253" s="58"/>
    </row>
    <row r="254" spans="21:25" s="55" customFormat="1" ht="26.25" customHeight="1">
      <c r="U254" s="58"/>
      <c r="V254" s="56"/>
      <c r="W254" s="56"/>
      <c r="X254" s="56"/>
      <c r="Y254" s="58"/>
    </row>
    <row r="255" spans="21:25" s="55" customFormat="1" ht="26.25" customHeight="1">
      <c r="U255" s="58"/>
      <c r="V255" s="56"/>
      <c r="W255" s="56"/>
      <c r="X255" s="56"/>
      <c r="Y255" s="58"/>
    </row>
    <row r="256" spans="21:25" s="55" customFormat="1" ht="26.25" customHeight="1">
      <c r="U256" s="58"/>
      <c r="V256" s="56"/>
      <c r="W256" s="56"/>
      <c r="X256" s="56"/>
      <c r="Y256" s="58"/>
    </row>
    <row r="257" spans="21:25" s="55" customFormat="1" ht="26.25" customHeight="1">
      <c r="U257" s="58"/>
      <c r="V257" s="56"/>
      <c r="W257" s="56"/>
      <c r="X257" s="56"/>
      <c r="Y257" s="58"/>
    </row>
    <row r="258" spans="21:25" s="55" customFormat="1" ht="26.25" customHeight="1">
      <c r="U258" s="58"/>
      <c r="V258" s="56"/>
      <c r="W258" s="56"/>
      <c r="X258" s="56"/>
      <c r="Y258" s="58"/>
    </row>
    <row r="259" spans="21:25" s="55" customFormat="1" ht="26.25" customHeight="1">
      <c r="U259" s="58"/>
      <c r="V259" s="56"/>
      <c r="W259" s="56"/>
      <c r="X259" s="56"/>
      <c r="Y259" s="58"/>
    </row>
    <row r="260" spans="21:25" s="55" customFormat="1" ht="26.25" customHeight="1">
      <c r="U260" s="58"/>
      <c r="V260" s="56"/>
      <c r="W260" s="56"/>
      <c r="X260" s="56"/>
      <c r="Y260" s="58"/>
    </row>
    <row r="261" spans="21:25" s="55" customFormat="1" ht="26.25" customHeight="1">
      <c r="U261" s="58"/>
      <c r="V261" s="56"/>
      <c r="W261" s="56"/>
      <c r="X261" s="56"/>
      <c r="Y261" s="58"/>
    </row>
    <row r="262" spans="21:25" s="55" customFormat="1" ht="26.25" customHeight="1">
      <c r="U262" s="58"/>
      <c r="V262" s="56"/>
      <c r="W262" s="56"/>
      <c r="X262" s="56"/>
      <c r="Y262" s="58"/>
    </row>
    <row r="263" spans="21:25" s="55" customFormat="1" ht="26.25" customHeight="1">
      <c r="U263" s="58"/>
      <c r="V263" s="56"/>
      <c r="W263" s="56"/>
      <c r="X263" s="56"/>
      <c r="Y263" s="58"/>
    </row>
    <row r="264" spans="21:25" s="55" customFormat="1" ht="26.25" customHeight="1">
      <c r="U264" s="58"/>
      <c r="V264" s="56"/>
      <c r="W264" s="56"/>
      <c r="X264" s="56"/>
      <c r="Y264" s="58"/>
    </row>
    <row r="265" spans="21:25" s="55" customFormat="1" ht="26.25" customHeight="1">
      <c r="U265" s="58"/>
      <c r="V265" s="56"/>
      <c r="W265" s="56"/>
      <c r="X265" s="56"/>
      <c r="Y265" s="58"/>
    </row>
    <row r="266" spans="21:25" s="55" customFormat="1" ht="26.25" customHeight="1">
      <c r="U266" s="58"/>
      <c r="V266" s="56"/>
      <c r="W266" s="56"/>
      <c r="X266" s="56"/>
      <c r="Y266" s="58"/>
    </row>
    <row r="267" spans="21:25" s="55" customFormat="1" ht="26.25" customHeight="1">
      <c r="U267" s="58"/>
      <c r="V267" s="56"/>
      <c r="W267" s="56"/>
      <c r="X267" s="56"/>
      <c r="Y267" s="58"/>
    </row>
    <row r="268" spans="21:25" s="55" customFormat="1" ht="26.25" customHeight="1">
      <c r="U268" s="58"/>
      <c r="V268" s="56"/>
      <c r="W268" s="56"/>
      <c r="X268" s="56"/>
      <c r="Y268" s="58"/>
    </row>
    <row r="269" spans="21:25" s="55" customFormat="1" ht="26.25" customHeight="1">
      <c r="U269" s="58"/>
      <c r="V269" s="56"/>
      <c r="W269" s="56"/>
      <c r="X269" s="56"/>
      <c r="Y269" s="58"/>
    </row>
    <row r="270" spans="21:25" s="55" customFormat="1" ht="26.25" customHeight="1">
      <c r="U270" s="58"/>
      <c r="V270" s="56"/>
      <c r="W270" s="56"/>
      <c r="X270" s="56"/>
      <c r="Y270" s="58"/>
    </row>
    <row r="271" spans="21:25" s="55" customFormat="1" ht="26.25" customHeight="1">
      <c r="U271" s="58"/>
      <c r="V271" s="56"/>
      <c r="W271" s="56"/>
      <c r="X271" s="56"/>
      <c r="Y271" s="58"/>
    </row>
    <row r="272" spans="21:25" s="55" customFormat="1" ht="26.25" customHeight="1">
      <c r="U272" s="58"/>
      <c r="V272" s="56"/>
      <c r="W272" s="56"/>
      <c r="X272" s="56"/>
      <c r="Y272" s="58"/>
    </row>
    <row r="273" spans="21:25" s="55" customFormat="1" ht="26.25" customHeight="1">
      <c r="U273" s="58"/>
      <c r="V273" s="56"/>
      <c r="W273" s="56"/>
      <c r="X273" s="56"/>
      <c r="Y273" s="58"/>
    </row>
    <row r="274" spans="21:25" s="55" customFormat="1" ht="26.25" customHeight="1">
      <c r="U274" s="58"/>
      <c r="V274" s="56"/>
      <c r="W274" s="56"/>
      <c r="X274" s="56"/>
      <c r="Y274" s="58"/>
    </row>
    <row r="275" spans="21:25" s="55" customFormat="1" ht="26.25" customHeight="1">
      <c r="U275" s="58"/>
      <c r="V275" s="56"/>
      <c r="W275" s="56"/>
      <c r="X275" s="56"/>
      <c r="Y275" s="58"/>
    </row>
    <row r="276" spans="21:25" s="55" customFormat="1" ht="26.25" customHeight="1">
      <c r="U276" s="58"/>
      <c r="V276" s="56"/>
      <c r="W276" s="56"/>
      <c r="X276" s="56"/>
      <c r="Y276" s="58"/>
    </row>
    <row r="277" spans="21:25" s="55" customFormat="1" ht="26.25" customHeight="1">
      <c r="U277" s="58"/>
      <c r="V277" s="56"/>
      <c r="W277" s="56"/>
      <c r="X277" s="56"/>
      <c r="Y277" s="58"/>
    </row>
    <row r="278" spans="21:25" s="55" customFormat="1" ht="26.25" customHeight="1">
      <c r="U278" s="58"/>
      <c r="V278" s="56"/>
      <c r="W278" s="56"/>
      <c r="X278" s="56"/>
      <c r="Y278" s="58"/>
    </row>
    <row r="279" spans="21:25" s="55" customFormat="1" ht="26.25" customHeight="1">
      <c r="U279" s="58"/>
      <c r="V279" s="56"/>
      <c r="W279" s="56"/>
      <c r="X279" s="56"/>
      <c r="Y279" s="58"/>
    </row>
    <row r="280" spans="21:25" s="55" customFormat="1" ht="26.25" customHeight="1">
      <c r="U280" s="58"/>
      <c r="V280" s="56"/>
      <c r="W280" s="56"/>
      <c r="X280" s="56"/>
      <c r="Y280" s="58"/>
    </row>
    <row r="281" spans="21:25" s="55" customFormat="1" ht="26.25" customHeight="1">
      <c r="U281" s="58"/>
      <c r="V281" s="56"/>
      <c r="W281" s="56"/>
      <c r="X281" s="56"/>
      <c r="Y281" s="58"/>
    </row>
    <row r="282" spans="21:25" s="55" customFormat="1" ht="26.25" customHeight="1">
      <c r="U282" s="58"/>
      <c r="V282" s="56"/>
      <c r="W282" s="56"/>
      <c r="X282" s="56"/>
      <c r="Y282" s="58"/>
    </row>
    <row r="283" spans="21:25" s="55" customFormat="1" ht="26.25" customHeight="1">
      <c r="U283" s="58"/>
      <c r="V283" s="56"/>
      <c r="W283" s="56"/>
      <c r="X283" s="56"/>
      <c r="Y283" s="58"/>
    </row>
    <row r="284" spans="21:25" s="55" customFormat="1" ht="26.25" customHeight="1">
      <c r="U284" s="58"/>
      <c r="V284" s="56"/>
      <c r="W284" s="56"/>
      <c r="X284" s="56"/>
      <c r="Y284" s="58"/>
    </row>
    <row r="285" spans="21:25" s="55" customFormat="1" ht="26.25" customHeight="1">
      <c r="U285" s="58"/>
      <c r="V285" s="56"/>
      <c r="W285" s="56"/>
      <c r="X285" s="56"/>
      <c r="Y285" s="58"/>
    </row>
    <row r="286" spans="21:25" s="55" customFormat="1" ht="26.25" customHeight="1">
      <c r="U286" s="58"/>
      <c r="V286" s="56"/>
      <c r="W286" s="56"/>
      <c r="X286" s="56"/>
      <c r="Y286" s="58"/>
    </row>
    <row r="287" spans="21:25" s="55" customFormat="1" ht="26.25" customHeight="1">
      <c r="U287" s="58"/>
      <c r="V287" s="56"/>
      <c r="W287" s="56"/>
      <c r="X287" s="56"/>
      <c r="Y287" s="58"/>
    </row>
    <row r="288" spans="21:25" s="55" customFormat="1" ht="26.25" customHeight="1">
      <c r="U288" s="58"/>
      <c r="V288" s="56"/>
      <c r="W288" s="56"/>
      <c r="X288" s="56"/>
      <c r="Y288" s="58"/>
    </row>
    <row r="289" spans="21:25" s="55" customFormat="1" ht="26.25" customHeight="1">
      <c r="U289" s="58"/>
      <c r="V289" s="56"/>
      <c r="W289" s="56"/>
      <c r="X289" s="56"/>
      <c r="Y289" s="58"/>
    </row>
    <row r="290" spans="21:25" s="55" customFormat="1" ht="26.25" customHeight="1">
      <c r="U290" s="58"/>
      <c r="V290" s="56"/>
      <c r="W290" s="56"/>
      <c r="X290" s="56"/>
      <c r="Y290" s="58"/>
    </row>
    <row r="291" spans="21:25" s="55" customFormat="1" ht="26.25" customHeight="1">
      <c r="U291" s="58"/>
      <c r="V291" s="56"/>
      <c r="W291" s="56"/>
      <c r="X291" s="56"/>
      <c r="Y291" s="58"/>
    </row>
    <row r="292" spans="21:25" s="55" customFormat="1" ht="26.25" customHeight="1">
      <c r="U292" s="58"/>
      <c r="V292" s="56"/>
      <c r="W292" s="56"/>
      <c r="X292" s="56"/>
      <c r="Y292" s="58"/>
    </row>
    <row r="293" spans="21:25" s="55" customFormat="1" ht="26.25" customHeight="1">
      <c r="U293" s="58"/>
      <c r="V293" s="56"/>
      <c r="W293" s="56"/>
      <c r="X293" s="56"/>
      <c r="Y293" s="58"/>
    </row>
    <row r="294" spans="21:25" s="55" customFormat="1" ht="26.25" customHeight="1">
      <c r="U294" s="58"/>
      <c r="V294" s="56"/>
      <c r="W294" s="56"/>
      <c r="X294" s="56"/>
      <c r="Y294" s="58"/>
    </row>
    <row r="295" spans="21:25" s="55" customFormat="1" ht="26.25" customHeight="1">
      <c r="U295" s="58"/>
      <c r="V295" s="56"/>
      <c r="W295" s="56"/>
      <c r="X295" s="56"/>
      <c r="Y295" s="58"/>
    </row>
    <row r="296" spans="21:25" s="55" customFormat="1" ht="26.25" customHeight="1">
      <c r="U296" s="58"/>
      <c r="V296" s="56"/>
      <c r="W296" s="56"/>
      <c r="X296" s="56"/>
      <c r="Y296" s="58"/>
    </row>
    <row r="297" spans="21:25" s="55" customFormat="1" ht="26.25" customHeight="1">
      <c r="U297" s="58"/>
      <c r="V297" s="56"/>
      <c r="W297" s="56"/>
      <c r="X297" s="56"/>
      <c r="Y297" s="58"/>
    </row>
    <row r="298" spans="21:25" s="55" customFormat="1" ht="26.25" customHeight="1">
      <c r="U298" s="58"/>
      <c r="V298" s="56"/>
      <c r="W298" s="56"/>
      <c r="X298" s="56"/>
      <c r="Y298" s="58"/>
    </row>
    <row r="299" spans="21:25" s="55" customFormat="1" ht="26.25" customHeight="1">
      <c r="U299" s="58"/>
      <c r="V299" s="56"/>
      <c r="W299" s="56"/>
      <c r="X299" s="56"/>
      <c r="Y299" s="58"/>
    </row>
    <row r="300" spans="21:25" s="55" customFormat="1" ht="26.25" customHeight="1">
      <c r="U300" s="58"/>
      <c r="V300" s="56"/>
      <c r="W300" s="56"/>
      <c r="X300" s="56"/>
      <c r="Y300" s="58"/>
    </row>
    <row r="301" spans="21:25" s="55" customFormat="1" ht="26.25" customHeight="1">
      <c r="U301" s="58"/>
      <c r="V301" s="56"/>
      <c r="W301" s="56"/>
      <c r="X301" s="56"/>
      <c r="Y301" s="58"/>
    </row>
    <row r="302" spans="21:25" s="55" customFormat="1" ht="26.25" customHeight="1">
      <c r="U302" s="58"/>
      <c r="V302" s="56"/>
      <c r="W302" s="56"/>
      <c r="X302" s="56"/>
      <c r="Y302" s="58"/>
    </row>
    <row r="303" spans="21:25" s="55" customFormat="1" ht="26.25" customHeight="1">
      <c r="U303" s="58"/>
      <c r="V303" s="56"/>
      <c r="W303" s="56"/>
      <c r="X303" s="56"/>
      <c r="Y303" s="58"/>
    </row>
    <row r="304" spans="21:25" s="55" customFormat="1" ht="26.25" customHeight="1">
      <c r="U304" s="58"/>
      <c r="V304" s="56"/>
      <c r="W304" s="56"/>
      <c r="X304" s="56"/>
      <c r="Y304" s="58"/>
    </row>
    <row r="305" spans="21:25" s="55" customFormat="1" ht="26.25" customHeight="1">
      <c r="U305" s="58"/>
      <c r="V305" s="56"/>
      <c r="W305" s="56"/>
      <c r="X305" s="56"/>
      <c r="Y305" s="58"/>
    </row>
    <row r="306" spans="21:25" s="55" customFormat="1" ht="26.25" customHeight="1">
      <c r="U306" s="58"/>
      <c r="V306" s="56"/>
      <c r="W306" s="56"/>
      <c r="X306" s="56"/>
      <c r="Y306" s="58"/>
    </row>
    <row r="307" spans="21:25" s="55" customFormat="1" ht="26.25" customHeight="1">
      <c r="U307" s="58"/>
      <c r="V307" s="56"/>
      <c r="W307" s="56"/>
      <c r="X307" s="56"/>
      <c r="Y307" s="58"/>
    </row>
    <row r="308" spans="21:25" s="55" customFormat="1" ht="26.25" customHeight="1">
      <c r="U308" s="58"/>
      <c r="V308" s="56"/>
      <c r="W308" s="56"/>
      <c r="X308" s="56"/>
      <c r="Y308" s="58"/>
    </row>
    <row r="309" spans="21:25" s="55" customFormat="1" ht="26.25" customHeight="1">
      <c r="U309" s="58"/>
      <c r="V309" s="56"/>
      <c r="W309" s="56"/>
      <c r="X309" s="56"/>
      <c r="Y309" s="58"/>
    </row>
    <row r="310" spans="21:25" s="55" customFormat="1" ht="26.25" customHeight="1">
      <c r="U310" s="58"/>
      <c r="V310" s="56"/>
      <c r="W310" s="56"/>
      <c r="X310" s="56"/>
      <c r="Y310" s="58"/>
    </row>
    <row r="311" spans="21:25" s="55" customFormat="1" ht="26.25" customHeight="1">
      <c r="U311" s="58"/>
      <c r="V311" s="56"/>
      <c r="W311" s="56"/>
      <c r="X311" s="56"/>
      <c r="Y311" s="58"/>
    </row>
    <row r="312" spans="21:25" s="55" customFormat="1" ht="26.25" customHeight="1">
      <c r="U312" s="58"/>
      <c r="V312" s="56"/>
      <c r="W312" s="56"/>
      <c r="X312" s="56"/>
      <c r="Y312" s="58"/>
    </row>
    <row r="313" spans="21:25" s="55" customFormat="1" ht="26.25" customHeight="1">
      <c r="U313" s="58"/>
      <c r="V313" s="56"/>
      <c r="W313" s="56"/>
      <c r="X313" s="56"/>
      <c r="Y313" s="58"/>
    </row>
    <row r="314" spans="21:25" s="55" customFormat="1" ht="26.25" customHeight="1">
      <c r="U314" s="58"/>
      <c r="V314" s="56"/>
      <c r="W314" s="56"/>
      <c r="X314" s="56"/>
      <c r="Y314" s="58"/>
    </row>
    <row r="315" spans="21:25" s="55" customFormat="1" ht="26.25" customHeight="1">
      <c r="U315" s="58"/>
      <c r="V315" s="56"/>
      <c r="W315" s="56"/>
      <c r="X315" s="56"/>
      <c r="Y315" s="58"/>
    </row>
    <row r="316" spans="21:25" s="55" customFormat="1" ht="26.25" customHeight="1">
      <c r="U316" s="58"/>
      <c r="V316" s="56"/>
      <c r="W316" s="56"/>
      <c r="X316" s="56"/>
      <c r="Y316" s="58"/>
    </row>
    <row r="317" spans="21:25" s="55" customFormat="1" ht="26.25" customHeight="1">
      <c r="U317" s="58"/>
      <c r="V317" s="56"/>
      <c r="W317" s="56"/>
      <c r="X317" s="56"/>
      <c r="Y317" s="58"/>
    </row>
    <row r="318" spans="21:25" s="55" customFormat="1" ht="26.25" customHeight="1">
      <c r="U318" s="58"/>
      <c r="V318" s="56"/>
      <c r="W318" s="56"/>
      <c r="X318" s="56"/>
      <c r="Y318" s="58"/>
    </row>
    <row r="319" spans="21:25" s="55" customFormat="1" ht="26.25" customHeight="1">
      <c r="U319" s="58"/>
      <c r="V319" s="56"/>
      <c r="W319" s="56"/>
      <c r="X319" s="56"/>
      <c r="Y319" s="58"/>
    </row>
    <row r="320" spans="21:25" s="55" customFormat="1" ht="26.25" customHeight="1">
      <c r="U320" s="58"/>
      <c r="V320" s="56"/>
      <c r="W320" s="56"/>
      <c r="X320" s="56"/>
      <c r="Y320" s="58"/>
    </row>
    <row r="321" spans="21:25" s="55" customFormat="1" ht="26.25" customHeight="1">
      <c r="U321" s="58"/>
      <c r="V321" s="56"/>
      <c r="W321" s="56"/>
      <c r="X321" s="56"/>
      <c r="Y321" s="58"/>
    </row>
    <row r="322" spans="21:25" s="55" customFormat="1" ht="26.25" customHeight="1">
      <c r="U322" s="58"/>
      <c r="V322" s="56"/>
      <c r="W322" s="56"/>
      <c r="X322" s="56"/>
      <c r="Y322" s="58"/>
    </row>
    <row r="323" spans="21:25" s="55" customFormat="1" ht="26.25" customHeight="1">
      <c r="U323" s="58"/>
      <c r="V323" s="56"/>
      <c r="W323" s="56"/>
      <c r="X323" s="56"/>
      <c r="Y323" s="58"/>
    </row>
    <row r="324" spans="21:25" s="55" customFormat="1" ht="26.25" customHeight="1">
      <c r="U324" s="58"/>
      <c r="V324" s="56"/>
      <c r="W324" s="56"/>
      <c r="X324" s="56"/>
      <c r="Y324" s="58"/>
    </row>
    <row r="325" spans="21:25" s="55" customFormat="1" ht="26.25" customHeight="1">
      <c r="U325" s="58"/>
      <c r="V325" s="56"/>
      <c r="W325" s="56"/>
      <c r="X325" s="56"/>
      <c r="Y325" s="58"/>
    </row>
    <row r="326" spans="21:25" s="55" customFormat="1" ht="26.25" customHeight="1">
      <c r="U326" s="58"/>
      <c r="V326" s="56"/>
      <c r="W326" s="56"/>
      <c r="X326" s="56"/>
      <c r="Y326" s="58"/>
    </row>
    <row r="327" spans="21:25" s="55" customFormat="1" ht="26.25" customHeight="1">
      <c r="U327" s="58"/>
      <c r="V327" s="56"/>
      <c r="W327" s="56"/>
      <c r="X327" s="56"/>
      <c r="Y327" s="58"/>
    </row>
    <row r="328" spans="21:25" s="55" customFormat="1" ht="26.25" customHeight="1">
      <c r="U328" s="58"/>
      <c r="V328" s="56"/>
      <c r="W328" s="56"/>
      <c r="X328" s="56"/>
      <c r="Y328" s="58"/>
    </row>
    <row r="329" spans="21:25" s="55" customFormat="1" ht="26.25" customHeight="1">
      <c r="U329" s="58"/>
      <c r="V329" s="56"/>
      <c r="W329" s="56"/>
      <c r="X329" s="56"/>
      <c r="Y329" s="58"/>
    </row>
    <row r="330" spans="21:25" s="55" customFormat="1" ht="26.25" customHeight="1">
      <c r="U330" s="58"/>
      <c r="V330" s="56"/>
      <c r="W330" s="56"/>
      <c r="X330" s="56"/>
      <c r="Y330" s="58"/>
    </row>
    <row r="331" spans="21:25" s="55" customFormat="1" ht="26.25" customHeight="1">
      <c r="U331" s="58"/>
      <c r="V331" s="56"/>
      <c r="W331" s="56"/>
      <c r="X331" s="56"/>
      <c r="Y331" s="58"/>
    </row>
    <row r="332" spans="21:25" s="55" customFormat="1" ht="26.25" customHeight="1">
      <c r="U332" s="58"/>
      <c r="V332" s="56"/>
      <c r="W332" s="56"/>
      <c r="X332" s="56"/>
      <c r="Y332" s="58"/>
    </row>
    <row r="333" spans="21:25" s="55" customFormat="1" ht="26.25" customHeight="1">
      <c r="U333" s="58"/>
      <c r="V333" s="56"/>
      <c r="W333" s="56"/>
      <c r="X333" s="56"/>
      <c r="Y333" s="58"/>
    </row>
    <row r="334" spans="21:25" s="55" customFormat="1" ht="26.25" customHeight="1">
      <c r="U334" s="58"/>
      <c r="V334" s="56"/>
      <c r="W334" s="56"/>
      <c r="X334" s="56"/>
      <c r="Y334" s="58"/>
    </row>
    <row r="335" spans="21:25" s="55" customFormat="1" ht="26.25" customHeight="1">
      <c r="U335" s="58"/>
      <c r="V335" s="56"/>
      <c r="W335" s="56"/>
      <c r="X335" s="56"/>
      <c r="Y335" s="58"/>
    </row>
    <row r="336" spans="21:25" s="55" customFormat="1" ht="26.25" customHeight="1">
      <c r="U336" s="58"/>
      <c r="V336" s="56"/>
      <c r="W336" s="56"/>
      <c r="X336" s="56"/>
      <c r="Y336" s="58"/>
    </row>
    <row r="337" spans="21:25" s="55" customFormat="1" ht="26.25" customHeight="1">
      <c r="U337" s="58"/>
      <c r="V337" s="56"/>
      <c r="W337" s="56"/>
      <c r="X337" s="56"/>
      <c r="Y337" s="58"/>
    </row>
    <row r="338" spans="21:25" s="55" customFormat="1" ht="26.25" customHeight="1">
      <c r="U338" s="58"/>
      <c r="V338" s="56"/>
      <c r="W338" s="56"/>
      <c r="X338" s="56"/>
      <c r="Y338" s="58"/>
    </row>
    <row r="339" spans="21:25" s="55" customFormat="1" ht="26.25" customHeight="1">
      <c r="U339" s="58"/>
      <c r="V339" s="56"/>
      <c r="W339" s="56"/>
      <c r="X339" s="56"/>
      <c r="Y339" s="58"/>
    </row>
    <row r="340" spans="21:25" s="55" customFormat="1" ht="26.25" customHeight="1">
      <c r="U340" s="58"/>
      <c r="V340" s="56"/>
      <c r="W340" s="56"/>
      <c r="X340" s="56"/>
      <c r="Y340" s="58"/>
    </row>
    <row r="341" spans="21:25" s="55" customFormat="1" ht="26.25" customHeight="1">
      <c r="U341" s="58"/>
      <c r="V341" s="56"/>
      <c r="W341" s="56"/>
      <c r="X341" s="56"/>
      <c r="Y341" s="58"/>
    </row>
    <row r="342" spans="21:25" s="55" customFormat="1" ht="26.25" customHeight="1">
      <c r="U342" s="58"/>
      <c r="V342" s="56"/>
      <c r="W342" s="56"/>
      <c r="X342" s="56"/>
      <c r="Y342" s="58"/>
    </row>
    <row r="343" spans="21:25" s="55" customFormat="1" ht="26.25" customHeight="1">
      <c r="U343" s="58"/>
      <c r="V343" s="56"/>
      <c r="W343" s="56"/>
      <c r="X343" s="56"/>
      <c r="Y343" s="58"/>
    </row>
    <row r="344" spans="21:25" s="55" customFormat="1" ht="26.25" customHeight="1">
      <c r="U344" s="58"/>
      <c r="V344" s="56"/>
      <c r="W344" s="56"/>
      <c r="X344" s="56"/>
      <c r="Y344" s="58"/>
    </row>
    <row r="345" spans="21:25" s="55" customFormat="1" ht="26.25" customHeight="1">
      <c r="U345" s="58"/>
      <c r="V345" s="56"/>
      <c r="W345" s="56"/>
      <c r="X345" s="56"/>
      <c r="Y345" s="58"/>
    </row>
    <row r="346" spans="21:25" s="55" customFormat="1" ht="26.25" customHeight="1">
      <c r="U346" s="58"/>
      <c r="V346" s="56"/>
      <c r="W346" s="56"/>
      <c r="X346" s="56"/>
      <c r="Y346" s="58"/>
    </row>
    <row r="347" spans="21:25" s="55" customFormat="1" ht="26.25" customHeight="1">
      <c r="U347" s="58"/>
      <c r="V347" s="56"/>
      <c r="W347" s="56"/>
      <c r="X347" s="56"/>
      <c r="Y347" s="58"/>
    </row>
    <row r="348" spans="21:25" s="55" customFormat="1" ht="26.25" customHeight="1">
      <c r="U348" s="58"/>
      <c r="V348" s="56"/>
      <c r="W348" s="56"/>
      <c r="X348" s="56"/>
      <c r="Y348" s="58"/>
    </row>
    <row r="349" spans="21:25" s="55" customFormat="1" ht="26.25" customHeight="1">
      <c r="U349" s="58"/>
      <c r="V349" s="56"/>
      <c r="W349" s="56"/>
      <c r="X349" s="56"/>
      <c r="Y349" s="58"/>
    </row>
    <row r="350" spans="21:25" s="55" customFormat="1" ht="26.25" customHeight="1">
      <c r="U350" s="58"/>
      <c r="V350" s="56"/>
      <c r="W350" s="56"/>
      <c r="X350" s="56"/>
      <c r="Y350" s="58"/>
    </row>
    <row r="351" spans="21:25" s="55" customFormat="1" ht="26.25" customHeight="1">
      <c r="U351" s="58"/>
      <c r="V351" s="56"/>
      <c r="W351" s="56"/>
      <c r="X351" s="56"/>
      <c r="Y351" s="58"/>
    </row>
    <row r="352" spans="21:25" s="55" customFormat="1" ht="26.25" customHeight="1">
      <c r="U352" s="58"/>
      <c r="V352" s="56"/>
      <c r="W352" s="56"/>
      <c r="X352" s="56"/>
      <c r="Y352" s="58"/>
    </row>
    <row r="353" spans="21:25" s="55" customFormat="1" ht="26.25" customHeight="1">
      <c r="U353" s="58"/>
      <c r="V353" s="56"/>
      <c r="W353" s="56"/>
      <c r="X353" s="56"/>
      <c r="Y353" s="58"/>
    </row>
    <row r="354" spans="21:25" s="55" customFormat="1" ht="26.25" customHeight="1">
      <c r="U354" s="58"/>
      <c r="V354" s="56"/>
      <c r="W354" s="56"/>
      <c r="X354" s="56"/>
      <c r="Y354" s="58"/>
    </row>
    <row r="355" spans="21:25" s="55" customFormat="1" ht="26.25" customHeight="1">
      <c r="U355" s="58"/>
      <c r="V355" s="56"/>
      <c r="W355" s="56"/>
      <c r="X355" s="56"/>
      <c r="Y355" s="58"/>
    </row>
    <row r="356" spans="21:25" s="55" customFormat="1" ht="26.25" customHeight="1">
      <c r="U356" s="58"/>
      <c r="V356" s="56"/>
      <c r="W356" s="56"/>
      <c r="X356" s="56"/>
      <c r="Y356" s="58"/>
    </row>
    <row r="357" spans="21:25" s="55" customFormat="1" ht="26.25" customHeight="1">
      <c r="U357" s="58"/>
      <c r="V357" s="56"/>
      <c r="W357" s="56"/>
      <c r="X357" s="56"/>
      <c r="Y357" s="58"/>
    </row>
    <row r="358" spans="21:25" s="55" customFormat="1" ht="26.25" customHeight="1">
      <c r="U358" s="58"/>
      <c r="V358" s="56"/>
      <c r="W358" s="56"/>
      <c r="X358" s="56"/>
      <c r="Y358" s="58"/>
    </row>
    <row r="359" spans="21:25" s="55" customFormat="1" ht="26.25" customHeight="1">
      <c r="U359" s="58"/>
      <c r="V359" s="56"/>
      <c r="W359" s="56"/>
      <c r="X359" s="56"/>
      <c r="Y359" s="58"/>
    </row>
    <row r="360" spans="21:25" s="55" customFormat="1" ht="26.25" customHeight="1">
      <c r="U360" s="58"/>
      <c r="V360" s="56"/>
      <c r="W360" s="56"/>
      <c r="X360" s="56"/>
      <c r="Y360" s="58"/>
    </row>
    <row r="361" spans="21:25" s="55" customFormat="1" ht="26.25" customHeight="1">
      <c r="U361" s="58"/>
      <c r="V361" s="56"/>
      <c r="W361" s="56"/>
      <c r="X361" s="56"/>
      <c r="Y361" s="58"/>
    </row>
    <row r="362" spans="21:25" s="55" customFormat="1" ht="26.25" customHeight="1">
      <c r="U362" s="58"/>
      <c r="V362" s="56"/>
      <c r="W362" s="56"/>
      <c r="X362" s="56"/>
      <c r="Y362" s="58"/>
    </row>
    <row r="363" spans="21:25" s="55" customFormat="1" ht="26.25" customHeight="1">
      <c r="U363" s="58"/>
      <c r="V363" s="56"/>
      <c r="W363" s="56"/>
      <c r="X363" s="56"/>
      <c r="Y363" s="58"/>
    </row>
    <row r="364" spans="21:25" s="55" customFormat="1" ht="26.25" customHeight="1">
      <c r="U364" s="58"/>
      <c r="V364" s="56"/>
      <c r="W364" s="56"/>
      <c r="X364" s="56"/>
      <c r="Y364" s="58"/>
    </row>
    <row r="365" spans="21:25" s="55" customFormat="1" ht="26.25" customHeight="1">
      <c r="U365" s="58"/>
      <c r="V365" s="56"/>
      <c r="W365" s="56"/>
      <c r="X365" s="56"/>
      <c r="Y365" s="58"/>
    </row>
    <row r="366" spans="21:25" s="55" customFormat="1" ht="26.25" customHeight="1">
      <c r="U366" s="58"/>
      <c r="V366" s="56"/>
      <c r="W366" s="56"/>
      <c r="X366" s="56"/>
      <c r="Y366" s="58"/>
    </row>
    <row r="367" spans="21:25" s="55" customFormat="1" ht="26.25" customHeight="1">
      <c r="U367" s="58"/>
      <c r="V367" s="56"/>
      <c r="W367" s="56"/>
      <c r="X367" s="56"/>
      <c r="Y367" s="58"/>
    </row>
    <row r="368" spans="21:25" s="55" customFormat="1" ht="26.25" customHeight="1">
      <c r="U368" s="58"/>
      <c r="V368" s="56"/>
      <c r="W368" s="56"/>
      <c r="X368" s="56"/>
      <c r="Y368" s="58"/>
    </row>
    <row r="369" spans="21:25" s="55" customFormat="1" ht="26.25" customHeight="1">
      <c r="U369" s="58"/>
      <c r="V369" s="56"/>
      <c r="W369" s="56"/>
      <c r="X369" s="56"/>
      <c r="Y369" s="58"/>
    </row>
    <row r="370" spans="21:25" s="55" customFormat="1" ht="26.25" customHeight="1">
      <c r="U370" s="58"/>
      <c r="V370" s="56"/>
      <c r="W370" s="56"/>
      <c r="X370" s="56"/>
      <c r="Y370" s="58"/>
    </row>
    <row r="371" spans="21:25" s="55" customFormat="1" ht="26.25" customHeight="1">
      <c r="U371" s="58"/>
      <c r="V371" s="56"/>
      <c r="W371" s="56"/>
      <c r="X371" s="56"/>
      <c r="Y371" s="58"/>
    </row>
    <row r="372" spans="21:25" s="55" customFormat="1" ht="26.25" customHeight="1">
      <c r="U372" s="58"/>
      <c r="V372" s="56"/>
      <c r="W372" s="56"/>
      <c r="X372" s="56"/>
      <c r="Y372" s="58"/>
    </row>
    <row r="373" spans="21:25" s="55" customFormat="1" ht="26.25" customHeight="1">
      <c r="U373" s="58"/>
      <c r="V373" s="56"/>
      <c r="W373" s="56"/>
      <c r="X373" s="56"/>
      <c r="Y373" s="58"/>
    </row>
    <row r="374" spans="21:25" s="55" customFormat="1" ht="26.25" customHeight="1">
      <c r="U374" s="58"/>
      <c r="V374" s="56"/>
      <c r="W374" s="56"/>
      <c r="X374" s="56"/>
      <c r="Y374" s="58"/>
    </row>
    <row r="375" spans="21:25" s="55" customFormat="1" ht="26.25" customHeight="1">
      <c r="U375" s="58"/>
      <c r="V375" s="56"/>
      <c r="W375" s="56"/>
      <c r="X375" s="56"/>
      <c r="Y375" s="58"/>
    </row>
    <row r="376" spans="21:25" s="55" customFormat="1" ht="26.25" customHeight="1">
      <c r="U376" s="58"/>
      <c r="V376" s="56"/>
      <c r="W376" s="56"/>
      <c r="X376" s="56"/>
      <c r="Y376" s="58"/>
    </row>
    <row r="377" spans="21:25" s="55" customFormat="1" ht="26.25" customHeight="1">
      <c r="U377" s="58"/>
      <c r="V377" s="56"/>
      <c r="W377" s="56"/>
      <c r="X377" s="56"/>
      <c r="Y377" s="58"/>
    </row>
    <row r="378" spans="21:25" s="55" customFormat="1" ht="26.25" customHeight="1">
      <c r="U378" s="58"/>
      <c r="V378" s="56"/>
      <c r="W378" s="56"/>
      <c r="X378" s="56"/>
      <c r="Y378" s="58"/>
    </row>
    <row r="379" spans="21:25" s="55" customFormat="1" ht="26.25" customHeight="1">
      <c r="U379" s="58"/>
      <c r="V379" s="56"/>
      <c r="W379" s="56"/>
      <c r="X379" s="56"/>
      <c r="Y379" s="58"/>
    </row>
    <row r="380" spans="21:25" s="55" customFormat="1" ht="26.25" customHeight="1">
      <c r="U380" s="58"/>
      <c r="V380" s="56"/>
      <c r="W380" s="56"/>
      <c r="X380" s="56"/>
      <c r="Y380" s="58"/>
    </row>
    <row r="381" spans="21:25" s="55" customFormat="1" ht="26.25" customHeight="1">
      <c r="U381" s="58"/>
      <c r="V381" s="56"/>
      <c r="W381" s="56"/>
      <c r="X381" s="56"/>
      <c r="Y381" s="58"/>
    </row>
    <row r="382" spans="21:25" s="55" customFormat="1" ht="26.25" customHeight="1">
      <c r="U382" s="58"/>
      <c r="V382" s="56"/>
      <c r="W382" s="56"/>
      <c r="X382" s="56"/>
      <c r="Y382" s="58"/>
    </row>
    <row r="383" spans="21:25" s="55" customFormat="1" ht="26.25" customHeight="1">
      <c r="U383" s="58"/>
      <c r="V383" s="56"/>
      <c r="W383" s="56"/>
      <c r="X383" s="56"/>
      <c r="Y383" s="58"/>
    </row>
    <row r="384" spans="21:25" s="55" customFormat="1" ht="26.25" customHeight="1">
      <c r="U384" s="58"/>
      <c r="V384" s="56"/>
      <c r="W384" s="56"/>
      <c r="X384" s="56"/>
      <c r="Y384" s="58"/>
    </row>
    <row r="385" spans="21:25" s="55" customFormat="1" ht="26.25" customHeight="1">
      <c r="U385" s="58"/>
      <c r="V385" s="56"/>
      <c r="W385" s="56"/>
      <c r="X385" s="56"/>
      <c r="Y385" s="58"/>
    </row>
    <row r="386" spans="21:25" s="55" customFormat="1" ht="26.25" customHeight="1">
      <c r="U386" s="58"/>
      <c r="V386" s="56"/>
      <c r="W386" s="56"/>
      <c r="X386" s="56"/>
      <c r="Y386" s="58"/>
    </row>
    <row r="387" spans="21:25" s="55" customFormat="1" ht="26.25" customHeight="1">
      <c r="U387" s="58"/>
      <c r="V387" s="56"/>
      <c r="W387" s="56"/>
      <c r="X387" s="56"/>
      <c r="Y387" s="58"/>
    </row>
    <row r="388" spans="21:25" s="55" customFormat="1" ht="26.25" customHeight="1">
      <c r="U388" s="58"/>
      <c r="V388" s="56"/>
      <c r="W388" s="56"/>
      <c r="X388" s="56"/>
      <c r="Y388" s="58"/>
    </row>
    <row r="389" spans="21:25" s="55" customFormat="1" ht="26.25" customHeight="1">
      <c r="U389" s="58"/>
      <c r="V389" s="56"/>
      <c r="W389" s="56"/>
      <c r="X389" s="56"/>
      <c r="Y389" s="58"/>
    </row>
    <row r="390" spans="21:25" s="55" customFormat="1" ht="26.25" customHeight="1">
      <c r="U390" s="58"/>
      <c r="V390" s="56"/>
      <c r="W390" s="56"/>
      <c r="X390" s="56"/>
      <c r="Y390" s="58"/>
    </row>
    <row r="391" spans="21:25" s="55" customFormat="1" ht="26.25" customHeight="1">
      <c r="U391" s="58"/>
      <c r="V391" s="56"/>
      <c r="W391" s="56"/>
      <c r="X391" s="56"/>
      <c r="Y391" s="58"/>
    </row>
    <row r="392" spans="21:25" s="55" customFormat="1" ht="26.25" customHeight="1">
      <c r="U392" s="58"/>
      <c r="V392" s="56"/>
      <c r="W392" s="56"/>
      <c r="X392" s="56"/>
      <c r="Y392" s="58"/>
    </row>
    <row r="393" spans="21:25" s="55" customFormat="1" ht="26.25" customHeight="1">
      <c r="U393" s="58"/>
      <c r="V393" s="56"/>
      <c r="W393" s="56"/>
      <c r="X393" s="56"/>
      <c r="Y393" s="58"/>
    </row>
    <row r="394" spans="21:25" s="55" customFormat="1" ht="26.25" customHeight="1">
      <c r="U394" s="58"/>
      <c r="V394" s="56"/>
      <c r="W394" s="56"/>
      <c r="X394" s="56"/>
      <c r="Y394" s="58"/>
    </row>
    <row r="395" spans="21:25" s="55" customFormat="1" ht="26.25" customHeight="1">
      <c r="U395" s="58"/>
      <c r="V395" s="56"/>
      <c r="W395" s="56"/>
      <c r="X395" s="56"/>
      <c r="Y395" s="58"/>
    </row>
    <row r="396" spans="21:25" s="55" customFormat="1" ht="26.25" customHeight="1">
      <c r="U396" s="58"/>
      <c r="V396" s="56"/>
      <c r="W396" s="56"/>
      <c r="X396" s="56"/>
      <c r="Y396" s="58"/>
    </row>
    <row r="397" spans="21:25" s="55" customFormat="1" ht="26.25" customHeight="1">
      <c r="U397" s="58"/>
      <c r="V397" s="56"/>
      <c r="W397" s="56"/>
      <c r="X397" s="56"/>
      <c r="Y397" s="58"/>
    </row>
    <row r="398" spans="21:25" s="55" customFormat="1" ht="26.25" customHeight="1">
      <c r="U398" s="58"/>
      <c r="V398" s="56"/>
      <c r="W398" s="56"/>
      <c r="X398" s="56"/>
      <c r="Y398" s="58"/>
    </row>
    <row r="399" spans="21:25" s="55" customFormat="1" ht="26.25" customHeight="1">
      <c r="U399" s="58"/>
      <c r="V399" s="56"/>
      <c r="W399" s="56"/>
      <c r="X399" s="56"/>
      <c r="Y399" s="58"/>
    </row>
    <row r="400" spans="21:25" s="55" customFormat="1" ht="26.25" customHeight="1">
      <c r="U400" s="58"/>
      <c r="V400" s="56"/>
      <c r="W400" s="56"/>
      <c r="X400" s="56"/>
      <c r="Y400" s="58"/>
    </row>
    <row r="401" spans="21:25" s="55" customFormat="1" ht="26.25" customHeight="1">
      <c r="U401" s="58"/>
      <c r="V401" s="56"/>
      <c r="W401" s="56"/>
      <c r="X401" s="56"/>
      <c r="Y401" s="58"/>
    </row>
    <row r="402" spans="21:25" s="55" customFormat="1" ht="26.25" customHeight="1">
      <c r="U402" s="58"/>
      <c r="V402" s="56"/>
      <c r="W402" s="56"/>
      <c r="X402" s="56"/>
      <c r="Y402" s="58"/>
    </row>
    <row r="403" spans="21:25" s="55" customFormat="1" ht="26.25" customHeight="1">
      <c r="U403" s="58"/>
      <c r="V403" s="56"/>
      <c r="W403" s="56"/>
      <c r="X403" s="56"/>
      <c r="Y403" s="58"/>
    </row>
    <row r="404" spans="21:25" s="55" customFormat="1" ht="26.25" customHeight="1">
      <c r="U404" s="58"/>
      <c r="V404" s="56"/>
      <c r="W404" s="56"/>
      <c r="X404" s="56"/>
      <c r="Y404" s="58"/>
    </row>
    <row r="405" spans="21:25" s="55" customFormat="1" ht="26.25" customHeight="1">
      <c r="U405" s="58"/>
      <c r="V405" s="56"/>
      <c r="W405" s="56"/>
      <c r="X405" s="56"/>
      <c r="Y405" s="58"/>
    </row>
    <row r="406" spans="21:25" s="55" customFormat="1" ht="26.25" customHeight="1">
      <c r="U406" s="58"/>
      <c r="V406" s="56"/>
      <c r="W406" s="56"/>
      <c r="X406" s="56"/>
      <c r="Y406" s="58"/>
    </row>
    <row r="407" spans="21:25" s="55" customFormat="1" ht="26.25" customHeight="1">
      <c r="U407" s="58"/>
      <c r="V407" s="56"/>
      <c r="W407" s="56"/>
      <c r="X407" s="56"/>
      <c r="Y407" s="58"/>
    </row>
    <row r="408" spans="21:25" s="55" customFormat="1" ht="26.25" customHeight="1">
      <c r="U408" s="58"/>
      <c r="V408" s="56"/>
      <c r="W408" s="56"/>
      <c r="X408" s="56"/>
      <c r="Y408" s="58"/>
    </row>
    <row r="409" spans="21:25" s="55" customFormat="1" ht="26.25" customHeight="1">
      <c r="U409" s="58"/>
      <c r="V409" s="56"/>
      <c r="W409" s="56"/>
      <c r="X409" s="56"/>
      <c r="Y409" s="58"/>
    </row>
    <row r="410" spans="21:25" s="55" customFormat="1" ht="26.25" customHeight="1">
      <c r="U410" s="58"/>
      <c r="V410" s="56"/>
      <c r="W410" s="56"/>
      <c r="X410" s="56"/>
      <c r="Y410" s="58"/>
    </row>
    <row r="411" spans="21:25" s="55" customFormat="1" ht="26.25" customHeight="1">
      <c r="U411" s="58"/>
      <c r="V411" s="56"/>
      <c r="W411" s="56"/>
      <c r="X411" s="56"/>
      <c r="Y411" s="58"/>
    </row>
    <row r="412" spans="21:25" s="55" customFormat="1" ht="26.25" customHeight="1">
      <c r="U412" s="58"/>
      <c r="V412" s="56"/>
      <c r="W412" s="56"/>
      <c r="X412" s="56"/>
      <c r="Y412" s="58"/>
    </row>
    <row r="413" spans="21:25" s="55" customFormat="1" ht="26.25" customHeight="1">
      <c r="U413" s="58"/>
      <c r="V413" s="56"/>
      <c r="W413" s="56"/>
      <c r="X413" s="56"/>
      <c r="Y413" s="58"/>
    </row>
    <row r="414" spans="21:25" s="55" customFormat="1" ht="26.25" customHeight="1">
      <c r="U414" s="58"/>
      <c r="V414" s="56"/>
      <c r="W414" s="56"/>
      <c r="X414" s="56"/>
      <c r="Y414" s="58"/>
    </row>
    <row r="415" spans="21:25" s="55" customFormat="1" ht="26.25" customHeight="1">
      <c r="U415" s="58"/>
      <c r="V415" s="56"/>
      <c r="W415" s="56"/>
      <c r="X415" s="56"/>
      <c r="Y415" s="58"/>
    </row>
    <row r="416" spans="21:25" s="55" customFormat="1" ht="26.25" customHeight="1">
      <c r="U416" s="58"/>
      <c r="V416" s="56"/>
      <c r="W416" s="56"/>
      <c r="X416" s="56"/>
      <c r="Y416" s="58"/>
    </row>
    <row r="417" spans="21:25" s="55" customFormat="1" ht="26.25" customHeight="1">
      <c r="U417" s="58"/>
      <c r="V417" s="56"/>
      <c r="W417" s="56"/>
      <c r="X417" s="56"/>
      <c r="Y417" s="58"/>
    </row>
    <row r="418" spans="21:25" s="55" customFormat="1" ht="26.25" customHeight="1">
      <c r="U418" s="58"/>
      <c r="V418" s="56"/>
      <c r="W418" s="56"/>
      <c r="X418" s="56"/>
      <c r="Y418" s="58"/>
    </row>
    <row r="419" spans="21:25" s="55" customFormat="1" ht="26.25" customHeight="1">
      <c r="U419" s="58"/>
      <c r="V419" s="56"/>
      <c r="W419" s="56"/>
      <c r="X419" s="56"/>
      <c r="Y419" s="58"/>
    </row>
    <row r="420" spans="21:25" s="55" customFormat="1" ht="26.25" customHeight="1">
      <c r="U420" s="58"/>
      <c r="V420" s="56"/>
      <c r="W420" s="56"/>
      <c r="X420" s="56"/>
      <c r="Y420" s="58"/>
    </row>
    <row r="421" spans="21:25" s="55" customFormat="1" ht="26.25" customHeight="1">
      <c r="U421" s="58"/>
      <c r="V421" s="56"/>
      <c r="W421" s="56"/>
      <c r="X421" s="56"/>
      <c r="Y421" s="58"/>
    </row>
    <row r="422" spans="21:25" s="55" customFormat="1" ht="26.25" customHeight="1">
      <c r="U422" s="58"/>
      <c r="V422" s="56"/>
      <c r="W422" s="56"/>
      <c r="X422" s="56"/>
      <c r="Y422" s="58"/>
    </row>
    <row r="423" spans="21:25" s="55" customFormat="1" ht="26.25" customHeight="1">
      <c r="U423" s="58"/>
      <c r="V423" s="56"/>
      <c r="W423" s="56"/>
      <c r="X423" s="56"/>
      <c r="Y423" s="58"/>
    </row>
    <row r="424" spans="21:25" s="55" customFormat="1" ht="26.25" customHeight="1">
      <c r="U424" s="58"/>
      <c r="V424" s="56"/>
      <c r="W424" s="56"/>
      <c r="X424" s="56"/>
      <c r="Y424" s="58"/>
    </row>
    <row r="425" spans="21:25" s="55" customFormat="1" ht="26.25" customHeight="1">
      <c r="U425" s="58"/>
      <c r="V425" s="56"/>
      <c r="W425" s="56"/>
      <c r="X425" s="56"/>
      <c r="Y425" s="58"/>
    </row>
    <row r="426" spans="21:25" s="55" customFormat="1" ht="26.25" customHeight="1">
      <c r="U426" s="58"/>
      <c r="V426" s="56"/>
      <c r="W426" s="56"/>
      <c r="X426" s="56"/>
      <c r="Y426" s="58"/>
    </row>
    <row r="427" spans="21:25" s="55" customFormat="1" ht="26.25" customHeight="1">
      <c r="U427" s="58"/>
      <c r="V427" s="56"/>
      <c r="W427" s="56"/>
      <c r="X427" s="56"/>
      <c r="Y427" s="58"/>
    </row>
    <row r="428" spans="21:25" s="55" customFormat="1" ht="26.25" customHeight="1">
      <c r="U428" s="58"/>
      <c r="V428" s="56"/>
      <c r="W428" s="56"/>
      <c r="X428" s="56"/>
      <c r="Y428" s="58"/>
    </row>
    <row r="429" spans="21:25" s="55" customFormat="1" ht="26.25" customHeight="1">
      <c r="U429" s="58"/>
      <c r="V429" s="56"/>
      <c r="W429" s="56"/>
      <c r="X429" s="56"/>
      <c r="Y429" s="58"/>
    </row>
    <row r="430" spans="21:25" s="55" customFormat="1" ht="26.25" customHeight="1">
      <c r="U430" s="58"/>
      <c r="V430" s="56"/>
      <c r="W430" s="56"/>
      <c r="X430" s="56"/>
      <c r="Y430" s="58"/>
    </row>
    <row r="431" spans="21:25" s="55" customFormat="1" ht="26.25" customHeight="1">
      <c r="U431" s="58"/>
      <c r="V431" s="56"/>
      <c r="W431" s="56"/>
      <c r="X431" s="56"/>
      <c r="Y431" s="58"/>
    </row>
    <row r="432" spans="21:25" s="55" customFormat="1" ht="26.25" customHeight="1">
      <c r="U432" s="58"/>
      <c r="V432" s="56"/>
      <c r="W432" s="56"/>
      <c r="X432" s="56"/>
      <c r="Y432" s="58"/>
    </row>
    <row r="433" spans="21:25" s="55" customFormat="1" ht="26.25" customHeight="1">
      <c r="U433" s="58"/>
      <c r="V433" s="56"/>
      <c r="W433" s="56"/>
      <c r="X433" s="56"/>
      <c r="Y433" s="58"/>
    </row>
    <row r="434" spans="21:25" s="55" customFormat="1" ht="26.25" customHeight="1">
      <c r="U434" s="58"/>
      <c r="V434" s="56"/>
      <c r="W434" s="56"/>
      <c r="X434" s="56"/>
      <c r="Y434" s="58"/>
    </row>
    <row r="435" spans="21:25" s="55" customFormat="1" ht="26.25" customHeight="1">
      <c r="U435" s="58"/>
      <c r="V435" s="56"/>
      <c r="W435" s="56"/>
      <c r="X435" s="56"/>
      <c r="Y435" s="58"/>
    </row>
    <row r="436" spans="21:25" s="55" customFormat="1" ht="26.25" customHeight="1">
      <c r="U436" s="58"/>
      <c r="V436" s="56"/>
      <c r="W436" s="56"/>
      <c r="X436" s="56"/>
      <c r="Y436" s="58"/>
    </row>
    <row r="437" spans="21:25" s="55" customFormat="1" ht="26.25" customHeight="1">
      <c r="U437" s="58"/>
      <c r="V437" s="56"/>
      <c r="W437" s="56"/>
      <c r="X437" s="56"/>
      <c r="Y437" s="58"/>
    </row>
    <row r="438" spans="21:25" s="55" customFormat="1" ht="26.25" customHeight="1">
      <c r="U438" s="58"/>
      <c r="V438" s="56"/>
      <c r="W438" s="56"/>
      <c r="X438" s="56"/>
      <c r="Y438" s="58"/>
    </row>
    <row r="439" spans="21:25" s="55" customFormat="1" ht="26.25" customHeight="1">
      <c r="U439" s="58"/>
      <c r="V439" s="56"/>
      <c r="W439" s="56"/>
      <c r="X439" s="56"/>
      <c r="Y439" s="58"/>
    </row>
    <row r="440" spans="21:25" s="55" customFormat="1" ht="26.25" customHeight="1">
      <c r="U440" s="58"/>
      <c r="V440" s="56"/>
      <c r="W440" s="56"/>
      <c r="X440" s="56"/>
      <c r="Y440" s="58"/>
    </row>
    <row r="441" spans="21:25" s="55" customFormat="1" ht="26.25" customHeight="1">
      <c r="U441" s="58"/>
      <c r="V441" s="56"/>
      <c r="W441" s="56"/>
      <c r="X441" s="56"/>
      <c r="Y441" s="58"/>
    </row>
    <row r="442" spans="21:25" s="55" customFormat="1" ht="26.25" customHeight="1">
      <c r="U442" s="58"/>
      <c r="V442" s="56"/>
      <c r="W442" s="56"/>
      <c r="X442" s="56"/>
      <c r="Y442" s="58"/>
    </row>
    <row r="443" spans="21:25" s="55" customFormat="1" ht="26.25" customHeight="1">
      <c r="U443" s="58"/>
      <c r="V443" s="56"/>
      <c r="W443" s="56"/>
      <c r="X443" s="56"/>
      <c r="Y443" s="58"/>
    </row>
    <row r="444" spans="21:25" s="55" customFormat="1" ht="26.25" customHeight="1">
      <c r="U444" s="58"/>
      <c r="V444" s="56"/>
      <c r="W444" s="56"/>
      <c r="X444" s="56"/>
      <c r="Y444" s="58"/>
    </row>
    <row r="445" spans="21:25" s="55" customFormat="1" ht="26.25" customHeight="1">
      <c r="U445" s="58"/>
      <c r="V445" s="56"/>
      <c r="W445" s="56"/>
      <c r="X445" s="56"/>
      <c r="Y445" s="58"/>
    </row>
    <row r="446" spans="21:25" s="55" customFormat="1" ht="26.25" customHeight="1">
      <c r="U446" s="58"/>
      <c r="V446" s="56"/>
      <c r="W446" s="56"/>
      <c r="X446" s="56"/>
      <c r="Y446" s="58"/>
    </row>
    <row r="447" spans="21:25" s="55" customFormat="1" ht="26.25" customHeight="1">
      <c r="U447" s="58"/>
      <c r="V447" s="56"/>
      <c r="W447" s="56"/>
      <c r="X447" s="56"/>
      <c r="Y447" s="58"/>
    </row>
    <row r="448" spans="21:25" s="55" customFormat="1" ht="26.25" customHeight="1">
      <c r="U448" s="58"/>
      <c r="V448" s="56"/>
      <c r="W448" s="56"/>
      <c r="X448" s="56"/>
      <c r="Y448" s="58"/>
    </row>
    <row r="449" spans="21:25" s="55" customFormat="1" ht="26.25" customHeight="1">
      <c r="U449" s="58"/>
      <c r="V449" s="56"/>
      <c r="W449" s="56"/>
      <c r="X449" s="56"/>
      <c r="Y449" s="58"/>
    </row>
    <row r="450" spans="21:25" s="55" customFormat="1" ht="26.25" customHeight="1">
      <c r="U450" s="58"/>
      <c r="V450" s="56"/>
      <c r="W450" s="56"/>
      <c r="X450" s="56"/>
      <c r="Y450" s="58"/>
    </row>
    <row r="451" spans="21:25" s="55" customFormat="1" ht="26.25" customHeight="1">
      <c r="U451" s="58"/>
      <c r="V451" s="56"/>
      <c r="W451" s="56"/>
      <c r="X451" s="56"/>
      <c r="Y451" s="58"/>
    </row>
    <row r="452" spans="21:25" s="55" customFormat="1" ht="26.25" customHeight="1">
      <c r="U452" s="58"/>
      <c r="V452" s="56"/>
      <c r="W452" s="56"/>
      <c r="X452" s="56"/>
      <c r="Y452" s="58"/>
    </row>
    <row r="453" spans="21:25" s="55" customFormat="1" ht="26.25" customHeight="1">
      <c r="U453" s="58"/>
      <c r="V453" s="56"/>
      <c r="W453" s="56"/>
      <c r="X453" s="56"/>
      <c r="Y453" s="58"/>
    </row>
    <row r="454" spans="21:25" s="55" customFormat="1" ht="26.25" customHeight="1">
      <c r="U454" s="58"/>
      <c r="V454" s="56"/>
      <c r="W454" s="56"/>
      <c r="X454" s="56"/>
      <c r="Y454" s="58"/>
    </row>
    <row r="455" spans="21:25" s="55" customFormat="1" ht="26.25" customHeight="1">
      <c r="U455" s="58"/>
      <c r="V455" s="56"/>
      <c r="W455" s="56"/>
      <c r="X455" s="56"/>
      <c r="Y455" s="58"/>
    </row>
    <row r="456" spans="21:25" s="55" customFormat="1" ht="26.25" customHeight="1">
      <c r="U456" s="58"/>
      <c r="V456" s="56"/>
      <c r="W456" s="56"/>
      <c r="X456" s="56"/>
      <c r="Y456" s="58"/>
    </row>
    <row r="457" spans="21:25" s="55" customFormat="1" ht="26.25" customHeight="1">
      <c r="U457" s="58"/>
      <c r="V457" s="56"/>
      <c r="W457" s="56"/>
      <c r="X457" s="56"/>
      <c r="Y457" s="58"/>
    </row>
    <row r="458" spans="21:25" s="55" customFormat="1" ht="26.25" customHeight="1">
      <c r="U458" s="58"/>
      <c r="V458" s="56"/>
      <c r="W458" s="56"/>
      <c r="X458" s="56"/>
      <c r="Y458" s="58"/>
    </row>
    <row r="459" spans="21:25" s="55" customFormat="1" ht="26.25" customHeight="1">
      <c r="U459" s="58"/>
      <c r="V459" s="56"/>
      <c r="W459" s="56"/>
      <c r="X459" s="56"/>
      <c r="Y459" s="58"/>
    </row>
    <row r="460" spans="21:25" s="55" customFormat="1" ht="26.25" customHeight="1">
      <c r="U460" s="58"/>
      <c r="V460" s="56"/>
      <c r="W460" s="56"/>
      <c r="X460" s="56"/>
      <c r="Y460" s="58"/>
    </row>
    <row r="461" spans="21:25" s="55" customFormat="1" ht="26.25" customHeight="1">
      <c r="U461" s="58"/>
      <c r="V461" s="56"/>
      <c r="W461" s="56"/>
      <c r="X461" s="56"/>
      <c r="Y461" s="58"/>
    </row>
    <row r="462" spans="21:25" s="55" customFormat="1" ht="26.25" customHeight="1">
      <c r="U462" s="58"/>
      <c r="V462" s="56"/>
      <c r="W462" s="56"/>
      <c r="X462" s="56"/>
      <c r="Y462" s="58"/>
    </row>
    <row r="463" spans="21:25" s="55" customFormat="1" ht="26.25" customHeight="1">
      <c r="U463" s="58"/>
      <c r="V463" s="56"/>
      <c r="W463" s="56"/>
      <c r="X463" s="56"/>
      <c r="Y463" s="58"/>
    </row>
    <row r="464" spans="21:25" s="55" customFormat="1" ht="26.25" customHeight="1">
      <c r="U464" s="58"/>
      <c r="V464" s="56"/>
      <c r="W464" s="56"/>
      <c r="X464" s="56"/>
      <c r="Y464" s="58"/>
    </row>
    <row r="465" spans="21:25" s="55" customFormat="1" ht="26.25" customHeight="1">
      <c r="U465" s="58"/>
      <c r="V465" s="56"/>
      <c r="W465" s="56"/>
      <c r="X465" s="56"/>
      <c r="Y465" s="58"/>
    </row>
    <row r="466" spans="21:25" s="55" customFormat="1" ht="26.25" customHeight="1">
      <c r="U466" s="58"/>
      <c r="V466" s="56"/>
      <c r="W466" s="56"/>
      <c r="X466" s="56"/>
      <c r="Y466" s="58"/>
    </row>
    <row r="467" spans="21:25" s="55" customFormat="1" ht="26.25" customHeight="1">
      <c r="U467" s="58"/>
      <c r="V467" s="56"/>
      <c r="W467" s="56"/>
      <c r="X467" s="56"/>
      <c r="Y467" s="58"/>
    </row>
    <row r="468" spans="21:25" s="55" customFormat="1" ht="26.25" customHeight="1">
      <c r="U468" s="58"/>
      <c r="V468" s="56"/>
      <c r="W468" s="56"/>
      <c r="X468" s="56"/>
      <c r="Y468" s="58"/>
    </row>
    <row r="469" spans="21:25" s="55" customFormat="1" ht="26.25" customHeight="1">
      <c r="U469" s="58"/>
      <c r="V469" s="56"/>
      <c r="W469" s="56"/>
      <c r="X469" s="56"/>
      <c r="Y469" s="58"/>
    </row>
    <row r="470" spans="21:25" s="55" customFormat="1" ht="26.25" customHeight="1">
      <c r="U470" s="58"/>
      <c r="V470" s="56"/>
      <c r="W470" s="56"/>
      <c r="X470" s="56"/>
      <c r="Y470" s="58"/>
    </row>
    <row r="471" spans="21:25" s="55" customFormat="1" ht="26.25" customHeight="1">
      <c r="U471" s="58"/>
      <c r="V471" s="56"/>
      <c r="W471" s="56"/>
      <c r="X471" s="56"/>
      <c r="Y471" s="58"/>
    </row>
    <row r="472" spans="21:25" s="55" customFormat="1" ht="26.25" customHeight="1">
      <c r="U472" s="58"/>
      <c r="V472" s="56"/>
      <c r="W472" s="56"/>
      <c r="X472" s="56"/>
      <c r="Y472" s="58"/>
    </row>
    <row r="473" spans="21:25" s="55" customFormat="1" ht="26.25" customHeight="1">
      <c r="U473" s="58"/>
      <c r="V473" s="56"/>
      <c r="W473" s="56"/>
      <c r="X473" s="56"/>
      <c r="Y473" s="58"/>
    </row>
    <row r="474" spans="21:25" s="55" customFormat="1" ht="26.25" customHeight="1">
      <c r="U474" s="58"/>
      <c r="V474" s="56"/>
      <c r="W474" s="56"/>
      <c r="X474" s="56"/>
      <c r="Y474" s="58"/>
    </row>
    <row r="475" spans="21:25" s="55" customFormat="1" ht="26.25" customHeight="1">
      <c r="U475" s="58"/>
      <c r="V475" s="56"/>
      <c r="W475" s="56"/>
      <c r="X475" s="56"/>
      <c r="Y475" s="58"/>
    </row>
    <row r="476" spans="21:25" s="55" customFormat="1" ht="26.25" customHeight="1">
      <c r="U476" s="58"/>
      <c r="V476" s="56"/>
      <c r="W476" s="56"/>
      <c r="X476" s="56"/>
      <c r="Y476" s="58"/>
    </row>
    <row r="477" spans="21:25" s="55" customFormat="1" ht="26.25" customHeight="1">
      <c r="U477" s="58"/>
      <c r="V477" s="56"/>
      <c r="W477" s="56"/>
      <c r="X477" s="56"/>
      <c r="Y477" s="58"/>
    </row>
    <row r="478" spans="21:25" s="55" customFormat="1" ht="26.25" customHeight="1">
      <c r="U478" s="58"/>
      <c r="V478" s="56"/>
      <c r="W478" s="56"/>
      <c r="X478" s="56"/>
      <c r="Y478" s="58"/>
    </row>
    <row r="479" spans="21:25" s="55" customFormat="1" ht="26.25" customHeight="1">
      <c r="U479" s="58"/>
      <c r="V479" s="56"/>
      <c r="W479" s="56"/>
      <c r="X479" s="56"/>
      <c r="Y479" s="58"/>
    </row>
    <row r="480" spans="21:25" s="55" customFormat="1" ht="26.25" customHeight="1">
      <c r="U480" s="58"/>
      <c r="V480" s="56"/>
      <c r="W480" s="56"/>
      <c r="X480" s="56"/>
      <c r="Y480" s="58"/>
    </row>
    <row r="481" spans="21:25" s="55" customFormat="1" ht="26.25" customHeight="1">
      <c r="U481" s="58"/>
      <c r="V481" s="56"/>
      <c r="W481" s="56"/>
      <c r="X481" s="56"/>
      <c r="Y481" s="58"/>
    </row>
    <row r="482" spans="21:25" s="55" customFormat="1" ht="26.25" customHeight="1">
      <c r="U482" s="58"/>
      <c r="V482" s="56"/>
      <c r="W482" s="56"/>
      <c r="X482" s="56"/>
      <c r="Y482" s="58"/>
    </row>
    <row r="483" spans="21:25" s="55" customFormat="1" ht="26.25" customHeight="1">
      <c r="U483" s="58"/>
      <c r="V483" s="56"/>
      <c r="W483" s="56"/>
      <c r="X483" s="56"/>
      <c r="Y483" s="58"/>
    </row>
    <row r="484" spans="21:25" s="55" customFormat="1" ht="26.25" customHeight="1">
      <c r="U484" s="58"/>
      <c r="V484" s="56"/>
      <c r="W484" s="56"/>
      <c r="X484" s="56"/>
      <c r="Y484" s="58"/>
    </row>
    <row r="485" spans="21:25" s="55" customFormat="1" ht="26.25" customHeight="1">
      <c r="U485" s="58"/>
      <c r="V485" s="56"/>
      <c r="W485" s="56"/>
      <c r="X485" s="56"/>
      <c r="Y485" s="58"/>
    </row>
    <row r="486" spans="21:25" s="55" customFormat="1" ht="26.25" customHeight="1">
      <c r="U486" s="58"/>
      <c r="V486" s="56"/>
      <c r="W486" s="56"/>
      <c r="X486" s="56"/>
      <c r="Y486" s="58"/>
    </row>
    <row r="487" spans="21:25" s="55" customFormat="1" ht="26.25" customHeight="1">
      <c r="U487" s="58"/>
      <c r="V487" s="56"/>
      <c r="W487" s="56"/>
      <c r="X487" s="56"/>
      <c r="Y487" s="58"/>
    </row>
    <row r="488" spans="21:25" s="55" customFormat="1" ht="26.25" customHeight="1">
      <c r="U488" s="58"/>
      <c r="V488" s="56"/>
      <c r="W488" s="56"/>
      <c r="X488" s="56"/>
      <c r="Y488" s="58"/>
    </row>
    <row r="489" spans="21:25" s="55" customFormat="1" ht="26.25" customHeight="1">
      <c r="U489" s="58"/>
      <c r="V489" s="56"/>
      <c r="W489" s="56"/>
      <c r="X489" s="56"/>
      <c r="Y489" s="58"/>
    </row>
    <row r="490" spans="21:25" s="55" customFormat="1" ht="26.25" customHeight="1">
      <c r="U490" s="58"/>
      <c r="V490" s="56"/>
      <c r="W490" s="56"/>
      <c r="X490" s="56"/>
      <c r="Y490" s="58"/>
    </row>
    <row r="491" spans="21:25" s="55" customFormat="1" ht="26.25" customHeight="1">
      <c r="U491" s="58"/>
      <c r="V491" s="56"/>
      <c r="W491" s="56"/>
      <c r="X491" s="56"/>
      <c r="Y491" s="58"/>
    </row>
    <row r="492" spans="21:25" s="55" customFormat="1" ht="26.25" customHeight="1">
      <c r="U492" s="58"/>
      <c r="V492" s="56"/>
      <c r="W492" s="56"/>
      <c r="X492" s="56"/>
      <c r="Y492" s="58"/>
    </row>
    <row r="493" spans="21:25" s="55" customFormat="1" ht="26.25" customHeight="1">
      <c r="U493" s="58"/>
      <c r="V493" s="56"/>
      <c r="W493" s="56"/>
      <c r="X493" s="56"/>
      <c r="Y493" s="58"/>
    </row>
    <row r="494" spans="21:25" s="55" customFormat="1" ht="26.25" customHeight="1">
      <c r="U494" s="58"/>
      <c r="V494" s="56"/>
      <c r="W494" s="56"/>
      <c r="X494" s="56"/>
      <c r="Y494" s="58"/>
    </row>
    <row r="495" spans="21:25" s="55" customFormat="1" ht="26.25" customHeight="1">
      <c r="U495" s="58"/>
      <c r="V495" s="56"/>
      <c r="W495" s="56"/>
      <c r="X495" s="56"/>
      <c r="Y495" s="58"/>
    </row>
    <row r="496" spans="21:25" s="55" customFormat="1" ht="26.25" customHeight="1">
      <c r="U496" s="58"/>
      <c r="V496" s="56"/>
      <c r="W496" s="56"/>
      <c r="X496" s="56"/>
      <c r="Y496" s="58"/>
    </row>
    <row r="497" spans="21:25" s="55" customFormat="1" ht="26.25" customHeight="1">
      <c r="U497" s="58"/>
      <c r="V497" s="56"/>
      <c r="W497" s="56"/>
      <c r="X497" s="56"/>
      <c r="Y497" s="58"/>
    </row>
    <row r="498" spans="21:25" s="55" customFormat="1" ht="26.25" customHeight="1">
      <c r="U498" s="58"/>
      <c r="V498" s="56"/>
      <c r="W498" s="56"/>
      <c r="X498" s="56"/>
      <c r="Y498" s="58"/>
    </row>
    <row r="499" spans="21:25" s="55" customFormat="1" ht="26.25" customHeight="1">
      <c r="U499" s="58"/>
      <c r="V499" s="56"/>
      <c r="W499" s="56"/>
      <c r="X499" s="56"/>
      <c r="Y499" s="58"/>
    </row>
    <row r="500" spans="21:25" s="55" customFormat="1" ht="26.25" customHeight="1">
      <c r="U500" s="58"/>
      <c r="V500" s="56"/>
      <c r="W500" s="56"/>
      <c r="X500" s="56"/>
      <c r="Y500" s="58"/>
    </row>
    <row r="501" spans="21:25" s="55" customFormat="1" ht="26.25" customHeight="1">
      <c r="U501" s="58"/>
      <c r="V501" s="56"/>
      <c r="W501" s="56"/>
      <c r="X501" s="56"/>
      <c r="Y501" s="58"/>
    </row>
    <row r="502" spans="21:25" s="55" customFormat="1" ht="26.25" customHeight="1">
      <c r="U502" s="58"/>
      <c r="V502" s="56"/>
      <c r="W502" s="56"/>
      <c r="X502" s="56"/>
      <c r="Y502" s="58"/>
    </row>
    <row r="503" spans="21:25" s="55" customFormat="1" ht="26.25" customHeight="1">
      <c r="U503" s="58"/>
      <c r="V503" s="56"/>
      <c r="W503" s="56"/>
      <c r="X503" s="56"/>
      <c r="Y503" s="58"/>
    </row>
    <row r="504" spans="21:25" s="55" customFormat="1" ht="26.25" customHeight="1">
      <c r="U504" s="58"/>
      <c r="V504" s="56"/>
      <c r="W504" s="56"/>
      <c r="X504" s="56"/>
      <c r="Y504" s="58"/>
    </row>
    <row r="505" spans="21:25" s="55" customFormat="1" ht="26.25" customHeight="1">
      <c r="U505" s="58"/>
      <c r="V505" s="56"/>
      <c r="W505" s="56"/>
      <c r="X505" s="56"/>
      <c r="Y505" s="58"/>
    </row>
    <row r="506" spans="21:25" s="55" customFormat="1" ht="26.25" customHeight="1">
      <c r="U506" s="58"/>
      <c r="V506" s="56"/>
      <c r="W506" s="56"/>
      <c r="X506" s="56"/>
      <c r="Y506" s="58"/>
    </row>
    <row r="507" spans="21:25" s="55" customFormat="1" ht="26.25" customHeight="1">
      <c r="U507" s="58"/>
      <c r="V507" s="56"/>
      <c r="W507" s="56"/>
      <c r="X507" s="56"/>
      <c r="Y507" s="58"/>
    </row>
    <row r="508" spans="21:25" s="55" customFormat="1" ht="26.25" customHeight="1">
      <c r="U508" s="58"/>
      <c r="V508" s="56"/>
      <c r="W508" s="56"/>
      <c r="X508" s="56"/>
      <c r="Y508" s="58"/>
    </row>
    <row r="509" spans="21:25" s="55" customFormat="1" ht="26.25" customHeight="1">
      <c r="U509" s="58"/>
      <c r="V509" s="56"/>
      <c r="W509" s="56"/>
      <c r="X509" s="56"/>
      <c r="Y509" s="58"/>
    </row>
    <row r="510" spans="21:25" s="55" customFormat="1" ht="26.25" customHeight="1">
      <c r="U510" s="58"/>
      <c r="V510" s="56"/>
      <c r="W510" s="56"/>
      <c r="X510" s="56"/>
      <c r="Y510" s="58"/>
    </row>
    <row r="511" spans="21:25" s="55" customFormat="1" ht="26.25" customHeight="1">
      <c r="U511" s="58"/>
      <c r="V511" s="56"/>
      <c r="W511" s="56"/>
      <c r="X511" s="56"/>
      <c r="Y511" s="58"/>
    </row>
    <row r="512" spans="21:25" s="55" customFormat="1" ht="26.25" customHeight="1">
      <c r="U512" s="58"/>
      <c r="V512" s="56"/>
      <c r="W512" s="56"/>
      <c r="X512" s="56"/>
      <c r="Y512" s="58"/>
    </row>
    <row r="513" spans="21:25" s="55" customFormat="1" ht="26.25" customHeight="1">
      <c r="U513" s="58"/>
      <c r="V513" s="56"/>
      <c r="W513" s="56"/>
      <c r="X513" s="56"/>
      <c r="Y513" s="58"/>
    </row>
    <row r="514" spans="21:25" s="55" customFormat="1" ht="26.25" customHeight="1">
      <c r="U514" s="58"/>
      <c r="V514" s="56"/>
      <c r="W514" s="56"/>
      <c r="X514" s="56"/>
      <c r="Y514" s="58"/>
    </row>
    <row r="515" spans="21:25" s="55" customFormat="1" ht="26.25" customHeight="1">
      <c r="U515" s="58"/>
      <c r="V515" s="56"/>
      <c r="W515" s="56"/>
      <c r="X515" s="56"/>
      <c r="Y515" s="58"/>
    </row>
    <row r="516" spans="21:25" s="55" customFormat="1" ht="26.25" customHeight="1">
      <c r="U516" s="58"/>
      <c r="V516" s="56"/>
      <c r="W516" s="56"/>
      <c r="X516" s="56"/>
      <c r="Y516" s="58"/>
    </row>
    <row r="517" spans="21:25" s="55" customFormat="1" ht="26.25" customHeight="1">
      <c r="U517" s="58"/>
      <c r="V517" s="56"/>
      <c r="W517" s="56"/>
      <c r="X517" s="56"/>
      <c r="Y517" s="58"/>
    </row>
    <row r="518" spans="21:25" s="55" customFormat="1" ht="26.25" customHeight="1">
      <c r="U518" s="58"/>
      <c r="V518" s="56"/>
      <c r="W518" s="56"/>
      <c r="X518" s="56"/>
      <c r="Y518" s="58"/>
    </row>
    <row r="519" spans="21:25" s="55" customFormat="1" ht="26.25" customHeight="1">
      <c r="U519" s="58"/>
      <c r="V519" s="56"/>
      <c r="W519" s="56"/>
      <c r="X519" s="56"/>
      <c r="Y519" s="58"/>
    </row>
    <row r="520" spans="21:25" s="55" customFormat="1" ht="26.25" customHeight="1">
      <c r="U520" s="58"/>
      <c r="V520" s="56"/>
      <c r="W520" s="56"/>
      <c r="X520" s="56"/>
      <c r="Y520" s="58"/>
    </row>
    <row r="521" spans="21:25" s="55" customFormat="1" ht="26.25" customHeight="1">
      <c r="U521" s="58"/>
      <c r="V521" s="56"/>
      <c r="W521" s="56"/>
      <c r="X521" s="56"/>
      <c r="Y521" s="58"/>
    </row>
    <row r="522" spans="21:25" s="55" customFormat="1" ht="26.25" customHeight="1">
      <c r="U522" s="58"/>
      <c r="V522" s="56"/>
      <c r="W522" s="56"/>
      <c r="X522" s="56"/>
      <c r="Y522" s="58"/>
    </row>
    <row r="523" spans="21:25" s="55" customFormat="1" ht="26.25" customHeight="1">
      <c r="U523" s="58"/>
      <c r="V523" s="56"/>
      <c r="W523" s="56"/>
      <c r="X523" s="56"/>
      <c r="Y523" s="58"/>
    </row>
    <row r="524" spans="21:25" s="55" customFormat="1" ht="26.25" customHeight="1">
      <c r="U524" s="58"/>
      <c r="V524" s="56"/>
      <c r="W524" s="56"/>
      <c r="X524" s="56"/>
      <c r="Y524" s="58"/>
    </row>
    <row r="525" spans="21:25" s="55" customFormat="1" ht="26.25" customHeight="1">
      <c r="U525" s="58"/>
      <c r="V525" s="56"/>
      <c r="W525" s="56"/>
      <c r="X525" s="56"/>
      <c r="Y525" s="58"/>
    </row>
    <row r="526" spans="21:25" s="55" customFormat="1" ht="26.25" customHeight="1">
      <c r="U526" s="58"/>
      <c r="V526" s="56"/>
      <c r="W526" s="56"/>
      <c r="X526" s="56"/>
      <c r="Y526" s="58"/>
    </row>
    <row r="527" spans="21:25" s="55" customFormat="1" ht="26.25" customHeight="1">
      <c r="U527" s="58"/>
      <c r="V527" s="56"/>
      <c r="W527" s="56"/>
      <c r="X527" s="56"/>
      <c r="Y527" s="58"/>
    </row>
    <row r="528" spans="21:25" s="55" customFormat="1" ht="26.25" customHeight="1">
      <c r="U528" s="58"/>
      <c r="V528" s="56"/>
      <c r="W528" s="56"/>
      <c r="X528" s="56"/>
      <c r="Y528" s="58"/>
    </row>
    <row r="529" spans="21:25" s="55" customFormat="1" ht="26.25" customHeight="1">
      <c r="U529" s="58"/>
      <c r="V529" s="56"/>
      <c r="W529" s="56"/>
      <c r="X529" s="56"/>
      <c r="Y529" s="58"/>
    </row>
    <row r="530" spans="21:25" s="55" customFormat="1" ht="26.25" customHeight="1">
      <c r="U530" s="58"/>
      <c r="V530" s="56"/>
      <c r="W530" s="56"/>
      <c r="X530" s="56"/>
      <c r="Y530" s="58"/>
    </row>
    <row r="531" spans="21:25" s="55" customFormat="1" ht="26.25" customHeight="1">
      <c r="U531" s="58"/>
      <c r="V531" s="56"/>
      <c r="W531" s="56"/>
      <c r="X531" s="56"/>
      <c r="Y531" s="58"/>
    </row>
    <row r="532" spans="21:25" s="55" customFormat="1" ht="26.25" customHeight="1">
      <c r="U532" s="58"/>
      <c r="V532" s="56"/>
      <c r="W532" s="56"/>
      <c r="X532" s="56"/>
      <c r="Y532" s="58"/>
    </row>
    <row r="533" spans="21:25" s="55" customFormat="1" ht="26.25" customHeight="1">
      <c r="U533" s="58"/>
      <c r="V533" s="56"/>
      <c r="W533" s="56"/>
      <c r="X533" s="56"/>
      <c r="Y533" s="58"/>
    </row>
    <row r="534" spans="21:25" s="55" customFormat="1" ht="26.25" customHeight="1">
      <c r="U534" s="58"/>
      <c r="V534" s="56"/>
      <c r="W534" s="56"/>
      <c r="X534" s="56"/>
      <c r="Y534" s="58"/>
    </row>
    <row r="535" spans="21:25" s="55" customFormat="1" ht="26.25" customHeight="1">
      <c r="U535" s="58"/>
      <c r="V535" s="56"/>
      <c r="W535" s="56"/>
      <c r="X535" s="56"/>
      <c r="Y535" s="58"/>
    </row>
    <row r="536" spans="21:25" s="55" customFormat="1" ht="26.25" customHeight="1">
      <c r="U536" s="58"/>
      <c r="V536" s="56"/>
      <c r="W536" s="56"/>
      <c r="X536" s="56"/>
      <c r="Y536" s="58"/>
    </row>
    <row r="537" spans="21:25" s="55" customFormat="1" ht="26.25" customHeight="1">
      <c r="U537" s="58"/>
      <c r="V537" s="56"/>
      <c r="W537" s="56"/>
      <c r="X537" s="56"/>
      <c r="Y537" s="58"/>
    </row>
    <row r="538" spans="21:25" s="55" customFormat="1" ht="26.25" customHeight="1">
      <c r="U538" s="58"/>
      <c r="V538" s="56"/>
      <c r="W538" s="56"/>
      <c r="X538" s="56"/>
      <c r="Y538" s="58"/>
    </row>
    <row r="539" spans="21:25" s="55" customFormat="1" ht="26.25" customHeight="1">
      <c r="U539" s="58"/>
      <c r="V539" s="56"/>
      <c r="W539" s="56"/>
      <c r="X539" s="56"/>
      <c r="Y539" s="58"/>
    </row>
    <row r="540" spans="21:25" s="55" customFormat="1" ht="26.25" customHeight="1">
      <c r="U540" s="58"/>
      <c r="V540" s="56"/>
      <c r="W540" s="56"/>
      <c r="X540" s="56"/>
      <c r="Y540" s="58"/>
    </row>
    <row r="541" spans="21:25" s="55" customFormat="1" ht="26.25" customHeight="1">
      <c r="U541" s="58"/>
      <c r="V541" s="56"/>
      <c r="W541" s="56"/>
      <c r="X541" s="56"/>
      <c r="Y541" s="58"/>
    </row>
    <row r="542" spans="21:25" s="55" customFormat="1" ht="26.25" customHeight="1">
      <c r="U542" s="58"/>
      <c r="V542" s="56"/>
      <c r="W542" s="56"/>
      <c r="X542" s="56"/>
      <c r="Y542" s="58"/>
    </row>
    <row r="543" spans="21:25" s="55" customFormat="1" ht="26.25" customHeight="1">
      <c r="U543" s="58"/>
      <c r="V543" s="56"/>
      <c r="W543" s="56"/>
      <c r="X543" s="56"/>
      <c r="Y543" s="58"/>
    </row>
    <row r="544" spans="21:25" s="55" customFormat="1" ht="26.25" customHeight="1">
      <c r="U544" s="58"/>
      <c r="V544" s="56"/>
      <c r="W544" s="56"/>
      <c r="X544" s="56"/>
      <c r="Y544" s="58"/>
    </row>
    <row r="545" spans="21:25" s="55" customFormat="1" ht="26.25" customHeight="1">
      <c r="U545" s="58"/>
      <c r="V545" s="56"/>
      <c r="W545" s="56"/>
      <c r="X545" s="56"/>
      <c r="Y545" s="58"/>
    </row>
    <row r="546" spans="21:25" s="55" customFormat="1" ht="26.25" customHeight="1">
      <c r="U546" s="58"/>
      <c r="V546" s="56"/>
      <c r="W546" s="56"/>
      <c r="X546" s="56"/>
      <c r="Y546" s="58"/>
    </row>
    <row r="547" spans="21:25" s="55" customFormat="1" ht="26.25" customHeight="1">
      <c r="U547" s="58"/>
      <c r="V547" s="56"/>
      <c r="W547" s="56"/>
      <c r="X547" s="56"/>
      <c r="Y547" s="58"/>
    </row>
    <row r="548" spans="21:25" s="55" customFormat="1" ht="26.25" customHeight="1">
      <c r="U548" s="58"/>
      <c r="V548" s="56"/>
      <c r="W548" s="56"/>
      <c r="X548" s="56"/>
      <c r="Y548" s="58"/>
    </row>
    <row r="549" spans="21:25" s="55" customFormat="1" ht="26.25" customHeight="1">
      <c r="U549" s="58"/>
      <c r="V549" s="56"/>
      <c r="W549" s="56"/>
      <c r="X549" s="56"/>
      <c r="Y549" s="58"/>
    </row>
    <row r="550" spans="21:25" s="55" customFormat="1" ht="26.25" customHeight="1">
      <c r="U550" s="58"/>
      <c r="V550" s="56"/>
      <c r="W550" s="56"/>
      <c r="X550" s="56"/>
      <c r="Y550" s="58"/>
    </row>
    <row r="551" spans="21:25" s="55" customFormat="1" ht="26.25" customHeight="1">
      <c r="U551" s="58"/>
      <c r="V551" s="56"/>
      <c r="W551" s="56"/>
      <c r="X551" s="56"/>
      <c r="Y551" s="58"/>
    </row>
    <row r="552" spans="21:25" s="55" customFormat="1" ht="26.25" customHeight="1">
      <c r="U552" s="58"/>
      <c r="V552" s="56"/>
      <c r="W552" s="56"/>
      <c r="X552" s="56"/>
      <c r="Y552" s="58"/>
    </row>
    <row r="553" spans="21:25" s="55" customFormat="1" ht="26.25" customHeight="1">
      <c r="U553" s="58"/>
      <c r="V553" s="56"/>
      <c r="W553" s="56"/>
      <c r="X553" s="56"/>
      <c r="Y553" s="58"/>
    </row>
    <row r="554" spans="21:25" s="55" customFormat="1" ht="26.25" customHeight="1">
      <c r="U554" s="58"/>
      <c r="V554" s="56"/>
      <c r="W554" s="56"/>
      <c r="X554" s="56"/>
      <c r="Y554" s="58"/>
    </row>
    <row r="555" spans="21:25" s="55" customFormat="1" ht="26.25" customHeight="1">
      <c r="U555" s="58"/>
      <c r="V555" s="56"/>
      <c r="W555" s="56"/>
      <c r="X555" s="56"/>
      <c r="Y555" s="58"/>
    </row>
    <row r="556" spans="21:25" s="55" customFormat="1" ht="26.25" customHeight="1">
      <c r="U556" s="58"/>
      <c r="V556" s="56"/>
      <c r="W556" s="56"/>
      <c r="X556" s="56"/>
      <c r="Y556" s="58"/>
    </row>
    <row r="557" spans="21:25" s="55" customFormat="1" ht="26.25" customHeight="1">
      <c r="U557" s="58"/>
      <c r="V557" s="56"/>
      <c r="W557" s="56"/>
      <c r="X557" s="56"/>
      <c r="Y557" s="58"/>
    </row>
    <row r="558" spans="21:25" s="55" customFormat="1" ht="26.25" customHeight="1">
      <c r="U558" s="58"/>
      <c r="V558" s="56"/>
      <c r="W558" s="56"/>
      <c r="X558" s="56"/>
      <c r="Y558" s="58"/>
    </row>
    <row r="559" spans="21:25" s="55" customFormat="1" ht="26.25" customHeight="1">
      <c r="U559" s="58"/>
      <c r="V559" s="56"/>
      <c r="W559" s="56"/>
      <c r="X559" s="56"/>
      <c r="Y559" s="58"/>
    </row>
    <row r="560" spans="21:25" s="55" customFormat="1" ht="26.25" customHeight="1">
      <c r="U560" s="58"/>
      <c r="V560" s="56"/>
      <c r="W560" s="56"/>
      <c r="X560" s="56"/>
      <c r="Y560" s="58"/>
    </row>
    <row r="561" spans="21:25" s="55" customFormat="1" ht="26.25" customHeight="1">
      <c r="U561" s="58"/>
      <c r="V561" s="56"/>
      <c r="W561" s="56"/>
      <c r="X561" s="56"/>
      <c r="Y561" s="58"/>
    </row>
    <row r="562" spans="21:25" s="55" customFormat="1" ht="26.25" customHeight="1">
      <c r="U562" s="58"/>
      <c r="V562" s="56"/>
      <c r="W562" s="56"/>
      <c r="X562" s="56"/>
      <c r="Y562" s="58"/>
    </row>
    <row r="563" spans="21:25" s="55" customFormat="1" ht="26.25" customHeight="1">
      <c r="U563" s="58"/>
      <c r="V563" s="56"/>
      <c r="W563" s="56"/>
      <c r="X563" s="56"/>
      <c r="Y563" s="58"/>
    </row>
    <row r="564" spans="21:25" s="55" customFormat="1" ht="26.25" customHeight="1">
      <c r="U564" s="58"/>
      <c r="V564" s="56"/>
      <c r="W564" s="56"/>
      <c r="X564" s="56"/>
      <c r="Y564" s="58"/>
    </row>
    <row r="565" spans="21:25" s="55" customFormat="1" ht="26.25" customHeight="1">
      <c r="U565" s="58"/>
      <c r="V565" s="56"/>
      <c r="W565" s="56"/>
      <c r="X565" s="56"/>
      <c r="Y565" s="58"/>
    </row>
    <row r="566" spans="21:25" s="55" customFormat="1" ht="26.25" customHeight="1">
      <c r="U566" s="58"/>
      <c r="V566" s="56"/>
      <c r="W566" s="56"/>
      <c r="X566" s="56"/>
      <c r="Y566" s="58"/>
    </row>
    <row r="567" spans="21:25" s="55" customFormat="1" ht="26.25" customHeight="1">
      <c r="U567" s="58"/>
      <c r="V567" s="56"/>
      <c r="W567" s="56"/>
      <c r="X567" s="56"/>
      <c r="Y567" s="58"/>
    </row>
    <row r="568" spans="21:25" s="55" customFormat="1" ht="26.25" customHeight="1">
      <c r="U568" s="58"/>
      <c r="V568" s="56"/>
      <c r="W568" s="56"/>
      <c r="X568" s="56"/>
      <c r="Y568" s="58"/>
    </row>
    <row r="569" spans="21:25" s="55" customFormat="1" ht="26.25" customHeight="1">
      <c r="U569" s="58"/>
      <c r="V569" s="56"/>
      <c r="W569" s="56"/>
      <c r="X569" s="56"/>
      <c r="Y569" s="58"/>
    </row>
    <row r="570" spans="21:25" s="55" customFormat="1" ht="26.25" customHeight="1">
      <c r="U570" s="58"/>
      <c r="V570" s="56"/>
      <c r="W570" s="56"/>
      <c r="X570" s="56"/>
      <c r="Y570" s="58"/>
    </row>
    <row r="571" spans="21:25" s="55" customFormat="1" ht="26.25" customHeight="1">
      <c r="U571" s="58"/>
      <c r="V571" s="56"/>
      <c r="W571" s="56"/>
      <c r="X571" s="56"/>
      <c r="Y571" s="58"/>
    </row>
    <row r="572" spans="21:25" s="55" customFormat="1" ht="26.25" customHeight="1">
      <c r="U572" s="58"/>
      <c r="V572" s="56"/>
      <c r="W572" s="56"/>
      <c r="X572" s="56"/>
      <c r="Y572" s="58"/>
    </row>
    <row r="573" spans="21:25" s="55" customFormat="1" ht="26.25" customHeight="1">
      <c r="U573" s="58"/>
      <c r="V573" s="56"/>
      <c r="W573" s="56"/>
      <c r="X573" s="56"/>
      <c r="Y573" s="58"/>
    </row>
    <row r="574" spans="21:25" s="55" customFormat="1" ht="26.25" customHeight="1">
      <c r="U574" s="58"/>
      <c r="V574" s="56"/>
      <c r="W574" s="56"/>
      <c r="X574" s="56"/>
      <c r="Y574" s="58"/>
    </row>
    <row r="575" spans="21:25" s="55" customFormat="1" ht="26.25" customHeight="1">
      <c r="U575" s="58"/>
      <c r="V575" s="56"/>
      <c r="W575" s="56"/>
      <c r="X575" s="56"/>
      <c r="Y575" s="58"/>
    </row>
    <row r="576" spans="21:25" s="55" customFormat="1" ht="26.25" customHeight="1">
      <c r="U576" s="58"/>
      <c r="V576" s="56"/>
      <c r="W576" s="56"/>
      <c r="X576" s="56"/>
      <c r="Y576" s="58"/>
    </row>
    <row r="577" spans="21:25" s="55" customFormat="1" ht="26.25" customHeight="1">
      <c r="U577" s="58"/>
      <c r="V577" s="56"/>
      <c r="W577" s="56"/>
      <c r="X577" s="56"/>
      <c r="Y577" s="58"/>
    </row>
    <row r="578" spans="21:25" s="55" customFormat="1" ht="26.25" customHeight="1">
      <c r="U578" s="58"/>
      <c r="V578" s="56"/>
      <c r="W578" s="56"/>
      <c r="X578" s="56"/>
      <c r="Y578" s="58"/>
    </row>
    <row r="579" spans="21:25" s="55" customFormat="1" ht="26.25" customHeight="1">
      <c r="U579" s="58"/>
      <c r="V579" s="56"/>
      <c r="W579" s="56"/>
      <c r="X579" s="56"/>
      <c r="Y579" s="58"/>
    </row>
    <row r="580" spans="21:25" s="55" customFormat="1" ht="26.25" customHeight="1">
      <c r="U580" s="58"/>
      <c r="V580" s="56"/>
      <c r="W580" s="56"/>
      <c r="X580" s="56"/>
      <c r="Y580" s="58"/>
    </row>
    <row r="581" spans="21:25" s="55" customFormat="1" ht="26.25" customHeight="1">
      <c r="U581" s="58"/>
      <c r="V581" s="56"/>
      <c r="W581" s="56"/>
      <c r="X581" s="56"/>
      <c r="Y581" s="58"/>
    </row>
    <row r="582" spans="21:25" s="55" customFormat="1" ht="26.25" customHeight="1">
      <c r="U582" s="58"/>
      <c r="V582" s="56"/>
      <c r="W582" s="56"/>
      <c r="X582" s="56"/>
      <c r="Y582" s="58"/>
    </row>
    <row r="583" spans="21:25" s="55" customFormat="1" ht="26.25" customHeight="1">
      <c r="U583" s="58"/>
      <c r="V583" s="56"/>
      <c r="W583" s="56"/>
      <c r="X583" s="56"/>
      <c r="Y583" s="58"/>
    </row>
    <row r="584" spans="21:25" s="55" customFormat="1" ht="26.25" customHeight="1">
      <c r="U584" s="58"/>
      <c r="V584" s="56"/>
      <c r="W584" s="56"/>
      <c r="X584" s="56"/>
      <c r="Y584" s="58"/>
    </row>
    <row r="585" spans="21:25" s="55" customFormat="1" ht="26.25" customHeight="1">
      <c r="U585" s="58"/>
      <c r="V585" s="56"/>
      <c r="W585" s="56"/>
      <c r="X585" s="56"/>
      <c r="Y585" s="58"/>
    </row>
    <row r="586" spans="21:25" s="55" customFormat="1" ht="26.25" customHeight="1">
      <c r="U586" s="58"/>
      <c r="V586" s="56"/>
      <c r="W586" s="56"/>
      <c r="X586" s="56"/>
      <c r="Y586" s="58"/>
    </row>
    <row r="587" spans="21:25" s="55" customFormat="1" ht="26.25" customHeight="1">
      <c r="U587" s="58"/>
      <c r="V587" s="56"/>
      <c r="W587" s="56"/>
      <c r="X587" s="56"/>
      <c r="Y587" s="58"/>
    </row>
    <row r="588" spans="21:25" s="55" customFormat="1" ht="26.25" customHeight="1">
      <c r="U588" s="58"/>
      <c r="V588" s="56"/>
      <c r="W588" s="56"/>
      <c r="X588" s="56"/>
      <c r="Y588" s="58"/>
    </row>
    <row r="589" spans="21:25" s="55" customFormat="1" ht="26.25" customHeight="1">
      <c r="U589" s="58"/>
      <c r="V589" s="56"/>
      <c r="W589" s="56"/>
      <c r="X589" s="56"/>
      <c r="Y589" s="58"/>
    </row>
    <row r="590" spans="21:25" s="55" customFormat="1" ht="26.25" customHeight="1">
      <c r="U590" s="58"/>
      <c r="V590" s="56"/>
      <c r="W590" s="56"/>
      <c r="X590" s="56"/>
      <c r="Y590" s="58"/>
    </row>
    <row r="591" spans="21:25" s="55" customFormat="1" ht="26.25" customHeight="1">
      <c r="U591" s="58"/>
      <c r="V591" s="56"/>
      <c r="W591" s="56"/>
      <c r="X591" s="56"/>
      <c r="Y591" s="58"/>
    </row>
    <row r="592" spans="21:25" s="55" customFormat="1" ht="26.25" customHeight="1">
      <c r="U592" s="58"/>
      <c r="V592" s="56"/>
      <c r="W592" s="56"/>
      <c r="X592" s="56"/>
      <c r="Y592" s="58"/>
    </row>
    <row r="593" spans="21:25" s="55" customFormat="1" ht="26.25" customHeight="1">
      <c r="U593" s="58"/>
      <c r="V593" s="56"/>
      <c r="W593" s="56"/>
      <c r="X593" s="56"/>
      <c r="Y593" s="58"/>
    </row>
    <row r="594" spans="21:25" s="55" customFormat="1" ht="26.25" customHeight="1">
      <c r="U594" s="58"/>
      <c r="V594" s="56"/>
      <c r="W594" s="56"/>
      <c r="X594" s="56"/>
      <c r="Y594" s="58"/>
    </row>
    <row r="595" spans="21:25" s="55" customFormat="1" ht="26.25" customHeight="1">
      <c r="U595" s="58"/>
      <c r="V595" s="56"/>
      <c r="W595" s="56"/>
      <c r="X595" s="56"/>
      <c r="Y595" s="58"/>
    </row>
    <row r="596" spans="21:25" s="55" customFormat="1" ht="26.25" customHeight="1">
      <c r="U596" s="58"/>
      <c r="V596" s="56"/>
      <c r="W596" s="56"/>
      <c r="X596" s="56"/>
      <c r="Y596" s="58"/>
    </row>
  </sheetData>
  <sheetProtection selectLockedCells="1" selectUnlockedCells="1"/>
  <mergeCells count="14">
    <mergeCell ref="AP3:AS3"/>
    <mergeCell ref="AL3:AO3"/>
    <mergeCell ref="AH3:AK3"/>
    <mergeCell ref="AD3:AG3"/>
    <mergeCell ref="V3:Y3"/>
    <mergeCell ref="Z3:AC3"/>
    <mergeCell ref="A23:L23"/>
    <mergeCell ref="A5:L5"/>
    <mergeCell ref="B3:E3"/>
    <mergeCell ref="R3:U3"/>
    <mergeCell ref="N3:Q3"/>
    <mergeCell ref="A3:A4"/>
    <mergeCell ref="F3:I3"/>
    <mergeCell ref="J3:L3"/>
  </mergeCells>
  <pageMargins left="0.69" right="0.27" top="0.78749999999999998" bottom="0.78749999999999998" header="0.51180555555555551" footer="0.51180555555555551"/>
  <pageSetup paperSize="9" scale="85" firstPageNumber="0" orientation="portrait" horizontalDpi="300" verticalDpi="300" r:id="rId1"/>
  <headerFooter alignWithMargins="0">
    <oddHeader>&amp;C&amp;"TH SarabunPSK,ธรรมดา"&amp;16 25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zoomScale="90" zoomScaleNormal="90" workbookViewId="0">
      <pane xSplit="1" ySplit="3" topLeftCell="AL4" activePane="bottomRight" state="frozen"/>
      <selection pane="topRight" activeCell="B1" sqref="B1"/>
      <selection pane="bottomLeft" activeCell="A4" sqref="A4"/>
      <selection pane="bottomRight" activeCell="AP6" sqref="AP6"/>
    </sheetView>
  </sheetViews>
  <sheetFormatPr defaultColWidth="8.140625" defaultRowHeight="23.25"/>
  <cols>
    <col min="1" max="1" width="45.42578125" style="90" customWidth="1"/>
    <col min="2" max="3" width="11" style="90" customWidth="1"/>
    <col min="4" max="4" width="7.85546875" style="90" customWidth="1"/>
    <col min="5" max="15" width="10.5703125" style="90" customWidth="1"/>
    <col min="16" max="16" width="10.5703125" style="93" customWidth="1"/>
    <col min="17" max="17" width="11.28515625" style="90" customWidth="1"/>
    <col min="18" max="24" width="10.5703125" style="90" customWidth="1"/>
    <col min="25" max="25" width="10.85546875" style="90" customWidth="1"/>
    <col min="26" max="27" width="10.85546875" style="92" customWidth="1"/>
    <col min="28" max="28" width="10.42578125" style="92" customWidth="1"/>
    <col min="29" max="31" width="10.42578125" style="91" customWidth="1"/>
    <col min="32" max="34" width="10.85546875" style="91" customWidth="1"/>
    <col min="35" max="35" width="10.42578125" style="91" customWidth="1"/>
    <col min="36" max="37" width="11.140625" style="91" customWidth="1"/>
    <col min="38" max="38" width="10.85546875" style="269" customWidth="1"/>
    <col min="39" max="39" width="10.42578125" style="269" customWidth="1"/>
    <col min="40" max="41" width="11.140625" style="269" customWidth="1"/>
    <col min="42" max="42" width="10.85546875" style="269" customWidth="1"/>
    <col min="43" max="43" width="10.42578125" style="269" customWidth="1"/>
    <col min="44" max="45" width="11.140625" style="269" customWidth="1"/>
    <col min="46" max="46" width="10.85546875" style="269" customWidth="1"/>
    <col min="47" max="47" width="10.42578125" style="269" customWidth="1"/>
    <col min="48" max="16384" width="8.140625" style="90"/>
  </cols>
  <sheetData>
    <row r="1" spans="1:47" s="140" customFormat="1" ht="27.75">
      <c r="A1" s="143" t="s">
        <v>145</v>
      </c>
      <c r="B1" s="143"/>
      <c r="C1" s="143"/>
      <c r="D1" s="143"/>
      <c r="E1" s="143"/>
      <c r="F1" s="143"/>
      <c r="J1" s="143"/>
      <c r="N1" s="90"/>
      <c r="P1" s="142"/>
      <c r="Q1" s="90"/>
      <c r="R1" s="90"/>
      <c r="S1" s="90"/>
      <c r="T1" s="90"/>
      <c r="U1" s="90"/>
      <c r="V1" s="90"/>
      <c r="W1" s="90"/>
      <c r="X1" s="90"/>
      <c r="Y1" s="90"/>
      <c r="Z1" s="141"/>
      <c r="AA1" s="141"/>
      <c r="AB1" s="141"/>
      <c r="AC1" s="135"/>
      <c r="AD1" s="134"/>
      <c r="AE1" s="134"/>
      <c r="AF1" s="134"/>
      <c r="AG1" s="134"/>
      <c r="AH1" s="270"/>
      <c r="AI1" s="270"/>
      <c r="AJ1" s="270"/>
      <c r="AK1" s="270"/>
      <c r="AL1" s="270"/>
      <c r="AM1" s="270"/>
      <c r="AN1" s="270"/>
      <c r="AO1" s="270"/>
      <c r="AP1" s="270"/>
      <c r="AQ1" s="270"/>
      <c r="AR1" s="270"/>
      <c r="AS1" s="270"/>
      <c r="AT1" s="270"/>
      <c r="AU1" s="270"/>
    </row>
    <row r="2" spans="1:47" ht="7.5" customHeight="1">
      <c r="A2" s="139"/>
      <c r="B2" s="137"/>
      <c r="C2" s="137"/>
      <c r="D2" s="137"/>
      <c r="E2" s="138"/>
      <c r="F2" s="137"/>
      <c r="J2" s="137"/>
      <c r="P2" s="136"/>
      <c r="AC2" s="135"/>
      <c r="AD2" s="134"/>
      <c r="AE2" s="134"/>
      <c r="AF2" s="134"/>
      <c r="AG2" s="134"/>
      <c r="AH2" s="270"/>
      <c r="AI2" s="270"/>
      <c r="AJ2" s="270"/>
      <c r="AK2" s="270"/>
      <c r="AL2" s="270"/>
      <c r="AM2" s="270"/>
      <c r="AN2" s="270"/>
      <c r="AO2" s="270"/>
      <c r="AP2" s="270"/>
      <c r="AQ2" s="270"/>
      <c r="AR2" s="270"/>
      <c r="AS2" s="270"/>
      <c r="AT2" s="270"/>
      <c r="AU2" s="270"/>
    </row>
    <row r="3" spans="1:47" ht="19.5" customHeight="1">
      <c r="A3" s="289" t="s">
        <v>3</v>
      </c>
      <c r="B3" s="133"/>
      <c r="C3" s="291" t="s">
        <v>138</v>
      </c>
      <c r="D3" s="291"/>
      <c r="E3" s="291"/>
      <c r="F3" s="291" t="s">
        <v>137</v>
      </c>
      <c r="G3" s="291"/>
      <c r="H3" s="291"/>
      <c r="I3" s="291"/>
      <c r="J3" s="286" t="s">
        <v>136</v>
      </c>
      <c r="K3" s="286"/>
      <c r="L3" s="286"/>
      <c r="M3" s="286"/>
      <c r="N3" s="286" t="s">
        <v>135</v>
      </c>
      <c r="O3" s="286"/>
      <c r="P3" s="286"/>
      <c r="Q3" s="286"/>
      <c r="R3" s="286" t="s">
        <v>134</v>
      </c>
      <c r="S3" s="286"/>
      <c r="T3" s="286"/>
      <c r="U3" s="286"/>
      <c r="V3" s="286" t="s">
        <v>133</v>
      </c>
      <c r="W3" s="286"/>
      <c r="X3" s="286"/>
      <c r="Y3" s="286"/>
      <c r="Z3" s="286" t="s">
        <v>132</v>
      </c>
      <c r="AA3" s="286"/>
      <c r="AB3" s="286"/>
      <c r="AC3" s="286"/>
      <c r="AD3" s="286" t="s">
        <v>131</v>
      </c>
      <c r="AE3" s="286"/>
      <c r="AF3" s="286"/>
      <c r="AG3" s="286"/>
      <c r="AH3" s="286" t="s">
        <v>130</v>
      </c>
      <c r="AI3" s="286"/>
      <c r="AJ3" s="286"/>
      <c r="AK3" s="286"/>
      <c r="AL3" s="286" t="s">
        <v>169</v>
      </c>
      <c r="AM3" s="286"/>
      <c r="AN3" s="286"/>
      <c r="AO3" s="286"/>
      <c r="AP3" s="286" t="s">
        <v>205</v>
      </c>
      <c r="AQ3" s="286"/>
      <c r="AR3" s="286"/>
      <c r="AS3" s="286"/>
      <c r="AT3" s="90"/>
      <c r="AU3" s="90"/>
    </row>
    <row r="4" spans="1:47" ht="21.75">
      <c r="A4" s="290"/>
      <c r="B4" s="130" t="s">
        <v>129</v>
      </c>
      <c r="C4" s="130" t="s">
        <v>128</v>
      </c>
      <c r="D4" s="131" t="s">
        <v>127</v>
      </c>
      <c r="E4" s="130" t="s">
        <v>126</v>
      </c>
      <c r="F4" s="132" t="s">
        <v>129</v>
      </c>
      <c r="G4" s="130" t="s">
        <v>128</v>
      </c>
      <c r="H4" s="132" t="s">
        <v>127</v>
      </c>
      <c r="I4" s="132" t="s">
        <v>126</v>
      </c>
      <c r="J4" s="130" t="s">
        <v>129</v>
      </c>
      <c r="K4" s="130" t="s">
        <v>128</v>
      </c>
      <c r="L4" s="131" t="s">
        <v>144</v>
      </c>
      <c r="M4" s="130" t="s">
        <v>126</v>
      </c>
      <c r="N4" s="129" t="s">
        <v>129</v>
      </c>
      <c r="O4" s="129" t="s">
        <v>128</v>
      </c>
      <c r="P4" s="129" t="s">
        <v>127</v>
      </c>
      <c r="Q4" s="129" t="s">
        <v>126</v>
      </c>
      <c r="R4" s="129" t="s">
        <v>129</v>
      </c>
      <c r="S4" s="129" t="s">
        <v>128</v>
      </c>
      <c r="T4" s="129" t="s">
        <v>127</v>
      </c>
      <c r="U4" s="129" t="s">
        <v>126</v>
      </c>
      <c r="V4" s="129" t="s">
        <v>129</v>
      </c>
      <c r="W4" s="129" t="s">
        <v>128</v>
      </c>
      <c r="X4" s="129" t="s">
        <v>127</v>
      </c>
      <c r="Y4" s="129" t="s">
        <v>126</v>
      </c>
      <c r="Z4" s="129" t="s">
        <v>129</v>
      </c>
      <c r="AA4" s="129" t="s">
        <v>128</v>
      </c>
      <c r="AB4" s="129" t="s">
        <v>127</v>
      </c>
      <c r="AC4" s="129" t="s">
        <v>126</v>
      </c>
      <c r="AD4" s="129" t="s">
        <v>129</v>
      </c>
      <c r="AE4" s="129" t="s">
        <v>128</v>
      </c>
      <c r="AF4" s="129" t="s">
        <v>127</v>
      </c>
      <c r="AG4" s="129" t="s">
        <v>126</v>
      </c>
      <c r="AH4" s="129" t="s">
        <v>129</v>
      </c>
      <c r="AI4" s="129" t="s">
        <v>128</v>
      </c>
      <c r="AJ4" s="129" t="s">
        <v>127</v>
      </c>
      <c r="AK4" s="129" t="s">
        <v>126</v>
      </c>
      <c r="AL4" s="130" t="s">
        <v>129</v>
      </c>
      <c r="AM4" s="130" t="s">
        <v>128</v>
      </c>
      <c r="AN4" s="130" t="s">
        <v>127</v>
      </c>
      <c r="AO4" s="130" t="s">
        <v>126</v>
      </c>
      <c r="AP4" s="130" t="s">
        <v>129</v>
      </c>
      <c r="AQ4" s="130" t="s">
        <v>128</v>
      </c>
      <c r="AR4" s="130" t="s">
        <v>127</v>
      </c>
      <c r="AS4" s="130" t="s">
        <v>126</v>
      </c>
      <c r="AT4" s="90"/>
      <c r="AU4" s="90"/>
    </row>
    <row r="5" spans="1:47" s="112" customFormat="1" ht="18.75" customHeight="1">
      <c r="A5" s="287" t="s">
        <v>21</v>
      </c>
      <c r="B5" s="287"/>
      <c r="C5" s="287"/>
      <c r="D5" s="287"/>
      <c r="E5" s="287"/>
      <c r="F5" s="287"/>
      <c r="G5" s="287"/>
      <c r="H5" s="287"/>
      <c r="I5" s="287"/>
      <c r="J5" s="287"/>
      <c r="K5" s="287"/>
      <c r="L5" s="287"/>
      <c r="N5" s="90"/>
      <c r="P5" s="128"/>
      <c r="Z5" s="127"/>
      <c r="AA5" s="127"/>
      <c r="AB5" s="127"/>
      <c r="AC5" s="126"/>
      <c r="AD5" s="125"/>
      <c r="AE5" s="125"/>
      <c r="AF5" s="125"/>
      <c r="AG5" s="125"/>
      <c r="AH5" s="125"/>
      <c r="AI5" s="125"/>
      <c r="AJ5" s="125"/>
      <c r="AK5" s="125"/>
      <c r="AL5" s="267"/>
      <c r="AM5" s="267"/>
      <c r="AN5" s="267"/>
      <c r="AO5" s="267"/>
      <c r="AP5" s="267"/>
      <c r="AQ5" s="267"/>
      <c r="AR5" s="267"/>
      <c r="AS5" s="267"/>
    </row>
    <row r="6" spans="1:47" ht="24">
      <c r="A6" s="124" t="s">
        <v>37</v>
      </c>
      <c r="B6" s="123">
        <v>1463504</v>
      </c>
      <c r="C6" s="121">
        <v>1463504</v>
      </c>
      <c r="D6" s="103">
        <v>0</v>
      </c>
      <c r="E6" s="121">
        <v>1554713</v>
      </c>
      <c r="F6" s="121">
        <v>1444247</v>
      </c>
      <c r="G6" s="121">
        <v>1502082.64</v>
      </c>
      <c r="H6" s="121">
        <v>1568700</v>
      </c>
      <c r="I6" s="121">
        <v>1596453</v>
      </c>
      <c r="J6" s="121">
        <v>1473724.65</v>
      </c>
      <c r="K6" s="122">
        <v>1558329.53</v>
      </c>
      <c r="L6" s="122">
        <v>1603167.91</v>
      </c>
      <c r="M6" s="122">
        <v>1616084</v>
      </c>
      <c r="N6" s="122">
        <v>1503381</v>
      </c>
      <c r="O6" s="122">
        <v>1501983</v>
      </c>
      <c r="P6" s="122">
        <v>1599586</v>
      </c>
      <c r="Q6" s="122">
        <v>1588286</v>
      </c>
      <c r="R6" s="122">
        <v>1349508</v>
      </c>
      <c r="S6" s="122">
        <v>1397340.87</v>
      </c>
      <c r="T6" s="122">
        <v>1405156</v>
      </c>
      <c r="U6" s="122">
        <v>1416408</v>
      </c>
      <c r="V6" s="122">
        <v>1362575.88</v>
      </c>
      <c r="W6" s="122">
        <v>1368351.78</v>
      </c>
      <c r="X6" s="122">
        <v>1366251.5</v>
      </c>
      <c r="Y6" s="122">
        <v>1389717.13</v>
      </c>
      <c r="Z6" s="122">
        <v>1280208.7</v>
      </c>
      <c r="AA6" s="122">
        <v>1281017.6100000001</v>
      </c>
      <c r="AB6" s="122">
        <v>1332622.46</v>
      </c>
      <c r="AC6" s="122">
        <v>1315215.74</v>
      </c>
      <c r="AD6" s="122">
        <v>1244459</v>
      </c>
      <c r="AE6" s="122">
        <v>1264250</v>
      </c>
      <c r="AF6" s="122">
        <v>1361389</v>
      </c>
      <c r="AG6" s="122">
        <v>1306822.97</v>
      </c>
      <c r="AH6" s="122">
        <v>1236358</v>
      </c>
      <c r="AI6" s="122">
        <v>1252549</v>
      </c>
      <c r="AJ6" s="122">
        <v>1299811</v>
      </c>
      <c r="AK6" s="122">
        <v>1263081</v>
      </c>
      <c r="AL6" s="122">
        <v>1184151</v>
      </c>
      <c r="AM6" s="122">
        <v>1171095</v>
      </c>
      <c r="AN6" s="122">
        <v>1164344</v>
      </c>
      <c r="AO6" s="122">
        <v>1198717</v>
      </c>
      <c r="AP6" s="122">
        <v>1123034</v>
      </c>
      <c r="AQ6" s="122">
        <v>1235110</v>
      </c>
      <c r="AR6" s="122">
        <v>1289307</v>
      </c>
      <c r="AS6" s="122">
        <v>1347607</v>
      </c>
      <c r="AT6" s="90"/>
      <c r="AU6" s="90"/>
    </row>
    <row r="7" spans="1:47" ht="4.5" customHeight="1">
      <c r="A7" s="110"/>
      <c r="B7" s="121"/>
      <c r="C7" s="121"/>
      <c r="D7" s="122"/>
      <c r="E7" s="121"/>
      <c r="F7" s="121"/>
      <c r="G7" s="107"/>
      <c r="H7" s="121"/>
      <c r="I7" s="121"/>
      <c r="J7" s="121"/>
      <c r="K7" s="120"/>
      <c r="L7" s="120"/>
      <c r="P7" s="90"/>
      <c r="Q7" s="110"/>
      <c r="R7" s="121"/>
      <c r="S7" s="121"/>
      <c r="T7" s="122"/>
      <c r="U7" s="121"/>
      <c r="V7" s="121"/>
      <c r="W7" s="121"/>
      <c r="X7" s="122"/>
      <c r="Y7" s="121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90"/>
      <c r="AU7" s="90"/>
    </row>
    <row r="8" spans="1:47">
      <c r="A8" s="105" t="s">
        <v>54</v>
      </c>
      <c r="B8" s="108"/>
      <c r="C8" s="108"/>
      <c r="D8" s="103"/>
      <c r="E8" s="108"/>
      <c r="F8" s="108"/>
      <c r="G8" s="107"/>
      <c r="H8" s="108"/>
      <c r="I8" s="108"/>
      <c r="J8" s="108"/>
      <c r="K8" s="120"/>
      <c r="L8" s="120"/>
      <c r="P8" s="90"/>
      <c r="Q8" s="105"/>
      <c r="R8" s="108"/>
      <c r="S8" s="108"/>
      <c r="T8" s="103"/>
      <c r="U8" s="108"/>
      <c r="V8" s="108"/>
      <c r="W8" s="108"/>
      <c r="X8" s="103"/>
      <c r="Y8" s="108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3"/>
      <c r="AQ8" s="113"/>
      <c r="AR8" s="113"/>
      <c r="AS8" s="113"/>
      <c r="AT8" s="90"/>
      <c r="AU8" s="90"/>
    </row>
    <row r="9" spans="1:47">
      <c r="A9" s="105" t="s">
        <v>53</v>
      </c>
      <c r="B9" s="108">
        <v>38360</v>
      </c>
      <c r="C9" s="108">
        <v>38360</v>
      </c>
      <c r="D9" s="103">
        <v>0</v>
      </c>
      <c r="E9" s="108">
        <v>21189</v>
      </c>
      <c r="F9" s="108">
        <v>36599.089999999997</v>
      </c>
      <c r="G9" s="108">
        <v>39584.29</v>
      </c>
      <c r="H9" s="108">
        <v>23571</v>
      </c>
      <c r="I9" s="108">
        <v>28343.31</v>
      </c>
      <c r="J9" s="108">
        <v>44046.35</v>
      </c>
      <c r="K9" s="116">
        <v>36526.33</v>
      </c>
      <c r="L9" s="116">
        <v>47623.89</v>
      </c>
      <c r="M9" s="116">
        <v>47938</v>
      </c>
      <c r="N9" s="116">
        <v>46256</v>
      </c>
      <c r="O9" s="116">
        <v>45477</v>
      </c>
      <c r="P9" s="116">
        <v>123528</v>
      </c>
      <c r="Q9" s="116">
        <v>49091</v>
      </c>
      <c r="R9" s="116">
        <v>43562</v>
      </c>
      <c r="S9" s="116">
        <v>52138</v>
      </c>
      <c r="T9" s="116">
        <v>36867</v>
      </c>
      <c r="U9" s="117">
        <v>43484</v>
      </c>
      <c r="V9" s="116">
        <v>36966.080000000002</v>
      </c>
      <c r="W9" s="116">
        <v>27444.83</v>
      </c>
      <c r="X9" s="116">
        <v>31118.29</v>
      </c>
      <c r="Y9" s="116">
        <v>25460.17</v>
      </c>
      <c r="Z9" s="116">
        <v>37339.870000000003</v>
      </c>
      <c r="AA9" s="116">
        <v>36795.26</v>
      </c>
      <c r="AB9" s="116">
        <v>28395.200000000001</v>
      </c>
      <c r="AC9" s="116">
        <v>29694.63</v>
      </c>
      <c r="AD9" s="116">
        <v>36036</v>
      </c>
      <c r="AE9" s="116">
        <v>45374</v>
      </c>
      <c r="AF9" s="116">
        <v>36411</v>
      </c>
      <c r="AG9" s="116">
        <v>25540.799999999999</v>
      </c>
      <c r="AH9" s="116">
        <v>29215</v>
      </c>
      <c r="AI9" s="116">
        <v>25549</v>
      </c>
      <c r="AJ9" s="116">
        <v>27363</v>
      </c>
      <c r="AK9" s="116">
        <v>33548</v>
      </c>
      <c r="AL9" s="116">
        <v>38862</v>
      </c>
      <c r="AM9" s="116">
        <v>35053</v>
      </c>
      <c r="AN9" s="116">
        <v>30501</v>
      </c>
      <c r="AO9" s="116">
        <v>41275</v>
      </c>
      <c r="AP9" s="116">
        <v>44615</v>
      </c>
      <c r="AQ9" s="116">
        <v>37775</v>
      </c>
      <c r="AR9" s="116">
        <v>50923</v>
      </c>
      <c r="AS9" s="116">
        <v>64672</v>
      </c>
      <c r="AT9" s="90"/>
      <c r="AU9" s="90"/>
    </row>
    <row r="10" spans="1:47">
      <c r="A10" s="105" t="s">
        <v>52</v>
      </c>
      <c r="B10" s="108">
        <v>41042</v>
      </c>
      <c r="C10" s="108">
        <v>41042</v>
      </c>
      <c r="D10" s="103">
        <v>0</v>
      </c>
      <c r="E10" s="108">
        <v>47585</v>
      </c>
      <c r="F10" s="108">
        <v>69271.08</v>
      </c>
      <c r="G10" s="108">
        <v>69273.240000000005</v>
      </c>
      <c r="H10" s="108">
        <v>77277</v>
      </c>
      <c r="I10" s="108">
        <f>ROUNDUP(62141.42,0)</f>
        <v>62142</v>
      </c>
      <c r="J10" s="108">
        <v>88159.54</v>
      </c>
      <c r="K10" s="116">
        <v>64559.02</v>
      </c>
      <c r="L10" s="116">
        <v>71653.820000000007</v>
      </c>
      <c r="M10" s="116">
        <v>94059</v>
      </c>
      <c r="N10" s="116">
        <v>63976</v>
      </c>
      <c r="O10" s="116">
        <v>57220</v>
      </c>
      <c r="P10" s="116">
        <v>69245</v>
      </c>
      <c r="Q10" s="116">
        <v>63539</v>
      </c>
      <c r="R10" s="116">
        <v>51027</v>
      </c>
      <c r="S10" s="116">
        <v>49243</v>
      </c>
      <c r="T10" s="116">
        <v>49866</v>
      </c>
      <c r="U10" s="117">
        <v>49008</v>
      </c>
      <c r="V10" s="116">
        <v>46305.74</v>
      </c>
      <c r="W10" s="116">
        <v>36882.71</v>
      </c>
      <c r="X10" s="116">
        <v>38179.71</v>
      </c>
      <c r="Y10" s="116">
        <v>60418.34</v>
      </c>
      <c r="Z10" s="116">
        <v>57938.45</v>
      </c>
      <c r="AA10" s="116">
        <v>39692.92</v>
      </c>
      <c r="AB10" s="116">
        <v>44307.14</v>
      </c>
      <c r="AC10" s="116">
        <v>55513.05</v>
      </c>
      <c r="AD10" s="116">
        <v>58900</v>
      </c>
      <c r="AE10" s="116">
        <v>53102</v>
      </c>
      <c r="AF10" s="116">
        <v>50072</v>
      </c>
      <c r="AG10" s="116">
        <v>46193.19</v>
      </c>
      <c r="AH10" s="116">
        <v>45643</v>
      </c>
      <c r="AI10" s="116">
        <v>54259</v>
      </c>
      <c r="AJ10" s="116">
        <v>60253</v>
      </c>
      <c r="AK10" s="116">
        <v>36974</v>
      </c>
      <c r="AL10" s="116">
        <v>52150</v>
      </c>
      <c r="AM10" s="116">
        <v>50056</v>
      </c>
      <c r="AN10" s="116">
        <v>56131</v>
      </c>
      <c r="AO10" s="116">
        <v>51882</v>
      </c>
      <c r="AP10" s="116">
        <v>50469</v>
      </c>
      <c r="AQ10" s="116">
        <v>44963</v>
      </c>
      <c r="AR10" s="116">
        <v>55179</v>
      </c>
      <c r="AS10" s="116">
        <v>61744</v>
      </c>
      <c r="AT10" s="90"/>
      <c r="AU10" s="90"/>
    </row>
    <row r="11" spans="1:47">
      <c r="A11" s="105" t="s">
        <v>51</v>
      </c>
      <c r="B11" s="108"/>
      <c r="C11" s="108"/>
      <c r="D11" s="103"/>
      <c r="E11" s="108"/>
      <c r="F11" s="108"/>
      <c r="G11" s="108"/>
      <c r="H11" s="108"/>
      <c r="I11" s="108"/>
      <c r="J11" s="108"/>
      <c r="K11" s="116"/>
      <c r="L11" s="116"/>
      <c r="M11" s="116"/>
      <c r="N11" s="116"/>
      <c r="O11" s="116"/>
      <c r="P11" s="116" t="s">
        <v>142</v>
      </c>
      <c r="Q11" s="116"/>
      <c r="R11" s="116"/>
      <c r="S11" s="116"/>
      <c r="T11" s="116"/>
      <c r="U11" s="119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  <c r="AT11" s="90"/>
      <c r="AU11" s="90"/>
    </row>
    <row r="12" spans="1:47">
      <c r="A12" s="105" t="s">
        <v>50</v>
      </c>
      <c r="B12" s="108">
        <v>30921</v>
      </c>
      <c r="C12" s="108">
        <v>30922</v>
      </c>
      <c r="D12" s="103">
        <v>0</v>
      </c>
      <c r="E12" s="108">
        <v>36393</v>
      </c>
      <c r="F12" s="108">
        <v>43505.51</v>
      </c>
      <c r="G12" s="108">
        <v>43111.32</v>
      </c>
      <c r="H12" s="108">
        <v>35857</v>
      </c>
      <c r="I12" s="108">
        <v>41702.97</v>
      </c>
      <c r="J12" s="108">
        <v>34486.68</v>
      </c>
      <c r="K12" s="116">
        <v>34240.15</v>
      </c>
      <c r="L12" s="116">
        <v>24552.84</v>
      </c>
      <c r="M12" s="116">
        <v>33523</v>
      </c>
      <c r="N12" s="116">
        <v>50935</v>
      </c>
      <c r="O12" s="116">
        <v>35400</v>
      </c>
      <c r="P12" s="116">
        <v>79854</v>
      </c>
      <c r="Q12" s="116">
        <v>46694</v>
      </c>
      <c r="R12" s="116">
        <v>49066</v>
      </c>
      <c r="S12" s="116">
        <v>48118</v>
      </c>
      <c r="T12" s="116">
        <v>53629</v>
      </c>
      <c r="U12" s="117">
        <v>46750</v>
      </c>
      <c r="V12" s="116">
        <v>40837.85</v>
      </c>
      <c r="W12" s="116">
        <v>44704.29</v>
      </c>
      <c r="X12" s="116">
        <v>39669.07</v>
      </c>
      <c r="Y12" s="116">
        <v>32546.98</v>
      </c>
      <c r="Z12" s="116">
        <v>36913.58</v>
      </c>
      <c r="AA12" s="116">
        <v>40470.870000000003</v>
      </c>
      <c r="AB12" s="116">
        <v>32696.76</v>
      </c>
      <c r="AC12" s="116">
        <v>44175.67</v>
      </c>
      <c r="AD12" s="116">
        <v>35829</v>
      </c>
      <c r="AE12" s="116">
        <v>34457</v>
      </c>
      <c r="AF12" s="116">
        <v>41557</v>
      </c>
      <c r="AG12" s="116">
        <v>29888.07</v>
      </c>
      <c r="AH12" s="116">
        <v>38528</v>
      </c>
      <c r="AI12" s="116">
        <v>27390</v>
      </c>
      <c r="AJ12" s="116">
        <v>33838</v>
      </c>
      <c r="AK12" s="116">
        <v>35289</v>
      </c>
      <c r="AL12" s="116">
        <v>37305</v>
      </c>
      <c r="AM12" s="116">
        <v>30645</v>
      </c>
      <c r="AN12" s="116">
        <v>37933</v>
      </c>
      <c r="AO12" s="116">
        <v>24148</v>
      </c>
      <c r="AP12" s="116">
        <v>34773</v>
      </c>
      <c r="AQ12" s="116">
        <v>34047</v>
      </c>
      <c r="AR12" s="116">
        <v>39682</v>
      </c>
      <c r="AS12" s="116">
        <v>33444</v>
      </c>
      <c r="AT12" s="90"/>
      <c r="AU12" s="90"/>
    </row>
    <row r="13" spans="1:47">
      <c r="A13" s="105" t="s">
        <v>49</v>
      </c>
      <c r="B13" s="108">
        <v>54596</v>
      </c>
      <c r="C13" s="108">
        <v>54596</v>
      </c>
      <c r="D13" s="103">
        <v>0</v>
      </c>
      <c r="E13" s="108">
        <v>58093</v>
      </c>
      <c r="F13" s="108">
        <v>40446.800000000003</v>
      </c>
      <c r="G13" s="108">
        <v>34699.339999999997</v>
      </c>
      <c r="H13" s="108">
        <v>47830</v>
      </c>
      <c r="I13" s="108">
        <v>40982.839999999997</v>
      </c>
      <c r="J13" s="108">
        <v>45455.3</v>
      </c>
      <c r="K13" s="116">
        <f>ROUNDUP(45257.41,0)</f>
        <v>45258</v>
      </c>
      <c r="L13" s="116">
        <v>53792.13</v>
      </c>
      <c r="M13" s="116">
        <v>49895</v>
      </c>
      <c r="N13" s="116">
        <v>48560</v>
      </c>
      <c r="O13" s="116">
        <v>50172</v>
      </c>
      <c r="P13" s="116">
        <v>37046</v>
      </c>
      <c r="Q13" s="116">
        <v>47553</v>
      </c>
      <c r="R13" s="116">
        <v>46765</v>
      </c>
      <c r="S13" s="116">
        <v>31331</v>
      </c>
      <c r="T13" s="116">
        <v>28957</v>
      </c>
      <c r="U13" s="117">
        <v>41394</v>
      </c>
      <c r="V13" s="116">
        <v>46773.53</v>
      </c>
      <c r="W13" s="116">
        <v>43633.18</v>
      </c>
      <c r="X13" s="116">
        <v>31542.86</v>
      </c>
      <c r="Y13" s="116">
        <v>27080.63</v>
      </c>
      <c r="Z13" s="116">
        <v>28023.26</v>
      </c>
      <c r="AA13" s="116">
        <v>34193.1</v>
      </c>
      <c r="AB13" s="116">
        <v>42656.79</v>
      </c>
      <c r="AC13" s="116">
        <v>30445.83</v>
      </c>
      <c r="AD13" s="116">
        <v>34859</v>
      </c>
      <c r="AE13" s="116">
        <v>31681</v>
      </c>
      <c r="AF13" s="116">
        <v>33030</v>
      </c>
      <c r="AG13" s="116">
        <v>31538.38</v>
      </c>
      <c r="AH13" s="116">
        <v>44345</v>
      </c>
      <c r="AI13" s="116">
        <v>35243</v>
      </c>
      <c r="AJ13" s="116">
        <v>27146</v>
      </c>
      <c r="AK13" s="116">
        <v>37792</v>
      </c>
      <c r="AL13" s="116">
        <v>47492</v>
      </c>
      <c r="AM13" s="116">
        <v>45570</v>
      </c>
      <c r="AN13" s="116">
        <v>40136</v>
      </c>
      <c r="AO13" s="116">
        <v>40415</v>
      </c>
      <c r="AP13" s="116">
        <v>40432</v>
      </c>
      <c r="AQ13" s="116">
        <v>33091</v>
      </c>
      <c r="AR13" s="116">
        <v>23856</v>
      </c>
      <c r="AS13" s="116">
        <v>30874</v>
      </c>
      <c r="AT13" s="90"/>
      <c r="AU13" s="90"/>
    </row>
    <row r="14" spans="1:47">
      <c r="A14" s="105" t="s">
        <v>48</v>
      </c>
      <c r="B14" s="108">
        <v>335759</v>
      </c>
      <c r="C14" s="108">
        <v>335759</v>
      </c>
      <c r="D14" s="103">
        <v>0</v>
      </c>
      <c r="E14" s="108">
        <v>275051</v>
      </c>
      <c r="F14" s="108">
        <v>306485.2</v>
      </c>
      <c r="G14" s="108">
        <v>301767.51</v>
      </c>
      <c r="H14" s="108">
        <v>272255</v>
      </c>
      <c r="I14" s="108">
        <v>280223.26</v>
      </c>
      <c r="J14" s="108">
        <v>320308.49</v>
      </c>
      <c r="K14" s="116">
        <v>298617.94</v>
      </c>
      <c r="L14" s="116">
        <v>300349.94</v>
      </c>
      <c r="M14" s="116">
        <v>381381</v>
      </c>
      <c r="N14" s="116">
        <v>269773</v>
      </c>
      <c r="O14" s="116">
        <v>327736</v>
      </c>
      <c r="P14" s="116">
        <v>243375</v>
      </c>
      <c r="Q14" s="116">
        <v>256107</v>
      </c>
      <c r="R14" s="116">
        <v>258543</v>
      </c>
      <c r="S14" s="116">
        <v>253209</v>
      </c>
      <c r="T14" s="116">
        <v>236702</v>
      </c>
      <c r="U14" s="117">
        <v>265091</v>
      </c>
      <c r="V14" s="116">
        <v>260528.15</v>
      </c>
      <c r="W14" s="116">
        <v>241895.6</v>
      </c>
      <c r="X14" s="116">
        <v>239289.39</v>
      </c>
      <c r="Y14" s="116">
        <v>232415.8</v>
      </c>
      <c r="Z14" s="116">
        <v>249855.24</v>
      </c>
      <c r="AA14" s="116">
        <v>244259.67</v>
      </c>
      <c r="AB14" s="116">
        <v>272517.53999999998</v>
      </c>
      <c r="AC14" s="116">
        <v>245325.4</v>
      </c>
      <c r="AD14" s="116">
        <v>264189</v>
      </c>
      <c r="AE14" s="116">
        <v>256374</v>
      </c>
      <c r="AF14" s="116">
        <v>264756</v>
      </c>
      <c r="AG14" s="116">
        <v>261399.23</v>
      </c>
      <c r="AH14" s="116">
        <v>211947</v>
      </c>
      <c r="AI14" s="116">
        <v>224243</v>
      </c>
      <c r="AJ14" s="116">
        <v>223515</v>
      </c>
      <c r="AK14" s="116">
        <v>240618</v>
      </c>
      <c r="AL14" s="116">
        <v>237568</v>
      </c>
      <c r="AM14" s="116">
        <v>245594</v>
      </c>
      <c r="AN14" s="116">
        <v>232153</v>
      </c>
      <c r="AO14" s="116">
        <v>220106</v>
      </c>
      <c r="AP14" s="116">
        <v>230705</v>
      </c>
      <c r="AQ14" s="116">
        <v>205549</v>
      </c>
      <c r="AR14" s="116">
        <v>221153</v>
      </c>
      <c r="AS14" s="116">
        <v>225299</v>
      </c>
      <c r="AT14" s="90"/>
      <c r="AU14" s="90"/>
    </row>
    <row r="15" spans="1:47">
      <c r="A15" s="105" t="s">
        <v>47</v>
      </c>
      <c r="B15" s="108"/>
      <c r="C15" s="108"/>
      <c r="D15" s="103"/>
      <c r="E15" s="108"/>
      <c r="F15" s="108"/>
      <c r="G15" s="108"/>
      <c r="H15" s="108"/>
      <c r="I15" s="108"/>
      <c r="J15" s="108"/>
      <c r="K15" s="116"/>
      <c r="L15" s="116"/>
      <c r="M15" s="116"/>
      <c r="N15" s="116"/>
      <c r="O15" s="116"/>
      <c r="P15" s="116" t="s">
        <v>142</v>
      </c>
      <c r="Q15" s="116"/>
      <c r="R15" s="116"/>
      <c r="S15" s="116"/>
      <c r="T15" s="116"/>
      <c r="U15" s="119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6"/>
      <c r="AR15" s="116"/>
      <c r="AS15" s="116"/>
      <c r="AT15" s="90"/>
      <c r="AU15" s="90"/>
    </row>
    <row r="16" spans="1:47">
      <c r="A16" s="106" t="s">
        <v>46</v>
      </c>
      <c r="B16" s="108">
        <v>316481</v>
      </c>
      <c r="C16" s="108">
        <v>316481</v>
      </c>
      <c r="D16" s="103">
        <v>0</v>
      </c>
      <c r="E16" s="108">
        <v>580034</v>
      </c>
      <c r="F16" s="108">
        <v>362916.93</v>
      </c>
      <c r="G16" s="108">
        <v>443081.73</v>
      </c>
      <c r="H16" s="108">
        <v>568690</v>
      </c>
      <c r="I16" s="108">
        <v>565395.91</v>
      </c>
      <c r="J16" s="108">
        <v>371653.8</v>
      </c>
      <c r="K16" s="116">
        <v>496011.99</v>
      </c>
      <c r="L16" s="116">
        <v>537549.73</v>
      </c>
      <c r="M16" s="116">
        <v>485543</v>
      </c>
      <c r="N16" s="116">
        <v>381393</v>
      </c>
      <c r="O16" s="116">
        <v>385970</v>
      </c>
      <c r="P16" s="116">
        <v>590680</v>
      </c>
      <c r="Q16" s="116">
        <v>589994</v>
      </c>
      <c r="R16" s="116">
        <v>380217</v>
      </c>
      <c r="S16" s="116">
        <v>478238</v>
      </c>
      <c r="T16" s="116">
        <v>500371</v>
      </c>
      <c r="U16" s="117">
        <v>504936</v>
      </c>
      <c r="V16" s="116">
        <v>412223.41</v>
      </c>
      <c r="W16" s="116">
        <v>443088.09</v>
      </c>
      <c r="X16" s="116">
        <v>536436.74</v>
      </c>
      <c r="Y16" s="116">
        <v>507792.56</v>
      </c>
      <c r="Z16" s="116">
        <v>349884.05</v>
      </c>
      <c r="AA16" s="116">
        <v>358051.78</v>
      </c>
      <c r="AB16" s="116">
        <v>445323.92</v>
      </c>
      <c r="AC16" s="116">
        <v>437922.16</v>
      </c>
      <c r="AD16" s="116">
        <v>275349</v>
      </c>
      <c r="AE16" s="116">
        <v>387080</v>
      </c>
      <c r="AF16" s="116">
        <v>476749</v>
      </c>
      <c r="AG16" s="116">
        <v>431531.51</v>
      </c>
      <c r="AH16" s="116">
        <v>358811</v>
      </c>
      <c r="AI16" s="116">
        <v>386943</v>
      </c>
      <c r="AJ16" s="116">
        <v>459368</v>
      </c>
      <c r="AK16" s="116">
        <v>394970</v>
      </c>
      <c r="AL16" s="116">
        <v>306068</v>
      </c>
      <c r="AM16" s="116">
        <v>306856</v>
      </c>
      <c r="AN16" s="116">
        <v>370035</v>
      </c>
      <c r="AO16" s="116">
        <v>403243</v>
      </c>
      <c r="AP16" s="116">
        <v>276310</v>
      </c>
      <c r="AQ16" s="116">
        <v>457397</v>
      </c>
      <c r="AR16" s="116">
        <v>506118</v>
      </c>
      <c r="AS16" s="116">
        <v>548602</v>
      </c>
      <c r="AT16" s="90"/>
      <c r="AU16" s="90"/>
    </row>
    <row r="17" spans="1:47">
      <c r="A17" s="105" t="s">
        <v>45</v>
      </c>
      <c r="B17" s="108"/>
      <c r="C17" s="108"/>
      <c r="D17" s="103"/>
      <c r="E17" s="108"/>
      <c r="F17" s="108"/>
      <c r="G17" s="108"/>
      <c r="H17" s="108"/>
      <c r="I17" s="108" t="s">
        <v>143</v>
      </c>
      <c r="J17" s="108"/>
      <c r="K17" s="116"/>
      <c r="L17" s="116"/>
      <c r="M17" s="116"/>
      <c r="N17" s="116"/>
      <c r="O17" s="116"/>
      <c r="P17" s="116" t="s">
        <v>142</v>
      </c>
      <c r="Q17" s="116"/>
      <c r="R17" s="116"/>
      <c r="S17" s="116"/>
      <c r="T17" s="116"/>
      <c r="U17" s="119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116"/>
      <c r="AG17" s="116"/>
      <c r="AH17" s="116"/>
      <c r="AI17" s="116"/>
      <c r="AJ17" s="116"/>
      <c r="AK17" s="116"/>
      <c r="AL17" s="116"/>
      <c r="AM17" s="116"/>
      <c r="AN17" s="116"/>
      <c r="AO17" s="116"/>
      <c r="AP17" s="116"/>
      <c r="AQ17" s="116"/>
      <c r="AR17" s="116"/>
      <c r="AS17" s="116"/>
      <c r="AT17" s="90"/>
      <c r="AU17" s="90"/>
    </row>
    <row r="18" spans="1:47">
      <c r="A18" s="105" t="s">
        <v>44</v>
      </c>
      <c r="B18" s="108">
        <v>184901</v>
      </c>
      <c r="C18" s="108">
        <v>184901</v>
      </c>
      <c r="D18" s="103">
        <v>0</v>
      </c>
      <c r="E18" s="108">
        <v>209333</v>
      </c>
      <c r="F18" s="108">
        <v>256892.49</v>
      </c>
      <c r="G18" s="108">
        <v>242772.07</v>
      </c>
      <c r="H18" s="108">
        <v>242633</v>
      </c>
      <c r="I18" s="108">
        <v>193775.86</v>
      </c>
      <c r="J18" s="108">
        <v>169901.51</v>
      </c>
      <c r="K18" s="116">
        <v>192459.9</v>
      </c>
      <c r="L18" s="116">
        <v>189868.98</v>
      </c>
      <c r="M18" s="116">
        <v>154008</v>
      </c>
      <c r="N18" s="116">
        <v>222542</v>
      </c>
      <c r="O18" s="116">
        <v>218908</v>
      </c>
      <c r="P18" s="116">
        <v>161098</v>
      </c>
      <c r="Q18" s="116">
        <v>158734</v>
      </c>
      <c r="R18" s="116">
        <v>188042</v>
      </c>
      <c r="S18" s="116">
        <v>161429</v>
      </c>
      <c r="T18" s="116">
        <v>155203</v>
      </c>
      <c r="U18" s="117">
        <v>175610</v>
      </c>
      <c r="V18" s="116">
        <v>203938.79</v>
      </c>
      <c r="W18" s="116">
        <v>219625.96</v>
      </c>
      <c r="X18" s="116">
        <v>162928.94</v>
      </c>
      <c r="Y18" s="116">
        <v>189042.62</v>
      </c>
      <c r="Z18" s="116">
        <v>191211.94</v>
      </c>
      <c r="AA18" s="116">
        <v>195743.71</v>
      </c>
      <c r="AB18" s="116">
        <v>168267.19</v>
      </c>
      <c r="AC18" s="116">
        <v>162786.10999999999</v>
      </c>
      <c r="AD18" s="116">
        <v>140215</v>
      </c>
      <c r="AE18" s="116">
        <v>139510</v>
      </c>
      <c r="AF18" s="116">
        <v>155591</v>
      </c>
      <c r="AG18" s="116">
        <v>179037.4</v>
      </c>
      <c r="AH18" s="116">
        <v>158493</v>
      </c>
      <c r="AI18" s="116">
        <v>162947</v>
      </c>
      <c r="AJ18" s="116">
        <v>166574</v>
      </c>
      <c r="AK18" s="116">
        <v>141437</v>
      </c>
      <c r="AL18" s="116">
        <v>141208</v>
      </c>
      <c r="AM18" s="116">
        <v>181905</v>
      </c>
      <c r="AN18" s="116">
        <v>154712</v>
      </c>
      <c r="AO18" s="116">
        <v>136190</v>
      </c>
      <c r="AP18" s="116">
        <v>154144</v>
      </c>
      <c r="AQ18" s="116">
        <v>152225</v>
      </c>
      <c r="AR18" s="116">
        <v>116962</v>
      </c>
      <c r="AS18" s="116">
        <v>92926</v>
      </c>
      <c r="AT18" s="90"/>
      <c r="AU18" s="90"/>
    </row>
    <row r="19" spans="1:47">
      <c r="A19" s="105" t="s">
        <v>43</v>
      </c>
      <c r="B19" s="108"/>
      <c r="C19" s="108"/>
      <c r="D19" s="103"/>
      <c r="E19" s="108"/>
      <c r="F19" s="108"/>
      <c r="G19" s="108"/>
      <c r="H19" s="108"/>
      <c r="I19" s="108"/>
      <c r="J19" s="108"/>
      <c r="K19" s="116"/>
      <c r="L19" s="116"/>
      <c r="M19" s="116"/>
      <c r="N19" s="116"/>
      <c r="O19" s="116"/>
      <c r="P19" s="116" t="s">
        <v>142</v>
      </c>
      <c r="Q19" s="116"/>
      <c r="R19" s="116"/>
      <c r="S19" s="116"/>
      <c r="T19" s="116"/>
      <c r="U19" s="119"/>
      <c r="V19" s="116"/>
      <c r="W19" s="116"/>
      <c r="X19" s="116"/>
      <c r="Y19" s="116"/>
      <c r="Z19" s="116"/>
      <c r="AA19" s="116"/>
      <c r="AB19" s="116"/>
      <c r="AC19" s="116"/>
      <c r="AD19" s="116"/>
      <c r="AE19" s="116"/>
      <c r="AF19" s="116"/>
      <c r="AG19" s="116"/>
      <c r="AH19" s="116"/>
      <c r="AI19" s="116"/>
      <c r="AJ19" s="116"/>
      <c r="AK19" s="116"/>
      <c r="AL19" s="116"/>
      <c r="AM19" s="116"/>
      <c r="AN19" s="116"/>
      <c r="AO19" s="116"/>
      <c r="AP19" s="116"/>
      <c r="AQ19" s="116"/>
      <c r="AR19" s="116"/>
      <c r="AS19" s="116"/>
      <c r="AT19" s="90"/>
      <c r="AU19" s="90"/>
    </row>
    <row r="20" spans="1:47">
      <c r="A20" s="105" t="s">
        <v>42</v>
      </c>
      <c r="B20" s="108">
        <v>172137</v>
      </c>
      <c r="C20" s="108">
        <v>172137</v>
      </c>
      <c r="D20" s="103">
        <v>0</v>
      </c>
      <c r="E20" s="108">
        <v>135335</v>
      </c>
      <c r="F20" s="108">
        <v>139535</v>
      </c>
      <c r="G20" s="108">
        <v>182278.11</v>
      </c>
      <c r="H20" s="108">
        <v>122416</v>
      </c>
      <c r="I20" s="108">
        <v>143469.35999999999</v>
      </c>
      <c r="J20" s="108">
        <v>181392.52</v>
      </c>
      <c r="K20" s="116">
        <v>170471.34</v>
      </c>
      <c r="L20" s="116">
        <f>ROUNDDOWN(194857.54,0)</f>
        <v>194857</v>
      </c>
      <c r="M20" s="116">
        <v>162731</v>
      </c>
      <c r="N20" s="116">
        <v>200343</v>
      </c>
      <c r="O20" s="116">
        <v>162418</v>
      </c>
      <c r="P20" s="116">
        <v>165505</v>
      </c>
      <c r="Q20" s="116">
        <v>166848</v>
      </c>
      <c r="R20" s="116">
        <v>148821</v>
      </c>
      <c r="S20" s="116">
        <v>138953</v>
      </c>
      <c r="T20" s="116">
        <v>137976</v>
      </c>
      <c r="U20" s="117">
        <v>137490</v>
      </c>
      <c r="V20" s="116">
        <v>131910.26</v>
      </c>
      <c r="W20" s="116">
        <v>129264.9</v>
      </c>
      <c r="X20" s="116">
        <v>126756.26</v>
      </c>
      <c r="Y20" s="116">
        <v>143687.28</v>
      </c>
      <c r="Z20" s="116">
        <v>112736.15</v>
      </c>
      <c r="AA20" s="116">
        <v>133791.25</v>
      </c>
      <c r="AB20" s="116">
        <v>130887.21</v>
      </c>
      <c r="AC20" s="116">
        <v>113252.19</v>
      </c>
      <c r="AD20" s="116">
        <v>153368</v>
      </c>
      <c r="AE20" s="116">
        <v>120836</v>
      </c>
      <c r="AF20" s="116">
        <v>125599</v>
      </c>
      <c r="AG20" s="116">
        <v>108149.58</v>
      </c>
      <c r="AH20" s="116">
        <v>129347</v>
      </c>
      <c r="AI20" s="116">
        <v>139920</v>
      </c>
      <c r="AJ20" s="116">
        <v>127397</v>
      </c>
      <c r="AK20" s="116">
        <v>130542</v>
      </c>
      <c r="AL20" s="116">
        <v>151100</v>
      </c>
      <c r="AM20" s="116">
        <v>127614</v>
      </c>
      <c r="AN20" s="116">
        <v>139310</v>
      </c>
      <c r="AO20" s="116">
        <v>143063</v>
      </c>
      <c r="AP20" s="116">
        <v>130186</v>
      </c>
      <c r="AQ20" s="116">
        <v>151283</v>
      </c>
      <c r="AR20" s="116">
        <v>135925</v>
      </c>
      <c r="AS20" s="116">
        <v>108132</v>
      </c>
      <c r="AT20" s="90"/>
      <c r="AU20" s="90"/>
    </row>
    <row r="21" spans="1:47">
      <c r="A21" s="105" t="s">
        <v>41</v>
      </c>
      <c r="B21" s="108"/>
      <c r="C21" s="108"/>
      <c r="D21" s="103"/>
      <c r="E21" s="108"/>
      <c r="F21" s="108"/>
      <c r="G21" s="108"/>
      <c r="H21" s="108"/>
      <c r="I21" s="108"/>
      <c r="J21" s="108"/>
      <c r="K21" s="116"/>
      <c r="L21" s="116"/>
      <c r="M21" s="116"/>
      <c r="P21" s="90"/>
      <c r="Q21" s="116"/>
      <c r="U21" s="119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268"/>
      <c r="AM21" s="268"/>
      <c r="AN21" s="268"/>
      <c r="AO21" s="268"/>
      <c r="AP21" s="268"/>
      <c r="AQ21" s="268"/>
      <c r="AR21" s="268"/>
      <c r="AS21" s="268"/>
      <c r="AT21" s="90"/>
      <c r="AU21" s="90"/>
    </row>
    <row r="22" spans="1:47">
      <c r="A22" s="105" t="s">
        <v>40</v>
      </c>
      <c r="B22" s="108">
        <v>289306</v>
      </c>
      <c r="C22" s="108">
        <v>289306</v>
      </c>
      <c r="D22" s="103">
        <v>0</v>
      </c>
      <c r="E22" s="108">
        <v>191700</v>
      </c>
      <c r="F22" s="108">
        <v>172217.1</v>
      </c>
      <c r="G22" s="108">
        <v>141211.63</v>
      </c>
      <c r="H22" s="108">
        <v>174786</v>
      </c>
      <c r="I22" s="108">
        <v>220409.35</v>
      </c>
      <c r="J22" s="108">
        <v>218320.48</v>
      </c>
      <c r="K22" s="118">
        <f>ROUNDUP(220185.44,0)</f>
        <v>220186</v>
      </c>
      <c r="L22" s="116">
        <v>182919.03</v>
      </c>
      <c r="M22" s="116">
        <v>207009</v>
      </c>
      <c r="N22" s="116">
        <v>219603</v>
      </c>
      <c r="O22" s="116">
        <v>218682</v>
      </c>
      <c r="P22" s="116">
        <v>129255</v>
      </c>
      <c r="Q22" s="116">
        <v>209726</v>
      </c>
      <c r="R22" s="116">
        <v>183465</v>
      </c>
      <c r="S22" s="116">
        <v>184682</v>
      </c>
      <c r="T22" s="116">
        <v>205585</v>
      </c>
      <c r="U22" s="117">
        <v>152645</v>
      </c>
      <c r="V22" s="116">
        <v>183092.08</v>
      </c>
      <c r="W22" s="116">
        <v>181812.21</v>
      </c>
      <c r="X22" s="116">
        <v>160330.25</v>
      </c>
      <c r="Y22" s="116">
        <v>171272.76</v>
      </c>
      <c r="Z22" s="116">
        <v>216306.16</v>
      </c>
      <c r="AA22" s="116">
        <v>198019.05</v>
      </c>
      <c r="AB22" s="116">
        <v>167570.71</v>
      </c>
      <c r="AC22" s="116">
        <v>196100.7</v>
      </c>
      <c r="AD22" s="116">
        <v>245714</v>
      </c>
      <c r="AE22" s="116">
        <v>195836</v>
      </c>
      <c r="AF22" s="116">
        <v>177624</v>
      </c>
      <c r="AG22" s="116">
        <v>193544.82</v>
      </c>
      <c r="AH22" s="116">
        <v>220029</v>
      </c>
      <c r="AI22" s="116">
        <v>196055</v>
      </c>
      <c r="AJ22" s="116">
        <v>174357</v>
      </c>
      <c r="AK22" s="116">
        <v>211911</v>
      </c>
      <c r="AL22" s="116">
        <v>172398</v>
      </c>
      <c r="AM22" s="116">
        <v>147802</v>
      </c>
      <c r="AN22" s="116">
        <v>103433</v>
      </c>
      <c r="AO22" s="116">
        <v>138395</v>
      </c>
      <c r="AP22" s="116">
        <v>161400</v>
      </c>
      <c r="AQ22" s="116">
        <v>118780</v>
      </c>
      <c r="AR22" s="116">
        <v>139509</v>
      </c>
      <c r="AS22" s="116">
        <v>181445</v>
      </c>
      <c r="AT22" s="90"/>
      <c r="AU22" s="90"/>
    </row>
    <row r="23" spans="1:47">
      <c r="A23" s="104" t="s">
        <v>39</v>
      </c>
      <c r="B23" s="103">
        <v>0</v>
      </c>
      <c r="C23" s="103">
        <v>0</v>
      </c>
      <c r="D23" s="103">
        <v>0</v>
      </c>
      <c r="E23" s="103">
        <v>0</v>
      </c>
      <c r="F23" s="108">
        <v>16377.79</v>
      </c>
      <c r="G23" s="108">
        <f>ROUNDUP(4303.39,0)</f>
        <v>4304</v>
      </c>
      <c r="H23" s="108">
        <v>3386</v>
      </c>
      <c r="I23" s="108">
        <v>20008.66</v>
      </c>
      <c r="J23" s="103">
        <v>0</v>
      </c>
      <c r="K23" s="103">
        <v>0</v>
      </c>
      <c r="L23" s="103">
        <v>0</v>
      </c>
      <c r="M23" s="103">
        <v>0</v>
      </c>
      <c r="N23" s="103">
        <v>0</v>
      </c>
      <c r="O23" s="103">
        <v>0</v>
      </c>
      <c r="P23" s="103">
        <v>0</v>
      </c>
      <c r="Q23" s="103">
        <v>0</v>
      </c>
      <c r="R23" s="103">
        <v>0</v>
      </c>
      <c r="S23" s="103">
        <v>0</v>
      </c>
      <c r="T23" s="103">
        <v>0</v>
      </c>
      <c r="U23" s="103">
        <v>0</v>
      </c>
      <c r="V23" s="103">
        <v>0</v>
      </c>
      <c r="W23" s="103">
        <v>0</v>
      </c>
      <c r="X23" s="103">
        <v>0</v>
      </c>
      <c r="Y23" s="103">
        <v>0</v>
      </c>
      <c r="Z23" s="103">
        <v>0</v>
      </c>
      <c r="AA23" s="103">
        <v>0</v>
      </c>
      <c r="AB23" s="103">
        <v>0</v>
      </c>
      <c r="AC23" s="103">
        <v>0</v>
      </c>
      <c r="AD23" s="103">
        <v>0</v>
      </c>
      <c r="AE23" s="103">
        <v>0</v>
      </c>
      <c r="AF23" s="103">
        <v>0</v>
      </c>
      <c r="AG23" s="103">
        <v>0</v>
      </c>
      <c r="AH23" s="103">
        <v>0</v>
      </c>
      <c r="AI23" s="103">
        <v>0</v>
      </c>
      <c r="AJ23" s="103">
        <v>0</v>
      </c>
      <c r="AK23" s="103">
        <v>0</v>
      </c>
      <c r="AL23" s="103" t="s">
        <v>8</v>
      </c>
      <c r="AM23" s="103" t="s">
        <v>8</v>
      </c>
      <c r="AN23" s="103" t="s">
        <v>8</v>
      </c>
      <c r="AO23" s="103" t="s">
        <v>8</v>
      </c>
      <c r="AP23" s="103" t="s">
        <v>8</v>
      </c>
      <c r="AQ23" s="103" t="s">
        <v>8</v>
      </c>
      <c r="AR23" s="103" t="s">
        <v>8</v>
      </c>
      <c r="AS23" s="103">
        <v>469</v>
      </c>
      <c r="AT23" s="90"/>
      <c r="AU23" s="90"/>
    </row>
    <row r="24" spans="1:47" s="112" customFormat="1" ht="29.25" customHeight="1">
      <c r="A24" s="288" t="s">
        <v>20</v>
      </c>
      <c r="B24" s="288"/>
      <c r="C24" s="288"/>
      <c r="D24" s="288"/>
      <c r="E24" s="288"/>
      <c r="F24" s="288"/>
      <c r="G24" s="288"/>
      <c r="H24" s="288"/>
      <c r="I24" s="288"/>
      <c r="J24" s="288"/>
      <c r="K24" s="288"/>
      <c r="L24" s="288"/>
      <c r="M24" s="90"/>
      <c r="N24" s="90"/>
      <c r="O24" s="90"/>
      <c r="P24" s="115"/>
      <c r="Q24" s="288"/>
      <c r="R24" s="288"/>
      <c r="S24" s="288"/>
      <c r="T24" s="288"/>
      <c r="U24" s="288"/>
      <c r="V24" s="288"/>
      <c r="W24" s="288"/>
      <c r="X24" s="288"/>
      <c r="Y24" s="288"/>
      <c r="Z24" s="288"/>
      <c r="AA24" s="288"/>
      <c r="AB24" s="92"/>
      <c r="AC24" s="114"/>
      <c r="AD24" s="113"/>
      <c r="AE24" s="113"/>
      <c r="AF24" s="113"/>
      <c r="AG24" s="113"/>
      <c r="AH24" s="113"/>
      <c r="AI24" s="113"/>
      <c r="AJ24" s="113"/>
      <c r="AK24" s="113"/>
      <c r="AL24" s="113"/>
      <c r="AM24" s="113"/>
      <c r="AN24" s="113"/>
      <c r="AO24" s="113"/>
      <c r="AP24" s="113"/>
      <c r="AQ24" s="113"/>
      <c r="AR24" s="113"/>
      <c r="AS24" s="113"/>
    </row>
    <row r="25" spans="1:47" ht="21.75" customHeight="1">
      <c r="A25" s="110" t="s">
        <v>37</v>
      </c>
      <c r="B25" s="111">
        <f>B6/B6*100</f>
        <v>100</v>
      </c>
      <c r="C25" s="111">
        <f>C6/C6*100</f>
        <v>100</v>
      </c>
      <c r="D25" s="103">
        <v>0</v>
      </c>
      <c r="E25" s="111">
        <f t="shared" ref="E25:AK25" si="0">E6/E6*100</f>
        <v>100</v>
      </c>
      <c r="F25" s="111">
        <f t="shared" si="0"/>
        <v>100</v>
      </c>
      <c r="G25" s="111">
        <f t="shared" si="0"/>
        <v>100</v>
      </c>
      <c r="H25" s="111">
        <f t="shared" si="0"/>
        <v>100</v>
      </c>
      <c r="I25" s="111">
        <f t="shared" si="0"/>
        <v>100</v>
      </c>
      <c r="J25" s="111">
        <f t="shared" si="0"/>
        <v>100</v>
      </c>
      <c r="K25" s="111">
        <f t="shared" si="0"/>
        <v>100</v>
      </c>
      <c r="L25" s="111">
        <f t="shared" si="0"/>
        <v>100</v>
      </c>
      <c r="M25" s="111">
        <f t="shared" si="0"/>
        <v>100</v>
      </c>
      <c r="N25" s="111">
        <f t="shared" si="0"/>
        <v>100</v>
      </c>
      <c r="O25" s="111">
        <f t="shared" si="0"/>
        <v>100</v>
      </c>
      <c r="P25" s="111">
        <f t="shared" si="0"/>
        <v>100</v>
      </c>
      <c r="Q25" s="111">
        <f t="shared" si="0"/>
        <v>100</v>
      </c>
      <c r="R25" s="111">
        <f t="shared" si="0"/>
        <v>100</v>
      </c>
      <c r="S25" s="111">
        <f t="shared" si="0"/>
        <v>100</v>
      </c>
      <c r="T25" s="111">
        <f t="shared" si="0"/>
        <v>100</v>
      </c>
      <c r="U25" s="111">
        <f t="shared" si="0"/>
        <v>100</v>
      </c>
      <c r="V25" s="111">
        <f t="shared" si="0"/>
        <v>100</v>
      </c>
      <c r="W25" s="111">
        <f t="shared" si="0"/>
        <v>100</v>
      </c>
      <c r="X25" s="111">
        <f t="shared" si="0"/>
        <v>100</v>
      </c>
      <c r="Y25" s="111">
        <f t="shared" si="0"/>
        <v>100</v>
      </c>
      <c r="Z25" s="111">
        <f t="shared" si="0"/>
        <v>100</v>
      </c>
      <c r="AA25" s="111">
        <f t="shared" si="0"/>
        <v>100</v>
      </c>
      <c r="AB25" s="111">
        <f t="shared" si="0"/>
        <v>100</v>
      </c>
      <c r="AC25" s="111">
        <f t="shared" si="0"/>
        <v>100</v>
      </c>
      <c r="AD25" s="111">
        <f t="shared" si="0"/>
        <v>100</v>
      </c>
      <c r="AE25" s="111">
        <f t="shared" si="0"/>
        <v>100</v>
      </c>
      <c r="AF25" s="111">
        <f t="shared" si="0"/>
        <v>100</v>
      </c>
      <c r="AG25" s="111">
        <f t="shared" si="0"/>
        <v>100</v>
      </c>
      <c r="AH25" s="111">
        <f t="shared" si="0"/>
        <v>100</v>
      </c>
      <c r="AI25" s="111">
        <f t="shared" si="0"/>
        <v>100</v>
      </c>
      <c r="AJ25" s="111">
        <f t="shared" si="0"/>
        <v>100</v>
      </c>
      <c r="AK25" s="111">
        <f t="shared" si="0"/>
        <v>100</v>
      </c>
      <c r="AL25" s="111">
        <f t="shared" ref="AL25:AO25" si="1">AL6/AL6*100</f>
        <v>100</v>
      </c>
      <c r="AM25" s="111">
        <f t="shared" si="1"/>
        <v>100</v>
      </c>
      <c r="AN25" s="111">
        <f t="shared" si="1"/>
        <v>100</v>
      </c>
      <c r="AO25" s="111">
        <f t="shared" si="1"/>
        <v>100</v>
      </c>
      <c r="AP25" s="111">
        <f t="shared" ref="AP25:AS25" si="2">AP6/AP6*100</f>
        <v>100</v>
      </c>
      <c r="AQ25" s="111">
        <f t="shared" si="2"/>
        <v>100</v>
      </c>
      <c r="AR25" s="111">
        <f t="shared" si="2"/>
        <v>100</v>
      </c>
      <c r="AS25" s="111">
        <f t="shared" si="2"/>
        <v>100</v>
      </c>
      <c r="AT25" s="90"/>
      <c r="AU25" s="90"/>
    </row>
    <row r="26" spans="1:47" ht="3.75" customHeight="1">
      <c r="A26" s="110"/>
      <c r="B26" s="109"/>
      <c r="C26" s="108"/>
      <c r="D26" s="108"/>
      <c r="E26" s="108"/>
      <c r="F26" s="108"/>
      <c r="G26" s="108"/>
      <c r="H26" s="108"/>
      <c r="I26" s="108"/>
      <c r="J26" s="108"/>
      <c r="K26" s="108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20"/>
      <c r="AM26" s="120"/>
      <c r="AN26" s="120"/>
      <c r="AO26" s="120"/>
      <c r="AP26" s="120"/>
      <c r="AQ26" s="120"/>
      <c r="AR26" s="120"/>
      <c r="AS26" s="120"/>
      <c r="AT26" s="90"/>
      <c r="AU26" s="90"/>
    </row>
    <row r="27" spans="1:47">
      <c r="A27" s="105" t="s">
        <v>54</v>
      </c>
      <c r="B27" s="102"/>
      <c r="C27" s="108"/>
      <c r="D27" s="108"/>
      <c r="E27" s="108"/>
      <c r="F27" s="108"/>
      <c r="G27" s="108"/>
      <c r="H27" s="108"/>
      <c r="I27" s="108"/>
      <c r="J27" s="108"/>
      <c r="K27" s="108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  <c r="AI27" s="107"/>
      <c r="AJ27" s="107"/>
      <c r="AK27" s="107"/>
      <c r="AL27" s="120"/>
      <c r="AM27" s="120"/>
      <c r="AN27" s="120"/>
      <c r="AO27" s="120"/>
      <c r="AP27" s="120"/>
      <c r="AQ27" s="120"/>
      <c r="AR27" s="120"/>
      <c r="AS27" s="120"/>
      <c r="AT27" s="90"/>
      <c r="AU27" s="90"/>
    </row>
    <row r="28" spans="1:47">
      <c r="A28" s="105" t="s">
        <v>53</v>
      </c>
      <c r="B28" s="103">
        <f>B9*100/$B$6</f>
        <v>2.6211066044233564</v>
      </c>
      <c r="C28" s="102">
        <f>C9*100/$C$6</f>
        <v>2.6211066044233564</v>
      </c>
      <c r="D28" s="103" t="s">
        <v>125</v>
      </c>
      <c r="E28" s="102">
        <f>SUM(E9*100/E6)</f>
        <v>1.3628881986578874</v>
      </c>
      <c r="F28" s="102">
        <f>ROUNDUP(F9*100/$F$6,1)</f>
        <v>2.6</v>
      </c>
      <c r="G28" s="102">
        <f>G9*100/$G$6</f>
        <v>2.6352937545433588</v>
      </c>
      <c r="H28" s="102">
        <f>H9*100/$H$6</f>
        <v>1.5025817555938037</v>
      </c>
      <c r="I28" s="102">
        <f>I9*100/$I$6</f>
        <v>1.7753926986889059</v>
      </c>
      <c r="J28" s="102">
        <f>J9*100/$J$6</f>
        <v>2.9887774490302514</v>
      </c>
      <c r="K28" s="102">
        <f>ROUNDUP(K9*100/$K$6,2)</f>
        <v>2.3499999999999996</v>
      </c>
      <c r="L28" s="102">
        <f t="shared" ref="L28:AJ28" si="3">L9*100/L$6</f>
        <v>2.9706114813637958</v>
      </c>
      <c r="M28" s="102">
        <f t="shared" si="3"/>
        <v>2.9663062068555841</v>
      </c>
      <c r="N28" s="102">
        <f t="shared" si="3"/>
        <v>3.0767982301226371</v>
      </c>
      <c r="O28" s="102">
        <f t="shared" si="3"/>
        <v>3.0277972520328125</v>
      </c>
      <c r="P28" s="102">
        <f t="shared" si="3"/>
        <v>7.7224981964083206</v>
      </c>
      <c r="Q28" s="102">
        <f t="shared" si="3"/>
        <v>3.0908161376477534</v>
      </c>
      <c r="R28" s="102">
        <f t="shared" si="3"/>
        <v>3.2279912382883245</v>
      </c>
      <c r="S28" s="102">
        <f t="shared" si="3"/>
        <v>3.7312298752129105</v>
      </c>
      <c r="T28" s="102">
        <f t="shared" si="3"/>
        <v>2.6236944510075748</v>
      </c>
      <c r="U28" s="102">
        <f t="shared" si="3"/>
        <v>3.0700193729490373</v>
      </c>
      <c r="V28" s="102">
        <f t="shared" si="3"/>
        <v>2.7129556997589011</v>
      </c>
      <c r="W28" s="102">
        <f t="shared" si="3"/>
        <v>2.0056852631857578</v>
      </c>
      <c r="X28" s="102">
        <f t="shared" si="3"/>
        <v>2.2776399513559547</v>
      </c>
      <c r="Y28" s="102">
        <f t="shared" si="3"/>
        <v>1.8320397331505873</v>
      </c>
      <c r="Z28" s="102">
        <f t="shared" si="3"/>
        <v>2.916701784638708</v>
      </c>
      <c r="AA28" s="102">
        <f t="shared" si="3"/>
        <v>2.8723461498706482</v>
      </c>
      <c r="AB28" s="102">
        <f t="shared" si="3"/>
        <v>2.130776033896352</v>
      </c>
      <c r="AC28" s="102">
        <f t="shared" si="3"/>
        <v>2.2577763553833381</v>
      </c>
      <c r="AD28" s="102">
        <f t="shared" si="3"/>
        <v>2.8957161304631169</v>
      </c>
      <c r="AE28" s="102">
        <f t="shared" si="3"/>
        <v>3.5890053391338737</v>
      </c>
      <c r="AF28" s="102">
        <f t="shared" si="3"/>
        <v>2.6745478331321908</v>
      </c>
      <c r="AG28" s="102">
        <f t="shared" si="3"/>
        <v>1.9544192737903896</v>
      </c>
      <c r="AH28" s="102">
        <f t="shared" si="3"/>
        <v>2.3629887136250178</v>
      </c>
      <c r="AI28" s="102">
        <f t="shared" si="3"/>
        <v>2.0397605203469085</v>
      </c>
      <c r="AJ28" s="102">
        <f t="shared" si="3"/>
        <v>2.1051522105906169</v>
      </c>
      <c r="AK28" s="102">
        <f>AK9*100/AK$6-0.02</f>
        <v>2.6360450200739303</v>
      </c>
      <c r="AL28" s="103">
        <f t="shared" ref="AL28:AO28" si="4">AL9*100/AL$6-0.02</f>
        <v>3.2618449674070282</v>
      </c>
      <c r="AM28" s="103">
        <f t="shared" si="4"/>
        <v>2.9731815950029672</v>
      </c>
      <c r="AN28" s="103">
        <f t="shared" si="4"/>
        <v>2.5995866513676371</v>
      </c>
      <c r="AO28" s="103">
        <f t="shared" si="4"/>
        <v>3.4232647572362787</v>
      </c>
      <c r="AP28" s="103">
        <f t="shared" ref="AP28:AS28" si="5">AP9*100/AP$6-0.02</f>
        <v>3.9527203272563431</v>
      </c>
      <c r="AQ28" s="103">
        <f t="shared" si="5"/>
        <v>3.0384320424901428</v>
      </c>
      <c r="AR28" s="103">
        <f t="shared" si="5"/>
        <v>3.9296411638190127</v>
      </c>
      <c r="AS28" s="103">
        <f t="shared" si="5"/>
        <v>4.7790252351019253</v>
      </c>
      <c r="AT28" s="90"/>
      <c r="AU28" s="90"/>
    </row>
    <row r="29" spans="1:47">
      <c r="A29" s="105" t="s">
        <v>52</v>
      </c>
      <c r="B29" s="103">
        <f>B10*100/$B$6</f>
        <v>2.8043654134187541</v>
      </c>
      <c r="C29" s="102">
        <f>C10*100/$C$6</f>
        <v>2.8043654134187541</v>
      </c>
      <c r="D29" s="103" t="s">
        <v>125</v>
      </c>
      <c r="E29" s="102">
        <f>SUM(E10*100/E6)</f>
        <v>3.0606935170671372</v>
      </c>
      <c r="F29" s="102">
        <f>F10*100/$F$6</f>
        <v>4.7963457774189591</v>
      </c>
      <c r="G29" s="102">
        <f>G10*100/$G$6</f>
        <v>4.6118128360767168</v>
      </c>
      <c r="H29" s="102">
        <f>H10*100/$H$6</f>
        <v>4.9261809141327211</v>
      </c>
      <c r="I29" s="102">
        <f>I10*100/$I$6</f>
        <v>3.8925041952378177</v>
      </c>
      <c r="J29" s="102">
        <f>J10*100/$J$6</f>
        <v>5.9820903450315503</v>
      </c>
      <c r="K29" s="102">
        <f>K10*100/$K$6</f>
        <v>4.1428349240099429</v>
      </c>
      <c r="L29" s="102">
        <f t="shared" ref="L29:AJ29" si="6">L10*100/L$6</f>
        <v>4.4695143629715002</v>
      </c>
      <c r="M29" s="102">
        <f t="shared" si="6"/>
        <v>5.8201801391511827</v>
      </c>
      <c r="N29" s="102">
        <f t="shared" si="6"/>
        <v>4.2554748264079434</v>
      </c>
      <c r="O29" s="102">
        <f t="shared" si="6"/>
        <v>3.8096303353633165</v>
      </c>
      <c r="P29" s="102">
        <f t="shared" si="6"/>
        <v>4.328932611313177</v>
      </c>
      <c r="Q29" s="102">
        <f t="shared" si="6"/>
        <v>4.0004759848037441</v>
      </c>
      <c r="R29" s="102">
        <f t="shared" si="6"/>
        <v>3.781155799002303</v>
      </c>
      <c r="S29" s="102">
        <f t="shared" si="6"/>
        <v>3.524050649144757</v>
      </c>
      <c r="T29" s="102">
        <f t="shared" si="6"/>
        <v>3.5487874655910092</v>
      </c>
      <c r="U29" s="102">
        <f t="shared" si="6"/>
        <v>3.460019994238948</v>
      </c>
      <c r="V29" s="102">
        <f t="shared" si="6"/>
        <v>3.3983971593567328</v>
      </c>
      <c r="W29" s="102">
        <f t="shared" si="6"/>
        <v>2.6954114094841897</v>
      </c>
      <c r="X29" s="102">
        <f t="shared" si="6"/>
        <v>2.7944862274625133</v>
      </c>
      <c r="Y29" s="102">
        <f t="shared" si="6"/>
        <v>4.3475279030344831</v>
      </c>
      <c r="Z29" s="102">
        <f t="shared" si="6"/>
        <v>4.5257035044364251</v>
      </c>
      <c r="AA29" s="102">
        <f t="shared" si="6"/>
        <v>3.0985460067172688</v>
      </c>
      <c r="AB29" s="102">
        <f t="shared" si="6"/>
        <v>3.3248081380828598</v>
      </c>
      <c r="AC29" s="102">
        <f t="shared" si="6"/>
        <v>4.220832241560613</v>
      </c>
      <c r="AD29" s="102">
        <f t="shared" si="6"/>
        <v>4.7329803553190581</v>
      </c>
      <c r="AE29" s="102">
        <f t="shared" si="6"/>
        <v>4.2002768439786431</v>
      </c>
      <c r="AF29" s="102">
        <f t="shared" si="6"/>
        <v>3.6780082694953462</v>
      </c>
      <c r="AG29" s="102">
        <f t="shared" si="6"/>
        <v>3.5347702833842907</v>
      </c>
      <c r="AH29" s="102">
        <f t="shared" si="6"/>
        <v>3.6917300652400034</v>
      </c>
      <c r="AI29" s="102">
        <f t="shared" si="6"/>
        <v>4.3318864172180094</v>
      </c>
      <c r="AJ29" s="102">
        <f t="shared" si="6"/>
        <v>4.6355200871511322</v>
      </c>
      <c r="AK29" s="102">
        <f>AK10*100/AK$6</f>
        <v>2.9272865319009629</v>
      </c>
      <c r="AL29" s="103">
        <f t="shared" ref="AL29:AO29" si="7">AL10*100/AL$6</f>
        <v>4.4039991521351585</v>
      </c>
      <c r="AM29" s="103">
        <f t="shared" si="7"/>
        <v>4.2742903009576505</v>
      </c>
      <c r="AN29" s="103">
        <f t="shared" si="7"/>
        <v>4.8208261475989911</v>
      </c>
      <c r="AO29" s="103">
        <f t="shared" si="7"/>
        <v>4.328127489641008</v>
      </c>
      <c r="AP29" s="103">
        <f t="shared" ref="AP29:AS29" si="8">AP10*100/AP$6</f>
        <v>4.4939868249759138</v>
      </c>
      <c r="AQ29" s="103">
        <f t="shared" si="8"/>
        <v>3.6404044983847594</v>
      </c>
      <c r="AR29" s="103">
        <f t="shared" si="8"/>
        <v>4.279740977129574</v>
      </c>
      <c r="AS29" s="103">
        <f t="shared" si="8"/>
        <v>4.5817512078818234</v>
      </c>
      <c r="AT29" s="90"/>
      <c r="AU29" s="90"/>
    </row>
    <row r="30" spans="1:47">
      <c r="A30" s="105" t="s">
        <v>51</v>
      </c>
      <c r="B30" s="102"/>
      <c r="C30" s="102"/>
      <c r="D30" s="103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3"/>
      <c r="AM30" s="103"/>
      <c r="AN30" s="103"/>
      <c r="AO30" s="103"/>
      <c r="AP30" s="103"/>
      <c r="AQ30" s="103"/>
      <c r="AR30" s="103"/>
      <c r="AS30" s="103"/>
      <c r="AT30" s="90"/>
      <c r="AU30" s="90"/>
    </row>
    <row r="31" spans="1:47">
      <c r="A31" s="105" t="s">
        <v>50</v>
      </c>
      <c r="B31" s="103">
        <f>B12*100/$B$6</f>
        <v>2.1128059779816111</v>
      </c>
      <c r="C31" s="102">
        <f>C12*100/$C$6</f>
        <v>2.1128743071423104</v>
      </c>
      <c r="D31" s="103" t="s">
        <v>125</v>
      </c>
      <c r="E31" s="102">
        <f>SUM(E12*100/E6)</f>
        <v>2.3408178872885221</v>
      </c>
      <c r="F31" s="102">
        <f>F12*100/$F$6</f>
        <v>3.0123316856465689</v>
      </c>
      <c r="G31" s="102">
        <f>G12*100/$G$6</f>
        <v>2.8701030723582561</v>
      </c>
      <c r="H31" s="102">
        <f>H12*100/$H$6</f>
        <v>2.2857780327659847</v>
      </c>
      <c r="I31" s="102">
        <f>I12*100/$I$6</f>
        <v>2.6122266048546372</v>
      </c>
      <c r="J31" s="102">
        <f>ROUNDUP(J12*100/$J$6,2)</f>
        <v>2.3499999999999996</v>
      </c>
      <c r="K31" s="102">
        <f>K12*100/$K$6</f>
        <v>2.1972342396668822</v>
      </c>
      <c r="L31" s="102">
        <f t="shared" ref="L31:AK31" si="9">L12*100/L$6</f>
        <v>1.5315201761991357</v>
      </c>
      <c r="M31" s="102">
        <f t="shared" si="9"/>
        <v>2.0743352449501389</v>
      </c>
      <c r="N31" s="102">
        <f t="shared" si="9"/>
        <v>3.388030046940862</v>
      </c>
      <c r="O31" s="102">
        <f t="shared" si="9"/>
        <v>2.3568841990888045</v>
      </c>
      <c r="P31" s="102">
        <f t="shared" si="9"/>
        <v>4.9921667231396123</v>
      </c>
      <c r="Q31" s="102">
        <f t="shared" si="9"/>
        <v>2.9398987336033939</v>
      </c>
      <c r="R31" s="102">
        <f t="shared" si="9"/>
        <v>3.63584358151267</v>
      </c>
      <c r="S31" s="102">
        <f t="shared" si="9"/>
        <v>3.4435405872011744</v>
      </c>
      <c r="T31" s="102">
        <f t="shared" si="9"/>
        <v>3.8165869127698278</v>
      </c>
      <c r="U31" s="102">
        <f t="shared" si="9"/>
        <v>3.3006026512134921</v>
      </c>
      <c r="V31" s="102">
        <f t="shared" si="9"/>
        <v>2.9971064804112051</v>
      </c>
      <c r="W31" s="102">
        <f t="shared" si="9"/>
        <v>3.2670173454957614</v>
      </c>
      <c r="X31" s="102">
        <f t="shared" si="9"/>
        <v>2.9034969037545428</v>
      </c>
      <c r="Y31" s="102">
        <f t="shared" si="9"/>
        <v>2.3419859550842554</v>
      </c>
      <c r="Z31" s="102">
        <f t="shared" si="9"/>
        <v>2.883403307601331</v>
      </c>
      <c r="AA31" s="102">
        <f t="shared" si="9"/>
        <v>3.1592750703872059</v>
      </c>
      <c r="AB31" s="102">
        <f t="shared" si="9"/>
        <v>2.4535651305171609</v>
      </c>
      <c r="AC31" s="102">
        <f t="shared" si="9"/>
        <v>3.3588154898450351</v>
      </c>
      <c r="AD31" s="102">
        <f t="shared" si="9"/>
        <v>2.8790823964469703</v>
      </c>
      <c r="AE31" s="102">
        <f t="shared" si="9"/>
        <v>2.7254894206051019</v>
      </c>
      <c r="AF31" s="102">
        <f t="shared" si="9"/>
        <v>3.052544129561793</v>
      </c>
      <c r="AG31" s="102">
        <f t="shared" si="9"/>
        <v>2.2870787157957593</v>
      </c>
      <c r="AH31" s="102">
        <f t="shared" si="9"/>
        <v>3.1162495005491935</v>
      </c>
      <c r="AI31" s="102">
        <f t="shared" si="9"/>
        <v>2.1867407981643834</v>
      </c>
      <c r="AJ31" s="102">
        <f t="shared" si="9"/>
        <v>2.6033015569186597</v>
      </c>
      <c r="AK31" s="102">
        <f t="shared" si="9"/>
        <v>2.7938825776019116</v>
      </c>
      <c r="AL31" s="103">
        <f t="shared" ref="AL31:AO31" si="10">AL12*100/AL$6</f>
        <v>3.1503583580134626</v>
      </c>
      <c r="AM31" s="103">
        <f t="shared" si="10"/>
        <v>2.6167817299194343</v>
      </c>
      <c r="AN31" s="103">
        <f t="shared" si="10"/>
        <v>3.2578859855850162</v>
      </c>
      <c r="AO31" s="103">
        <f t="shared" si="10"/>
        <v>2.0144871558507971</v>
      </c>
      <c r="AP31" s="103">
        <f t="shared" ref="AP31:AS31" si="11">AP12*100/AP$6</f>
        <v>3.0963443671340314</v>
      </c>
      <c r="AQ31" s="103">
        <f t="shared" si="11"/>
        <v>2.756596578442406</v>
      </c>
      <c r="AR31" s="103">
        <f t="shared" si="11"/>
        <v>3.0777774416799102</v>
      </c>
      <c r="AS31" s="103">
        <f t="shared" si="11"/>
        <v>2.4817324338623945</v>
      </c>
      <c r="AT31" s="90"/>
      <c r="AU31" s="90"/>
    </row>
    <row r="32" spans="1:47">
      <c r="A32" s="105" t="s">
        <v>49</v>
      </c>
      <c r="B32" s="103">
        <f>B13*100/$B$6</f>
        <v>3.7304988575364333</v>
      </c>
      <c r="C32" s="102">
        <f>C13*100/$C$6</f>
        <v>3.7304988575364333</v>
      </c>
      <c r="D32" s="103" t="s">
        <v>125</v>
      </c>
      <c r="E32" s="102">
        <f>SUM(E13*100/E6)</f>
        <v>3.7365738885569235</v>
      </c>
      <c r="F32" s="102">
        <f>F13*100/$F$6</f>
        <v>2.8005458900035802</v>
      </c>
      <c r="G32" s="102">
        <f>G13*100/$G$6</f>
        <v>2.3100819539462889</v>
      </c>
      <c r="H32" s="102">
        <f>H13*100/$H$6</f>
        <v>3.0490214827564226</v>
      </c>
      <c r="I32" s="102">
        <f>I13*100/$I$6</f>
        <v>2.5671184807820837</v>
      </c>
      <c r="J32" s="102">
        <f>J13*100/$J$6</f>
        <v>3.084382146963478</v>
      </c>
      <c r="K32" s="102">
        <f>K13*100/$K$6</f>
        <v>2.9042637727592826</v>
      </c>
      <c r="L32" s="102">
        <f t="shared" ref="L32:AK32" si="12">L13*100/L$6</f>
        <v>3.3553646916497977</v>
      </c>
      <c r="M32" s="102">
        <f t="shared" si="12"/>
        <v>3.0874013974521128</v>
      </c>
      <c r="N32" s="102">
        <f t="shared" si="12"/>
        <v>3.2300527943349024</v>
      </c>
      <c r="O32" s="102">
        <f t="shared" si="12"/>
        <v>3.3403840123356923</v>
      </c>
      <c r="P32" s="102">
        <f t="shared" si="12"/>
        <v>2.3159742583393452</v>
      </c>
      <c r="Q32" s="102">
        <f t="shared" si="12"/>
        <v>2.9939821921240886</v>
      </c>
      <c r="R32" s="102">
        <f t="shared" si="12"/>
        <v>3.4653369968907186</v>
      </c>
      <c r="S32" s="102">
        <f t="shared" si="12"/>
        <v>2.2421873340039067</v>
      </c>
      <c r="T32" s="102">
        <f t="shared" si="12"/>
        <v>2.0607676300709672</v>
      </c>
      <c r="U32" s="102">
        <f t="shared" si="12"/>
        <v>2.9224630191300811</v>
      </c>
      <c r="V32" s="102">
        <f t="shared" si="12"/>
        <v>3.4327284583960198</v>
      </c>
      <c r="W32" s="102">
        <f t="shared" si="12"/>
        <v>3.1887399598369361</v>
      </c>
      <c r="X32" s="102">
        <f t="shared" si="12"/>
        <v>2.3087154890589323</v>
      </c>
      <c r="Y32" s="102">
        <f t="shared" si="12"/>
        <v>1.9486433185147543</v>
      </c>
      <c r="Z32" s="102">
        <f t="shared" si="12"/>
        <v>2.1889602843661349</v>
      </c>
      <c r="AA32" s="102">
        <f t="shared" si="12"/>
        <v>2.6692138916029418</v>
      </c>
      <c r="AB32" s="102">
        <f t="shared" si="12"/>
        <v>3.2009658609535969</v>
      </c>
      <c r="AC32" s="102">
        <f t="shared" si="12"/>
        <v>2.3148924601525831</v>
      </c>
      <c r="AD32" s="102">
        <f t="shared" si="12"/>
        <v>2.8011368795597122</v>
      </c>
      <c r="AE32" s="102">
        <f t="shared" si="12"/>
        <v>2.5059125964010285</v>
      </c>
      <c r="AF32" s="102">
        <f t="shared" si="12"/>
        <v>2.4261985369354386</v>
      </c>
      <c r="AG32" s="102">
        <f t="shared" si="12"/>
        <v>2.4133628443950599</v>
      </c>
      <c r="AH32" s="102">
        <f t="shared" si="12"/>
        <v>3.5867442925107453</v>
      </c>
      <c r="AI32" s="102">
        <f t="shared" si="12"/>
        <v>2.8137022982733608</v>
      </c>
      <c r="AJ32" s="102">
        <f t="shared" si="12"/>
        <v>2.0884574757407037</v>
      </c>
      <c r="AK32" s="102">
        <f t="shared" si="12"/>
        <v>2.9920488076378318</v>
      </c>
      <c r="AL32" s="103">
        <f t="shared" ref="AL32:AO32" si="13">AL13*100/AL$6</f>
        <v>4.0106371569166432</v>
      </c>
      <c r="AM32" s="103">
        <f t="shared" si="13"/>
        <v>3.8912300026897904</v>
      </c>
      <c r="AN32" s="103">
        <f t="shared" si="13"/>
        <v>3.4470912376411094</v>
      </c>
      <c r="AO32" s="103">
        <f t="shared" si="13"/>
        <v>3.3715213849474064</v>
      </c>
      <c r="AP32" s="103">
        <f t="shared" ref="AP32:AS32" si="14">AP13*100/AP$6</f>
        <v>3.6002471875294959</v>
      </c>
      <c r="AQ32" s="103">
        <f t="shared" si="14"/>
        <v>2.6791945656662159</v>
      </c>
      <c r="AR32" s="103">
        <f t="shared" si="14"/>
        <v>1.8502963219776205</v>
      </c>
      <c r="AS32" s="103">
        <f t="shared" si="14"/>
        <v>2.2910240151616903</v>
      </c>
      <c r="AT32" s="90"/>
      <c r="AU32" s="90"/>
    </row>
    <row r="33" spans="1:47">
      <c r="A33" s="105" t="s">
        <v>48</v>
      </c>
      <c r="B33" s="103">
        <f>ROUNDUP(B14*100/$B$6,1)</f>
        <v>23</v>
      </c>
      <c r="C33" s="102">
        <f>ROUNDUP(C14*100/$C$6,2)</f>
        <v>22.950000000000003</v>
      </c>
      <c r="D33" s="103" t="s">
        <v>125</v>
      </c>
      <c r="E33" s="102">
        <f>SUM(E14*100/E6)</f>
        <v>17.691432438012676</v>
      </c>
      <c r="F33" s="102">
        <f>F14*100/$F$6</f>
        <v>21.221106915922277</v>
      </c>
      <c r="G33" s="102">
        <f>G14*100/$G$6</f>
        <v>20.089940590752054</v>
      </c>
      <c r="H33" s="102">
        <f>H14*100/$H$6</f>
        <v>17.355453560272839</v>
      </c>
      <c r="I33" s="102">
        <f>ROUNDDOWN(I14*100/$I$6,1)</f>
        <v>17.5</v>
      </c>
      <c r="J33" s="102">
        <f>J14*100/$J$6</f>
        <v>21.734622542956043</v>
      </c>
      <c r="K33" s="102">
        <f>K14*100/$K$6</f>
        <v>19.162695325423243</v>
      </c>
      <c r="L33" s="102">
        <f t="shared" ref="L33:AK33" si="15">L14*100/L$6</f>
        <v>18.73477744449114</v>
      </c>
      <c r="M33" s="102">
        <f t="shared" si="15"/>
        <v>23.599082720947674</v>
      </c>
      <c r="N33" s="102">
        <f t="shared" si="15"/>
        <v>17.944419944112635</v>
      </c>
      <c r="O33" s="102">
        <f t="shared" si="15"/>
        <v>21.82022033538329</v>
      </c>
      <c r="P33" s="102">
        <f t="shared" si="15"/>
        <v>15.214874348737736</v>
      </c>
      <c r="Q33" s="102">
        <f t="shared" si="15"/>
        <v>16.124740758276531</v>
      </c>
      <c r="R33" s="102">
        <f t="shared" si="15"/>
        <v>19.158315474973101</v>
      </c>
      <c r="S33" s="102">
        <f t="shared" si="15"/>
        <v>18.120775355264602</v>
      </c>
      <c r="T33" s="102">
        <f t="shared" si="15"/>
        <v>16.845247075769525</v>
      </c>
      <c r="U33" s="102">
        <f t="shared" si="15"/>
        <v>18.715723153215741</v>
      </c>
      <c r="V33" s="102">
        <f t="shared" si="15"/>
        <v>19.120267269078624</v>
      </c>
      <c r="W33" s="102">
        <f t="shared" si="15"/>
        <v>17.677881048979962</v>
      </c>
      <c r="X33" s="102">
        <f t="shared" si="15"/>
        <v>17.514300258773734</v>
      </c>
      <c r="Y33" s="102">
        <f t="shared" si="15"/>
        <v>16.72396453802077</v>
      </c>
      <c r="Z33" s="102">
        <f t="shared" si="15"/>
        <v>19.516758478519947</v>
      </c>
      <c r="AA33" s="102">
        <f t="shared" si="15"/>
        <v>19.06762780567864</v>
      </c>
      <c r="AB33" s="102">
        <f t="shared" si="15"/>
        <v>20.449718369597342</v>
      </c>
      <c r="AC33" s="102">
        <f t="shared" si="15"/>
        <v>18.652863749942654</v>
      </c>
      <c r="AD33" s="102">
        <f t="shared" si="15"/>
        <v>21.229224908172949</v>
      </c>
      <c r="AE33" s="102">
        <f t="shared" si="15"/>
        <v>20.278742337354164</v>
      </c>
      <c r="AF33" s="102">
        <f t="shared" si="15"/>
        <v>19.447490761273965</v>
      </c>
      <c r="AG33" s="102">
        <f t="shared" si="15"/>
        <v>20.002650397245468</v>
      </c>
      <c r="AH33" s="102">
        <f t="shared" si="15"/>
        <v>17.14285021005243</v>
      </c>
      <c r="AI33" s="102">
        <f t="shared" si="15"/>
        <v>17.902932340371514</v>
      </c>
      <c r="AJ33" s="102">
        <f t="shared" si="15"/>
        <v>17.195961566720083</v>
      </c>
      <c r="AK33" s="102">
        <f t="shared" si="15"/>
        <v>19.050084673904525</v>
      </c>
      <c r="AL33" s="103">
        <f t="shared" ref="AL33:AO33" si="16">AL14*100/AL$6</f>
        <v>20.062306243038261</v>
      </c>
      <c r="AM33" s="103">
        <f t="shared" si="16"/>
        <v>20.971313172714424</v>
      </c>
      <c r="AN33" s="103">
        <f t="shared" si="16"/>
        <v>19.938523323004198</v>
      </c>
      <c r="AO33" s="103">
        <f t="shared" si="16"/>
        <v>18.361798489551745</v>
      </c>
      <c r="AP33" s="103">
        <f t="shared" ref="AP33:AS33" si="17">AP14*100/AP$6</f>
        <v>20.543011164399296</v>
      </c>
      <c r="AQ33" s="103">
        <f t="shared" si="17"/>
        <v>16.64216142691744</v>
      </c>
      <c r="AR33" s="103">
        <f t="shared" si="17"/>
        <v>17.152858085777865</v>
      </c>
      <c r="AS33" s="103">
        <f t="shared" si="17"/>
        <v>16.71844981511672</v>
      </c>
      <c r="AT33" s="90"/>
      <c r="AU33" s="90"/>
    </row>
    <row r="34" spans="1:47">
      <c r="A34" s="105" t="s">
        <v>47</v>
      </c>
      <c r="B34" s="102"/>
      <c r="C34" s="102"/>
      <c r="D34" s="103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3"/>
      <c r="AM34" s="103"/>
      <c r="AN34" s="103"/>
      <c r="AO34" s="103"/>
      <c r="AP34" s="103"/>
      <c r="AQ34" s="103"/>
      <c r="AR34" s="103"/>
      <c r="AS34" s="103"/>
      <c r="AT34" s="90"/>
      <c r="AU34" s="90"/>
    </row>
    <row r="35" spans="1:47">
      <c r="A35" s="106" t="s">
        <v>46</v>
      </c>
      <c r="B35" s="103">
        <f>B16*100/$B$6</f>
        <v>21.624881107260382</v>
      </c>
      <c r="C35" s="102">
        <f>C16*100/$C$6</f>
        <v>21.624881107260382</v>
      </c>
      <c r="D35" s="103" t="s">
        <v>125</v>
      </c>
      <c r="E35" s="102">
        <f>SUM(E16*100/E6)</f>
        <v>37.308107670032989</v>
      </c>
      <c r="F35" s="102">
        <f>F16*100/$F$6</f>
        <v>25.1284530970118</v>
      </c>
      <c r="G35" s="102">
        <f>G16*100/$G$6</f>
        <v>29.497826431174254</v>
      </c>
      <c r="H35" s="102">
        <f>H16*100/$H$6</f>
        <v>36.252310830624083</v>
      </c>
      <c r="I35" s="102">
        <f>I16*100/$I$6</f>
        <v>35.415756680591286</v>
      </c>
      <c r="J35" s="102">
        <f>J16*100/$J$6</f>
        <v>25.218672972593627</v>
      </c>
      <c r="K35" s="102">
        <f>K16*100/$K$6</f>
        <v>31.829724102064599</v>
      </c>
      <c r="L35" s="102">
        <f t="shared" ref="L35:AK35" si="18">L16*100/L$6</f>
        <v>33.530469681120302</v>
      </c>
      <c r="M35" s="102">
        <f t="shared" si="18"/>
        <v>30.044416008078787</v>
      </c>
      <c r="N35" s="102">
        <f t="shared" si="18"/>
        <v>25.369018232903038</v>
      </c>
      <c r="O35" s="102">
        <f t="shared" si="18"/>
        <v>25.697361421534065</v>
      </c>
      <c r="P35" s="102">
        <f t="shared" si="18"/>
        <v>36.927054875449024</v>
      </c>
      <c r="Q35" s="102">
        <f t="shared" si="18"/>
        <v>37.146584431267414</v>
      </c>
      <c r="R35" s="102">
        <f t="shared" si="18"/>
        <v>28.174490258672048</v>
      </c>
      <c r="S35" s="102">
        <f t="shared" si="18"/>
        <v>34.224863114466835</v>
      </c>
      <c r="T35" s="102">
        <f t="shared" si="18"/>
        <v>35.609640495432537</v>
      </c>
      <c r="U35" s="102">
        <f t="shared" si="18"/>
        <v>35.649050273649962</v>
      </c>
      <c r="V35" s="102">
        <f t="shared" si="18"/>
        <v>30.253244318400824</v>
      </c>
      <c r="W35" s="102">
        <f t="shared" si="18"/>
        <v>32.38115347794556</v>
      </c>
      <c r="X35" s="102">
        <f t="shared" si="18"/>
        <v>39.263396234148694</v>
      </c>
      <c r="Y35" s="102">
        <f t="shared" si="18"/>
        <v>36.539274722763189</v>
      </c>
      <c r="Z35" s="102">
        <f t="shared" si="18"/>
        <v>27.330235296791844</v>
      </c>
      <c r="AA35" s="102">
        <f t="shared" si="18"/>
        <v>27.950574387498076</v>
      </c>
      <c r="AB35" s="102">
        <f t="shared" si="18"/>
        <v>33.417110499548386</v>
      </c>
      <c r="AC35" s="102">
        <f t="shared" si="18"/>
        <v>33.296602730742869</v>
      </c>
      <c r="AD35" s="102">
        <f t="shared" si="18"/>
        <v>22.126000133391297</v>
      </c>
      <c r="AE35" s="102">
        <f t="shared" si="18"/>
        <v>30.617362072374927</v>
      </c>
      <c r="AF35" s="102">
        <f t="shared" si="18"/>
        <v>35.019307486691901</v>
      </c>
      <c r="AG35" s="102">
        <f t="shared" si="18"/>
        <v>33.021420644297372</v>
      </c>
      <c r="AH35" s="102">
        <f t="shared" si="18"/>
        <v>29.02161024557612</v>
      </c>
      <c r="AI35" s="102">
        <f t="shared" si="18"/>
        <v>30.892444127934315</v>
      </c>
      <c r="AJ35" s="102">
        <f t="shared" si="18"/>
        <v>35.341138057763786</v>
      </c>
      <c r="AK35" s="102">
        <f t="shared" si="18"/>
        <v>31.270361916615006</v>
      </c>
      <c r="AL35" s="103">
        <f t="shared" ref="AL35:AO35" si="19">AL16*100/AL$6</f>
        <v>25.847041466839954</v>
      </c>
      <c r="AM35" s="103">
        <f t="shared" si="19"/>
        <v>26.202485707820458</v>
      </c>
      <c r="AN35" s="103">
        <f t="shared" si="19"/>
        <v>31.780556261723341</v>
      </c>
      <c r="AO35" s="103">
        <f t="shared" si="19"/>
        <v>33.639549618467079</v>
      </c>
      <c r="AP35" s="103">
        <f t="shared" ref="AP35:AS35" si="20">AP16*100/AP$6</f>
        <v>24.60388554576264</v>
      </c>
      <c r="AQ35" s="103">
        <f t="shared" si="20"/>
        <v>37.032895855429878</v>
      </c>
      <c r="AR35" s="103">
        <f t="shared" si="20"/>
        <v>39.255041661916053</v>
      </c>
      <c r="AS35" s="103">
        <f t="shared" si="20"/>
        <v>40.709346270834153</v>
      </c>
      <c r="AT35" s="90"/>
      <c r="AU35" s="90"/>
    </row>
    <row r="36" spans="1:47">
      <c r="A36" s="105" t="s">
        <v>45</v>
      </c>
      <c r="B36" s="102"/>
      <c r="C36" s="102"/>
      <c r="D36" s="103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3"/>
      <c r="AM36" s="103"/>
      <c r="AN36" s="103"/>
      <c r="AO36" s="103"/>
      <c r="AP36" s="103"/>
      <c r="AQ36" s="103"/>
      <c r="AR36" s="103"/>
      <c r="AS36" s="103"/>
      <c r="AT36" s="90"/>
      <c r="AU36" s="90"/>
    </row>
    <row r="37" spans="1:47">
      <c r="A37" s="105" t="s">
        <v>44</v>
      </c>
      <c r="B37" s="103">
        <f>B18*100/$B$6</f>
        <v>12.634130142452634</v>
      </c>
      <c r="C37" s="102">
        <f>C18*100/$C$6</f>
        <v>12.634130142452634</v>
      </c>
      <c r="D37" s="103" t="s">
        <v>125</v>
      </c>
      <c r="E37" s="102">
        <f>SUM(E18*100/E6)</f>
        <v>13.464414332420196</v>
      </c>
      <c r="F37" s="102">
        <f>F18*100/$F$6</f>
        <v>17.787296078856318</v>
      </c>
      <c r="G37" s="102">
        <f>G18*100/$G$6</f>
        <v>16.162364408924933</v>
      </c>
      <c r="H37" s="102">
        <f>H18*100/$H$6</f>
        <v>15.467138394849238</v>
      </c>
      <c r="I37" s="102">
        <f>I18*100/$I$6</f>
        <v>12.137899455856202</v>
      </c>
      <c r="J37" s="102">
        <f>J18*100/$J$6</f>
        <v>11.528714675431399</v>
      </c>
      <c r="K37" s="102">
        <f>K18*100/$K$6</f>
        <v>12.350398057335152</v>
      </c>
      <c r="L37" s="102">
        <f t="shared" ref="L37:AK37" si="21">L18*100/L$6</f>
        <v>11.84336205931168</v>
      </c>
      <c r="M37" s="102">
        <f t="shared" si="21"/>
        <v>9.5297026639704363</v>
      </c>
      <c r="N37" s="102">
        <f t="shared" si="21"/>
        <v>14.802767894499132</v>
      </c>
      <c r="O37" s="102">
        <f t="shared" si="21"/>
        <v>14.574599046726894</v>
      </c>
      <c r="P37" s="102">
        <f t="shared" si="21"/>
        <v>10.071230931003397</v>
      </c>
      <c r="Q37" s="102">
        <f t="shared" si="21"/>
        <v>9.9940438938579064</v>
      </c>
      <c r="R37" s="102">
        <f t="shared" si="21"/>
        <v>13.934115247927393</v>
      </c>
      <c r="S37" s="102">
        <f t="shared" si="21"/>
        <v>11.552585590658348</v>
      </c>
      <c r="T37" s="102">
        <f t="shared" si="21"/>
        <v>11.045250491760346</v>
      </c>
      <c r="U37" s="102">
        <f t="shared" si="21"/>
        <v>12.398263777103772</v>
      </c>
      <c r="V37" s="102">
        <f t="shared" si="21"/>
        <v>14.967151040424994</v>
      </c>
      <c r="W37" s="102">
        <f t="shared" si="21"/>
        <v>16.050401892998597</v>
      </c>
      <c r="X37" s="102">
        <f t="shared" si="21"/>
        <v>11.925252415093414</v>
      </c>
      <c r="Y37" s="102">
        <f t="shared" si="21"/>
        <v>13.60295673983669</v>
      </c>
      <c r="Z37" s="102">
        <f t="shared" si="21"/>
        <v>14.935997544775317</v>
      </c>
      <c r="AA37" s="102">
        <f t="shared" si="21"/>
        <v>15.280329362529216</v>
      </c>
      <c r="AB37" s="102">
        <f t="shared" si="21"/>
        <v>12.626771276239785</v>
      </c>
      <c r="AC37" s="102">
        <f t="shared" si="21"/>
        <v>12.37714125896942</v>
      </c>
      <c r="AD37" s="102">
        <f t="shared" si="21"/>
        <v>11.267145000357585</v>
      </c>
      <c r="AE37" s="102">
        <f t="shared" si="21"/>
        <v>11.035000988728495</v>
      </c>
      <c r="AF37" s="102">
        <f t="shared" si="21"/>
        <v>11.428842160469932</v>
      </c>
      <c r="AG37" s="102">
        <f t="shared" si="21"/>
        <v>13.700203019847439</v>
      </c>
      <c r="AH37" s="102">
        <f t="shared" si="21"/>
        <v>12.819345205838438</v>
      </c>
      <c r="AI37" s="102">
        <f t="shared" si="21"/>
        <v>13.009231574972317</v>
      </c>
      <c r="AJ37" s="102">
        <f t="shared" si="21"/>
        <v>12.815247755250571</v>
      </c>
      <c r="AK37" s="102">
        <f t="shared" si="21"/>
        <v>11.197777498038526</v>
      </c>
      <c r="AL37" s="103">
        <f t="shared" ref="AL37:AO37" si="22">AL18*100/AL$6</f>
        <v>11.92483053259255</v>
      </c>
      <c r="AM37" s="103">
        <f t="shared" si="22"/>
        <v>15.532898697372971</v>
      </c>
      <c r="AN37" s="103">
        <f t="shared" si="22"/>
        <v>13.287482049978356</v>
      </c>
      <c r="AO37" s="103">
        <f t="shared" si="22"/>
        <v>11.361313804676167</v>
      </c>
      <c r="AP37" s="103">
        <f t="shared" ref="AP37:AS37" si="23">AP18*100/AP$6</f>
        <v>13.725675268958909</v>
      </c>
      <c r="AQ37" s="103">
        <f t="shared" si="23"/>
        <v>12.324813174535061</v>
      </c>
      <c r="AR37" s="103">
        <f t="shared" si="23"/>
        <v>9.0716951044243146</v>
      </c>
      <c r="AS37" s="103">
        <f t="shared" si="23"/>
        <v>6.8956305510434426</v>
      </c>
      <c r="AT37" s="90"/>
      <c r="AU37" s="90"/>
    </row>
    <row r="38" spans="1:47">
      <c r="A38" s="105" t="s">
        <v>43</v>
      </c>
      <c r="B38" s="102"/>
      <c r="C38" s="102"/>
      <c r="D38" s="103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3"/>
      <c r="AM38" s="103"/>
      <c r="AN38" s="103"/>
      <c r="AO38" s="103"/>
      <c r="AP38" s="103"/>
      <c r="AQ38" s="103"/>
      <c r="AR38" s="103"/>
      <c r="AS38" s="103"/>
      <c r="AT38" s="90"/>
      <c r="AU38" s="90"/>
    </row>
    <row r="39" spans="1:47">
      <c r="A39" s="105" t="s">
        <v>42</v>
      </c>
      <c r="B39" s="103">
        <f>B20*100/$B$6</f>
        <v>11.761976735287366</v>
      </c>
      <c r="C39" s="102">
        <f>C20*100/$C$6</f>
        <v>11.761976735287366</v>
      </c>
      <c r="D39" s="103" t="s">
        <v>125</v>
      </c>
      <c r="E39" s="102">
        <f>SUM(E20*100/E6)</f>
        <v>8.704822047541894</v>
      </c>
      <c r="F39" s="102">
        <f>F20*100/$F$6</f>
        <v>9.6614360286017558</v>
      </c>
      <c r="G39" s="102">
        <f>G20*100/$G$6</f>
        <v>12.135025407124072</v>
      </c>
      <c r="H39" s="102">
        <f>H20*100/$H$6</f>
        <v>7.8036590807675141</v>
      </c>
      <c r="I39" s="102">
        <f>I20*100/$I$6</f>
        <v>8.986757518072876</v>
      </c>
      <c r="J39" s="102">
        <f>J20*100/$J$6</f>
        <v>12.308440386065335</v>
      </c>
      <c r="K39" s="102">
        <f>K20*100/$K$6</f>
        <v>10.939364025271344</v>
      </c>
      <c r="L39" s="102">
        <f t="shared" ref="L39:AK39" si="24">L20*100/L$6</f>
        <v>12.154497279077898</v>
      </c>
      <c r="M39" s="102">
        <f t="shared" si="24"/>
        <v>10.069464211018735</v>
      </c>
      <c r="N39" s="102">
        <f t="shared" si="24"/>
        <v>13.32616282898347</v>
      </c>
      <c r="O39" s="102">
        <f t="shared" si="24"/>
        <v>10.813571125638573</v>
      </c>
      <c r="P39" s="102">
        <f t="shared" si="24"/>
        <v>10.346739718902265</v>
      </c>
      <c r="Q39" s="102">
        <f t="shared" si="24"/>
        <v>10.504909065495761</v>
      </c>
      <c r="R39" s="102">
        <f t="shared" si="24"/>
        <v>11.027796797054927</v>
      </c>
      <c r="S39" s="102">
        <f t="shared" si="24"/>
        <v>9.9441018997748198</v>
      </c>
      <c r="T39" s="102">
        <f t="shared" si="24"/>
        <v>9.8192656189063712</v>
      </c>
      <c r="U39" s="102">
        <f t="shared" si="24"/>
        <v>9.7069488452479789</v>
      </c>
      <c r="V39" s="102">
        <f t="shared" si="24"/>
        <v>9.6809478236177213</v>
      </c>
      <c r="W39" s="102">
        <f t="shared" si="24"/>
        <v>9.446759370605708</v>
      </c>
      <c r="X39" s="102">
        <f t="shared" si="24"/>
        <v>9.2776666667886545</v>
      </c>
      <c r="Y39" s="102">
        <f t="shared" si="24"/>
        <v>10.339318476991071</v>
      </c>
      <c r="Z39" s="102">
        <f t="shared" si="24"/>
        <v>8.8060759155909505</v>
      </c>
      <c r="AA39" s="102">
        <f t="shared" si="24"/>
        <v>10.444138234758537</v>
      </c>
      <c r="AB39" s="102">
        <f t="shared" si="24"/>
        <v>9.8217772796655396</v>
      </c>
      <c r="AC39" s="102">
        <f t="shared" si="24"/>
        <v>8.6109211253813012</v>
      </c>
      <c r="AD39" s="102">
        <f t="shared" si="24"/>
        <v>12.324070138108207</v>
      </c>
      <c r="AE39" s="102">
        <f t="shared" si="24"/>
        <v>9.557919715246193</v>
      </c>
      <c r="AF39" s="102">
        <f t="shared" si="24"/>
        <v>9.2257980635953434</v>
      </c>
      <c r="AG39" s="102">
        <f t="shared" si="24"/>
        <v>8.2757636254281639</v>
      </c>
      <c r="AH39" s="102">
        <f t="shared" si="24"/>
        <v>10.461937400008736</v>
      </c>
      <c r="AI39" s="102">
        <f t="shared" si="24"/>
        <v>11.17082046291203</v>
      </c>
      <c r="AJ39" s="102">
        <f t="shared" si="24"/>
        <v>9.801194173614471</v>
      </c>
      <c r="AK39" s="102">
        <f t="shared" si="24"/>
        <v>10.335204155552969</v>
      </c>
      <c r="AL39" s="103">
        <f t="shared" ref="AL39:AO39" si="25">AL20*100/AL$6</f>
        <v>12.760196968123154</v>
      </c>
      <c r="AM39" s="103">
        <f t="shared" si="25"/>
        <v>10.896981030573951</v>
      </c>
      <c r="AN39" s="103">
        <f t="shared" si="25"/>
        <v>11.964677105735074</v>
      </c>
      <c r="AO39" s="103">
        <f t="shared" si="25"/>
        <v>11.934676825305722</v>
      </c>
      <c r="AP39" s="103">
        <f t="shared" ref="AP39:AS39" si="26">AP20*100/AP$6</f>
        <v>11.592347159569524</v>
      </c>
      <c r="AQ39" s="103">
        <f t="shared" si="26"/>
        <v>12.248544664038022</v>
      </c>
      <c r="AR39" s="103">
        <f t="shared" si="26"/>
        <v>10.542485226559695</v>
      </c>
      <c r="AS39" s="103">
        <f t="shared" si="26"/>
        <v>8.0240010626243414</v>
      </c>
      <c r="AT39" s="90"/>
      <c r="AU39" s="90"/>
    </row>
    <row r="40" spans="1:47">
      <c r="A40" s="105" t="s">
        <v>41</v>
      </c>
      <c r="B40" s="102"/>
      <c r="C40" s="102"/>
      <c r="D40" s="103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3"/>
      <c r="AM40" s="103"/>
      <c r="AN40" s="103"/>
      <c r="AO40" s="103"/>
      <c r="AP40" s="103"/>
      <c r="AQ40" s="103"/>
      <c r="AR40" s="103"/>
      <c r="AS40" s="103"/>
      <c r="AT40" s="90"/>
      <c r="AU40" s="90"/>
    </row>
    <row r="41" spans="1:47">
      <c r="A41" s="105" t="s">
        <v>40</v>
      </c>
      <c r="B41" s="103">
        <f>B22*100/$B$6</f>
        <v>19.768036165258174</v>
      </c>
      <c r="C41" s="102">
        <f>C22*100/$C$6</f>
        <v>19.768036165258174</v>
      </c>
      <c r="D41" s="103" t="s">
        <v>125</v>
      </c>
      <c r="E41" s="102">
        <f>SUM(E22*100/E6)</f>
        <v>12.330250020421776</v>
      </c>
      <c r="F41" s="102">
        <f>F22*100/$F$6</f>
        <v>11.924352274922503</v>
      </c>
      <c r="G41" s="102">
        <f>G22*100/$G$6</f>
        <v>9.4010559898355535</v>
      </c>
      <c r="H41" s="102">
        <f>H22*100/$H$6</f>
        <v>11.142092178236757</v>
      </c>
      <c r="I41" s="102">
        <f>I22*100/$I$6</f>
        <v>13.806190974616854</v>
      </c>
      <c r="J41" s="102">
        <f>J22*100/$J$6</f>
        <v>14.814197482548725</v>
      </c>
      <c r="K41" s="102">
        <f>K22*100/$K$6</f>
        <v>14.129617373034058</v>
      </c>
      <c r="L41" s="102">
        <f t="shared" ref="L41:AK41" si="27">L22*100/L$6</f>
        <v>11.409848516740833</v>
      </c>
      <c r="M41" s="102">
        <f t="shared" si="27"/>
        <v>12.809297041490417</v>
      </c>
      <c r="N41" s="102">
        <f t="shared" si="27"/>
        <v>14.607275201695378</v>
      </c>
      <c r="O41" s="102">
        <f t="shared" si="27"/>
        <v>14.559552271896553</v>
      </c>
      <c r="P41" s="102">
        <f t="shared" si="27"/>
        <v>8.0805283367071237</v>
      </c>
      <c r="Q41" s="102">
        <f t="shared" si="27"/>
        <v>13.204548802923403</v>
      </c>
      <c r="R41" s="102">
        <f t="shared" si="27"/>
        <v>13.594954605678513</v>
      </c>
      <c r="S41" s="102">
        <f t="shared" si="27"/>
        <v>13.216674897657576</v>
      </c>
      <c r="T41" s="102">
        <f t="shared" si="27"/>
        <v>14.630759858691846</v>
      </c>
      <c r="U41" s="102">
        <f t="shared" si="27"/>
        <v>10.776908913250985</v>
      </c>
      <c r="V41" s="102">
        <f t="shared" si="27"/>
        <v>13.437202484459068</v>
      </c>
      <c r="W41" s="102">
        <f t="shared" si="27"/>
        <v>13.286949500661299</v>
      </c>
      <c r="X41" s="102">
        <f t="shared" si="27"/>
        <v>11.735046585493228</v>
      </c>
      <c r="Y41" s="102">
        <f t="shared" si="27"/>
        <v>12.324289332175104</v>
      </c>
      <c r="Z41" s="102">
        <f t="shared" si="27"/>
        <v>16.896163883279343</v>
      </c>
      <c r="AA41" s="102">
        <f t="shared" si="27"/>
        <v>15.45794909095746</v>
      </c>
      <c r="AB41" s="102">
        <f t="shared" si="27"/>
        <v>12.574507411498978</v>
      </c>
      <c r="AC41" s="102">
        <f t="shared" si="27"/>
        <v>14.91015458802219</v>
      </c>
      <c r="AD41" s="102">
        <f t="shared" si="27"/>
        <v>19.744644058181105</v>
      </c>
      <c r="AE41" s="102">
        <f t="shared" si="27"/>
        <v>15.490290686177575</v>
      </c>
      <c r="AF41" s="102">
        <f t="shared" si="27"/>
        <v>13.047262758844091</v>
      </c>
      <c r="AG41" s="102">
        <f t="shared" si="27"/>
        <v>14.810331961030652</v>
      </c>
      <c r="AH41" s="102">
        <f t="shared" si="27"/>
        <v>17.796544366599317</v>
      </c>
      <c r="AI41" s="102">
        <f t="shared" si="27"/>
        <v>15.652481459807161</v>
      </c>
      <c r="AJ41" s="102">
        <f t="shared" si="27"/>
        <v>13.414027116249978</v>
      </c>
      <c r="AK41" s="102">
        <f t="shared" si="27"/>
        <v>16.777308818674335</v>
      </c>
      <c r="AL41" s="103">
        <f t="shared" ref="AL41:AO41" si="28">AL22*100/AL$6</f>
        <v>14.558785154933789</v>
      </c>
      <c r="AM41" s="103">
        <f t="shared" si="28"/>
        <v>12.620837762948351</v>
      </c>
      <c r="AN41" s="103">
        <f t="shared" si="28"/>
        <v>8.8833712373662763</v>
      </c>
      <c r="AO41" s="103">
        <f t="shared" si="28"/>
        <v>11.545260474323797</v>
      </c>
      <c r="AP41" s="103">
        <f t="shared" ref="AP41:AS41" si="29">AP22*100/AP$6</f>
        <v>14.371782154413847</v>
      </c>
      <c r="AQ41" s="103">
        <f t="shared" si="29"/>
        <v>9.6169571940960719</v>
      </c>
      <c r="AR41" s="103">
        <f t="shared" si="29"/>
        <v>10.820464016715956</v>
      </c>
      <c r="AS41" s="103">
        <f t="shared" si="29"/>
        <v>13.464236977100891</v>
      </c>
      <c r="AT41" s="90"/>
      <c r="AU41" s="90"/>
    </row>
    <row r="42" spans="1:47">
      <c r="A42" s="104" t="s">
        <v>39</v>
      </c>
      <c r="B42" s="102">
        <f>SUM(B23*100/B6)</f>
        <v>0</v>
      </c>
      <c r="C42" s="102">
        <f>SUM(C23*100/C6)</f>
        <v>0</v>
      </c>
      <c r="D42" s="103" t="s">
        <v>125</v>
      </c>
      <c r="E42" s="102">
        <f>SUM(E23*100/E6)</f>
        <v>0</v>
      </c>
      <c r="F42" s="102">
        <f>F23*100/$F$6</f>
        <v>1.1340020093515859</v>
      </c>
      <c r="G42" s="102">
        <f>G23*100/$G$6</f>
        <v>0.28653549980445819</v>
      </c>
      <c r="H42" s="102">
        <f>H23*100/$H$6</f>
        <v>0.21584751705233632</v>
      </c>
      <c r="I42" s="102">
        <f>I23*100/$I$6</f>
        <v>1.2533197031168473</v>
      </c>
      <c r="J42" s="102">
        <f>J23*100/$J$6</f>
        <v>0</v>
      </c>
      <c r="K42" s="102">
        <f>K23*100/$K$6</f>
        <v>0</v>
      </c>
      <c r="L42" s="102">
        <f t="shared" ref="L42:AK42" si="30">L23*100/L$6</f>
        <v>0</v>
      </c>
      <c r="M42" s="102">
        <f t="shared" si="30"/>
        <v>0</v>
      </c>
      <c r="N42" s="102">
        <f t="shared" si="30"/>
        <v>0</v>
      </c>
      <c r="O42" s="102">
        <f t="shared" si="30"/>
        <v>0</v>
      </c>
      <c r="P42" s="102">
        <f t="shared" si="30"/>
        <v>0</v>
      </c>
      <c r="Q42" s="102">
        <f t="shared" si="30"/>
        <v>0</v>
      </c>
      <c r="R42" s="102">
        <f t="shared" si="30"/>
        <v>0</v>
      </c>
      <c r="S42" s="102">
        <f t="shared" si="30"/>
        <v>0</v>
      </c>
      <c r="T42" s="102">
        <f t="shared" si="30"/>
        <v>0</v>
      </c>
      <c r="U42" s="102">
        <f t="shared" si="30"/>
        <v>0</v>
      </c>
      <c r="V42" s="102">
        <f t="shared" si="30"/>
        <v>0</v>
      </c>
      <c r="W42" s="102">
        <f t="shared" si="30"/>
        <v>0</v>
      </c>
      <c r="X42" s="102">
        <f t="shared" si="30"/>
        <v>0</v>
      </c>
      <c r="Y42" s="102">
        <f t="shared" si="30"/>
        <v>0</v>
      </c>
      <c r="Z42" s="102">
        <f t="shared" si="30"/>
        <v>0</v>
      </c>
      <c r="AA42" s="102">
        <f t="shared" si="30"/>
        <v>0</v>
      </c>
      <c r="AB42" s="102">
        <f t="shared" si="30"/>
        <v>0</v>
      </c>
      <c r="AC42" s="102">
        <f t="shared" si="30"/>
        <v>0</v>
      </c>
      <c r="AD42" s="102">
        <f t="shared" si="30"/>
        <v>0</v>
      </c>
      <c r="AE42" s="102">
        <f t="shared" si="30"/>
        <v>0</v>
      </c>
      <c r="AF42" s="102">
        <f t="shared" si="30"/>
        <v>0</v>
      </c>
      <c r="AG42" s="102">
        <f t="shared" si="30"/>
        <v>0</v>
      </c>
      <c r="AH42" s="102">
        <f t="shared" si="30"/>
        <v>0</v>
      </c>
      <c r="AI42" s="102">
        <f t="shared" si="30"/>
        <v>0</v>
      </c>
      <c r="AJ42" s="102">
        <f t="shared" si="30"/>
        <v>0</v>
      </c>
      <c r="AK42" s="102">
        <f t="shared" si="30"/>
        <v>0</v>
      </c>
      <c r="AL42" s="103" t="s">
        <v>8</v>
      </c>
      <c r="AM42" s="103" t="s">
        <v>8</v>
      </c>
      <c r="AN42" s="103" t="s">
        <v>8</v>
      </c>
      <c r="AO42" s="103" t="s">
        <v>8</v>
      </c>
      <c r="AP42" s="103" t="s">
        <v>8</v>
      </c>
      <c r="AQ42" s="103" t="s">
        <v>8</v>
      </c>
      <c r="AR42" s="103" t="s">
        <v>8</v>
      </c>
      <c r="AS42" s="103" t="s">
        <v>8</v>
      </c>
      <c r="AT42" s="90"/>
      <c r="AU42" s="90"/>
    </row>
    <row r="43" spans="1:47" ht="2.25" customHeight="1">
      <c r="A43" s="101"/>
      <c r="B43" s="101"/>
      <c r="C43" s="101"/>
      <c r="D43" s="101"/>
      <c r="E43" s="101"/>
      <c r="F43" s="100"/>
      <c r="G43" s="101"/>
      <c r="H43" s="101"/>
      <c r="I43" s="101"/>
      <c r="J43" s="100"/>
      <c r="K43" s="100"/>
      <c r="L43" s="100"/>
      <c r="M43" s="100"/>
      <c r="N43" s="98"/>
      <c r="O43" s="98"/>
      <c r="P43" s="99"/>
      <c r="Q43" s="100"/>
      <c r="R43" s="98"/>
      <c r="S43" s="98"/>
      <c r="T43" s="99"/>
      <c r="U43" s="98"/>
      <c r="V43" s="98"/>
      <c r="W43" s="98"/>
      <c r="X43" s="99"/>
      <c r="Y43" s="98"/>
      <c r="Z43" s="98"/>
      <c r="AA43" s="98"/>
      <c r="AB43" s="98"/>
      <c r="AC43" s="98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97"/>
      <c r="AQ43" s="97"/>
      <c r="AR43" s="97"/>
      <c r="AS43" s="97"/>
      <c r="AT43" s="97"/>
      <c r="AU43" s="97"/>
    </row>
    <row r="44" spans="1:47">
      <c r="T44" s="93"/>
      <c r="X44" s="93"/>
      <c r="AC44" s="96"/>
      <c r="AD44" s="95"/>
      <c r="AE44" s="95"/>
      <c r="AF44" s="95"/>
      <c r="AG44" s="95"/>
      <c r="AH44" s="95"/>
      <c r="AI44" s="95"/>
      <c r="AJ44" s="95"/>
      <c r="AK44" s="95"/>
      <c r="AL44" s="95"/>
      <c r="AM44" s="95"/>
      <c r="AN44" s="95"/>
      <c r="AO44" s="95"/>
      <c r="AP44" s="95"/>
      <c r="AQ44" s="95"/>
      <c r="AR44" s="95"/>
      <c r="AS44" s="95"/>
      <c r="AT44" s="95"/>
      <c r="AU44" s="95"/>
    </row>
    <row r="45" spans="1:47">
      <c r="AC45" s="96"/>
      <c r="AD45" s="95"/>
      <c r="AE45" s="95"/>
      <c r="AF45" s="95"/>
      <c r="AG45" s="95"/>
      <c r="AH45" s="95"/>
      <c r="AI45" s="95"/>
      <c r="AJ45" s="95"/>
      <c r="AK45" s="95"/>
      <c r="AL45" s="95"/>
      <c r="AM45" s="95"/>
      <c r="AN45" s="95"/>
      <c r="AO45" s="95"/>
      <c r="AP45" s="95"/>
      <c r="AQ45" s="95"/>
      <c r="AR45" s="95"/>
      <c r="AS45" s="95"/>
      <c r="AT45" s="95"/>
      <c r="AU45" s="95"/>
    </row>
    <row r="47" spans="1:47">
      <c r="AC47" s="94"/>
    </row>
    <row r="48" spans="1:47">
      <c r="AC48" s="94"/>
    </row>
    <row r="49" spans="29:47" s="90" customFormat="1" ht="21.75">
      <c r="AC49" s="94"/>
      <c r="AL49" s="268"/>
      <c r="AM49" s="268"/>
      <c r="AN49" s="268"/>
      <c r="AO49" s="268"/>
      <c r="AP49" s="268"/>
      <c r="AQ49" s="268"/>
      <c r="AR49" s="268"/>
      <c r="AS49" s="268"/>
      <c r="AT49" s="268"/>
      <c r="AU49" s="268"/>
    </row>
    <row r="50" spans="29:47" s="90" customFormat="1" ht="21.75">
      <c r="AC50" s="94"/>
      <c r="AL50" s="268"/>
      <c r="AM50" s="268"/>
      <c r="AN50" s="268"/>
      <c r="AO50" s="268"/>
      <c r="AP50" s="268"/>
      <c r="AQ50" s="268"/>
      <c r="AR50" s="268"/>
      <c r="AS50" s="268"/>
      <c r="AT50" s="268"/>
      <c r="AU50" s="268"/>
    </row>
  </sheetData>
  <sheetProtection selectLockedCells="1" selectUnlockedCells="1"/>
  <mergeCells count="15">
    <mergeCell ref="AP3:AS3"/>
    <mergeCell ref="AL3:AO3"/>
    <mergeCell ref="A5:L5"/>
    <mergeCell ref="A24:L24"/>
    <mergeCell ref="A3:A4"/>
    <mergeCell ref="C3:E3"/>
    <mergeCell ref="F3:I3"/>
    <mergeCell ref="J3:M3"/>
    <mergeCell ref="AD3:AG3"/>
    <mergeCell ref="AH3:AK3"/>
    <mergeCell ref="Z3:AC3"/>
    <mergeCell ref="R3:U3"/>
    <mergeCell ref="Q24:AA24"/>
    <mergeCell ref="N3:Q3"/>
    <mergeCell ref="V3:Y3"/>
  </mergeCells>
  <pageMargins left="0.62" right="0.11811023622047245" top="1.0629921259842521" bottom="0.47244094488188981" header="0.43307086614173229" footer="0.51181102362204722"/>
  <pageSetup paperSize="9" scale="80" firstPageNumber="0" orientation="portrait" horizontalDpi="300" verticalDpi="300" r:id="rId1"/>
  <headerFooter alignWithMargins="0">
    <oddHeader>&amp;C&amp;"TH SarabunPSK,ธรรมดา"&amp;16 26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01"/>
  <sheetViews>
    <sheetView zoomScaleNormal="100" workbookViewId="0">
      <pane xSplit="1" topLeftCell="AP1" activePane="topRight" state="frozen"/>
      <selection activeCell="A33" sqref="A33"/>
      <selection pane="topRight" activeCell="AP6" sqref="AP6"/>
    </sheetView>
  </sheetViews>
  <sheetFormatPr defaultColWidth="8.140625" defaultRowHeight="23.25"/>
  <cols>
    <col min="1" max="1" width="28.5703125" style="144" customWidth="1"/>
    <col min="2" max="2" width="13" style="144" customWidth="1"/>
    <col min="3" max="3" width="11.28515625" style="144" customWidth="1"/>
    <col min="4" max="4" width="8.5703125" style="144" customWidth="1"/>
    <col min="5" max="5" width="10.42578125" style="144" customWidth="1"/>
    <col min="6" max="6" width="9.7109375" style="144" customWidth="1"/>
    <col min="7" max="7" width="10.5703125" style="144" customWidth="1"/>
    <col min="8" max="8" width="12.42578125" style="144" customWidth="1"/>
    <col min="9" max="15" width="10.28515625" style="144" customWidth="1"/>
    <col min="16" max="16" width="10.28515625" style="146" customWidth="1"/>
    <col min="17" max="24" width="10.28515625" style="144" customWidth="1"/>
    <col min="25" max="25" width="11" style="144" customWidth="1"/>
    <col min="26" max="27" width="10.140625" style="144" customWidth="1"/>
    <col min="28" max="28" width="11" style="144" customWidth="1"/>
    <col min="29" max="29" width="11" style="144" bestFit="1" customWidth="1"/>
    <col min="30" max="31" width="10.7109375" style="145" customWidth="1"/>
    <col min="32" max="32" width="10.5703125" style="145" customWidth="1"/>
    <col min="33" max="35" width="10.7109375" style="145" customWidth="1"/>
    <col min="36" max="36" width="10.5703125" style="145" customWidth="1"/>
    <col min="37" max="37" width="10.7109375" style="145" customWidth="1"/>
    <col min="38" max="45" width="10.42578125" style="144" customWidth="1"/>
    <col min="46" max="16384" width="8.140625" style="144"/>
  </cols>
  <sheetData>
    <row r="1" spans="1:45" s="181" customFormat="1" ht="27" customHeight="1">
      <c r="A1" s="183" t="s">
        <v>157</v>
      </c>
      <c r="B1" s="164"/>
      <c r="C1" s="164"/>
      <c r="D1" s="164"/>
      <c r="E1" s="164"/>
      <c r="F1" s="183"/>
      <c r="G1" s="183"/>
      <c r="H1" s="183"/>
      <c r="J1" s="183"/>
      <c r="K1" s="183"/>
      <c r="N1" s="144"/>
      <c r="P1" s="182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  <c r="AH1" s="144"/>
      <c r="AI1" s="144"/>
      <c r="AJ1" s="144"/>
      <c r="AK1" s="144"/>
    </row>
    <row r="2" spans="1:45" ht="3.75" customHeight="1">
      <c r="A2" s="164"/>
      <c r="B2" s="164"/>
      <c r="C2" s="164"/>
      <c r="D2" s="164"/>
      <c r="E2" s="164"/>
      <c r="F2" s="164"/>
      <c r="G2" s="164"/>
      <c r="H2" s="164"/>
      <c r="J2" s="164"/>
      <c r="K2" s="164"/>
      <c r="P2" s="180"/>
      <c r="AD2" s="144"/>
      <c r="AE2" s="144"/>
      <c r="AF2" s="144"/>
      <c r="AG2" s="144"/>
      <c r="AH2" s="144"/>
      <c r="AI2" s="144"/>
      <c r="AJ2" s="144"/>
      <c r="AK2" s="144"/>
    </row>
    <row r="3" spans="1:45" ht="21.75">
      <c r="A3" s="295" t="s">
        <v>4</v>
      </c>
      <c r="B3" s="297" t="s">
        <v>138</v>
      </c>
      <c r="C3" s="297"/>
      <c r="D3" s="297"/>
      <c r="E3" s="297"/>
      <c r="F3" s="297" t="s">
        <v>137</v>
      </c>
      <c r="G3" s="297"/>
      <c r="H3" s="297"/>
      <c r="I3" s="297"/>
      <c r="J3" s="292" t="s">
        <v>140</v>
      </c>
      <c r="K3" s="292"/>
      <c r="L3" s="292"/>
      <c r="M3" s="292"/>
      <c r="N3" s="292" t="s">
        <v>156</v>
      </c>
      <c r="O3" s="292"/>
      <c r="P3" s="292"/>
      <c r="Q3" s="292"/>
      <c r="R3" s="292" t="s">
        <v>134</v>
      </c>
      <c r="S3" s="292"/>
      <c r="T3" s="292"/>
      <c r="U3" s="292"/>
      <c r="V3" s="292" t="s">
        <v>133</v>
      </c>
      <c r="W3" s="292"/>
      <c r="X3" s="292"/>
      <c r="Y3" s="292"/>
      <c r="Z3" s="292" t="s">
        <v>132</v>
      </c>
      <c r="AA3" s="292"/>
      <c r="AB3" s="292"/>
      <c r="AC3" s="292"/>
      <c r="AD3" s="292" t="s">
        <v>131</v>
      </c>
      <c r="AE3" s="292"/>
      <c r="AF3" s="292"/>
      <c r="AG3" s="292"/>
      <c r="AH3" s="292" t="s">
        <v>130</v>
      </c>
      <c r="AI3" s="292"/>
      <c r="AJ3" s="292"/>
      <c r="AK3" s="292"/>
      <c r="AL3" s="292" t="s">
        <v>169</v>
      </c>
      <c r="AM3" s="292"/>
      <c r="AN3" s="292"/>
      <c r="AO3" s="292"/>
      <c r="AP3" s="292" t="s">
        <v>205</v>
      </c>
      <c r="AQ3" s="292"/>
      <c r="AR3" s="292"/>
      <c r="AS3" s="292"/>
    </row>
    <row r="4" spans="1:45" ht="21.75">
      <c r="A4" s="296"/>
      <c r="B4" s="178" t="s">
        <v>129</v>
      </c>
      <c r="C4" s="178" t="s">
        <v>128</v>
      </c>
      <c r="D4" s="178" t="s">
        <v>127</v>
      </c>
      <c r="E4" s="178" t="s">
        <v>126</v>
      </c>
      <c r="F4" s="179" t="s">
        <v>129</v>
      </c>
      <c r="G4" s="179" t="s">
        <v>128</v>
      </c>
      <c r="H4" s="178" t="s">
        <v>127</v>
      </c>
      <c r="I4" s="179" t="s">
        <v>126</v>
      </c>
      <c r="J4" s="178" t="s">
        <v>129</v>
      </c>
      <c r="K4" s="178" t="s">
        <v>128</v>
      </c>
      <c r="L4" s="178" t="s">
        <v>155</v>
      </c>
      <c r="M4" s="178" t="s">
        <v>126</v>
      </c>
      <c r="N4" s="178" t="s">
        <v>129</v>
      </c>
      <c r="O4" s="178" t="s">
        <v>128</v>
      </c>
      <c r="P4" s="178" t="s">
        <v>127</v>
      </c>
      <c r="Q4" s="177" t="s">
        <v>126</v>
      </c>
      <c r="R4" s="177" t="s">
        <v>129</v>
      </c>
      <c r="S4" s="177" t="s">
        <v>128</v>
      </c>
      <c r="T4" s="177" t="s">
        <v>127</v>
      </c>
      <c r="U4" s="177" t="s">
        <v>126</v>
      </c>
      <c r="V4" s="177" t="s">
        <v>129</v>
      </c>
      <c r="W4" s="177" t="s">
        <v>128</v>
      </c>
      <c r="X4" s="177" t="s">
        <v>127</v>
      </c>
      <c r="Y4" s="177" t="s">
        <v>126</v>
      </c>
      <c r="Z4" s="177" t="s">
        <v>129</v>
      </c>
      <c r="AA4" s="177" t="s">
        <v>128</v>
      </c>
      <c r="AB4" s="177" t="s">
        <v>127</v>
      </c>
      <c r="AC4" s="177" t="s">
        <v>126</v>
      </c>
      <c r="AD4" s="177" t="s">
        <v>129</v>
      </c>
      <c r="AE4" s="177" t="s">
        <v>128</v>
      </c>
      <c r="AF4" s="177" t="s">
        <v>127</v>
      </c>
      <c r="AG4" s="177" t="s">
        <v>126</v>
      </c>
      <c r="AH4" s="177" t="s">
        <v>129</v>
      </c>
      <c r="AI4" s="177" t="s">
        <v>128</v>
      </c>
      <c r="AJ4" s="177" t="s">
        <v>127</v>
      </c>
      <c r="AK4" s="177" t="s">
        <v>126</v>
      </c>
      <c r="AL4" s="177" t="s">
        <v>129</v>
      </c>
      <c r="AM4" s="177" t="s">
        <v>128</v>
      </c>
      <c r="AN4" s="177" t="s">
        <v>127</v>
      </c>
      <c r="AO4" s="177" t="s">
        <v>126</v>
      </c>
      <c r="AP4" s="177" t="s">
        <v>129</v>
      </c>
      <c r="AQ4" s="177" t="s">
        <v>128</v>
      </c>
      <c r="AR4" s="177" t="s">
        <v>127</v>
      </c>
      <c r="AS4" s="177" t="s">
        <v>126</v>
      </c>
    </row>
    <row r="5" spans="1:45" s="164" customFormat="1" ht="18.75" customHeight="1">
      <c r="A5" s="293" t="s">
        <v>21</v>
      </c>
      <c r="B5" s="293"/>
      <c r="C5" s="293"/>
      <c r="D5" s="293"/>
      <c r="E5" s="293"/>
      <c r="F5" s="293"/>
      <c r="G5" s="293"/>
      <c r="H5" s="293"/>
      <c r="I5" s="293"/>
      <c r="J5" s="293"/>
      <c r="K5" s="293"/>
      <c r="N5" s="144"/>
      <c r="P5" s="176"/>
      <c r="AA5" s="166"/>
      <c r="AB5" s="166"/>
      <c r="AC5" s="166"/>
      <c r="AE5" s="166"/>
      <c r="AF5" s="166"/>
      <c r="AG5" s="166"/>
      <c r="AI5" s="166"/>
      <c r="AJ5" s="166"/>
      <c r="AK5" s="166"/>
    </row>
    <row r="6" spans="1:45" s="164" customFormat="1" ht="21.75">
      <c r="A6" s="173" t="s">
        <v>37</v>
      </c>
      <c r="B6" s="175">
        <v>1463504</v>
      </c>
      <c r="C6" s="175">
        <v>1497012</v>
      </c>
      <c r="D6" s="175">
        <v>0</v>
      </c>
      <c r="E6" s="175">
        <v>1554713</v>
      </c>
      <c r="F6" s="175">
        <v>1444247</v>
      </c>
      <c r="G6" s="174">
        <v>1502083</v>
      </c>
      <c r="H6" s="175">
        <v>1568700</v>
      </c>
      <c r="I6" s="174">
        <v>1596453</v>
      </c>
      <c r="J6" s="175">
        <v>1473724.65</v>
      </c>
      <c r="K6" s="174">
        <v>1558329.53</v>
      </c>
      <c r="L6" s="174">
        <v>1603167.91</v>
      </c>
      <c r="M6" s="174">
        <v>1616084.41</v>
      </c>
      <c r="N6" s="174">
        <v>1503381</v>
      </c>
      <c r="O6" s="174">
        <v>1501983</v>
      </c>
      <c r="P6" s="174">
        <v>1599586</v>
      </c>
      <c r="Q6" s="174">
        <v>1588286</v>
      </c>
      <c r="R6" s="174">
        <v>1349508</v>
      </c>
      <c r="S6" s="174">
        <v>1397340.87</v>
      </c>
      <c r="T6" s="174">
        <v>1405156</v>
      </c>
      <c r="U6" s="174">
        <v>1416408.19</v>
      </c>
      <c r="V6" s="174">
        <v>1362576</v>
      </c>
      <c r="W6" s="174">
        <v>1368352</v>
      </c>
      <c r="X6" s="174">
        <v>1366251.5</v>
      </c>
      <c r="Y6" s="174">
        <v>1389717</v>
      </c>
      <c r="Z6" s="174">
        <v>1280209</v>
      </c>
      <c r="AA6" s="174">
        <v>1281017.6100000001</v>
      </c>
      <c r="AB6" s="174">
        <v>1332622</v>
      </c>
      <c r="AC6" s="174">
        <v>1315215.74</v>
      </c>
      <c r="AD6" s="174">
        <v>1244459</v>
      </c>
      <c r="AE6" s="174">
        <v>1264250</v>
      </c>
      <c r="AF6" s="174">
        <v>1361389</v>
      </c>
      <c r="AG6" s="174">
        <v>1306823</v>
      </c>
      <c r="AH6" s="174">
        <v>1236358</v>
      </c>
      <c r="AI6" s="174">
        <v>1252549</v>
      </c>
      <c r="AJ6" s="174">
        <v>1299811</v>
      </c>
      <c r="AK6" s="174">
        <v>1263081</v>
      </c>
      <c r="AL6" s="174">
        <v>1184151</v>
      </c>
      <c r="AM6" s="174">
        <v>1171095</v>
      </c>
      <c r="AN6" s="174">
        <v>1164344</v>
      </c>
      <c r="AO6" s="174">
        <v>1198717</v>
      </c>
      <c r="AP6" s="174">
        <v>1123034</v>
      </c>
      <c r="AQ6" s="174">
        <v>1235110</v>
      </c>
      <c r="AR6" s="174">
        <v>1289307</v>
      </c>
      <c r="AS6" s="174">
        <v>1347607</v>
      </c>
    </row>
    <row r="7" spans="1:45" ht="18" customHeight="1">
      <c r="A7" s="173"/>
      <c r="B7" s="171"/>
      <c r="C7" s="171"/>
      <c r="D7" s="168"/>
      <c r="E7" s="171"/>
      <c r="F7" s="171"/>
      <c r="G7" s="169"/>
      <c r="H7" s="172"/>
      <c r="I7" s="169"/>
      <c r="J7" s="171"/>
      <c r="K7" s="169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W7" s="169"/>
      <c r="X7" s="169"/>
      <c r="Y7" s="169"/>
      <c r="Z7" s="169"/>
      <c r="AA7" s="169"/>
      <c r="AB7" s="169"/>
      <c r="AC7" s="169"/>
      <c r="AD7" s="169"/>
      <c r="AE7" s="169"/>
      <c r="AF7" s="169"/>
      <c r="AG7" s="169"/>
      <c r="AH7" s="169"/>
      <c r="AI7" s="169"/>
      <c r="AJ7" s="169"/>
      <c r="AK7" s="169"/>
      <c r="AL7" s="169"/>
      <c r="AM7" s="169"/>
      <c r="AN7" s="169"/>
      <c r="AO7" s="169"/>
      <c r="AP7" s="169"/>
      <c r="AQ7" s="169"/>
      <c r="AR7" s="169"/>
      <c r="AS7" s="169"/>
    </row>
    <row r="8" spans="1:45" ht="17.25" customHeight="1">
      <c r="A8" s="160" t="s">
        <v>151</v>
      </c>
      <c r="B8" s="168">
        <v>409586</v>
      </c>
      <c r="C8" s="168">
        <v>461642</v>
      </c>
      <c r="D8" s="168">
        <v>0</v>
      </c>
      <c r="E8" s="168">
        <v>645658</v>
      </c>
      <c r="F8" s="168">
        <v>421740.79</v>
      </c>
      <c r="G8" s="169">
        <v>488670</v>
      </c>
      <c r="H8" s="168">
        <v>606399.67000000004</v>
      </c>
      <c r="I8" s="169">
        <v>638086</v>
      </c>
      <c r="J8" s="168">
        <v>452463</v>
      </c>
      <c r="K8" s="169">
        <v>608318.27</v>
      </c>
      <c r="L8" s="169">
        <v>598211</v>
      </c>
      <c r="M8" s="169">
        <v>576896</v>
      </c>
      <c r="N8" s="169">
        <v>483568</v>
      </c>
      <c r="O8" s="169">
        <v>476772</v>
      </c>
      <c r="P8" s="169">
        <v>621516</v>
      </c>
      <c r="Q8" s="169">
        <v>658100</v>
      </c>
      <c r="R8" s="169">
        <v>457417</v>
      </c>
      <c r="S8" s="169">
        <v>558584.24</v>
      </c>
      <c r="T8" s="169">
        <v>579869</v>
      </c>
      <c r="U8" s="170">
        <v>552535</v>
      </c>
      <c r="V8" s="169">
        <v>505935</v>
      </c>
      <c r="W8" s="169">
        <v>518575.75</v>
      </c>
      <c r="X8" s="169">
        <v>585832</v>
      </c>
      <c r="Y8" s="170">
        <v>579589</v>
      </c>
      <c r="Z8" s="169">
        <v>443872</v>
      </c>
      <c r="AA8" s="168">
        <v>460769.16</v>
      </c>
      <c r="AB8" s="168">
        <v>500982</v>
      </c>
      <c r="AC8" s="168">
        <v>494156.34</v>
      </c>
      <c r="AD8" s="169">
        <v>390218</v>
      </c>
      <c r="AE8" s="168">
        <v>485282</v>
      </c>
      <c r="AF8" s="168">
        <v>546957</v>
      </c>
      <c r="AG8" s="168">
        <v>504903</v>
      </c>
      <c r="AH8" s="169">
        <v>453461</v>
      </c>
      <c r="AI8" s="168">
        <v>465619</v>
      </c>
      <c r="AJ8" s="168">
        <v>521593</v>
      </c>
      <c r="AK8" s="168">
        <v>474834</v>
      </c>
      <c r="AL8" s="169">
        <v>363667</v>
      </c>
      <c r="AM8" s="168">
        <v>334071</v>
      </c>
      <c r="AN8" s="168">
        <v>386337</v>
      </c>
      <c r="AO8" s="168">
        <v>439634</v>
      </c>
      <c r="AP8" s="169">
        <v>333938</v>
      </c>
      <c r="AQ8" s="168">
        <v>498779</v>
      </c>
      <c r="AR8" s="168">
        <v>539118</v>
      </c>
      <c r="AS8" s="168">
        <v>616547</v>
      </c>
    </row>
    <row r="9" spans="1:45" ht="17.25" customHeight="1">
      <c r="A9" s="160" t="s">
        <v>77</v>
      </c>
      <c r="B9" s="168">
        <v>6134</v>
      </c>
      <c r="C9" s="168">
        <v>1448</v>
      </c>
      <c r="D9" s="168">
        <v>0</v>
      </c>
      <c r="E9" s="168">
        <v>0</v>
      </c>
      <c r="F9" s="168">
        <v>334.31</v>
      </c>
      <c r="G9" s="168">
        <v>2653</v>
      </c>
      <c r="H9" s="168">
        <v>1693.92</v>
      </c>
      <c r="I9" s="168">
        <v>0</v>
      </c>
      <c r="J9" s="168">
        <v>4573.84</v>
      </c>
      <c r="K9" s="168">
        <v>1196.6400000000001</v>
      </c>
      <c r="L9" s="168">
        <v>1973</v>
      </c>
      <c r="M9" s="168">
        <v>12082</v>
      </c>
      <c r="N9" s="168">
        <v>1705</v>
      </c>
      <c r="O9" s="168">
        <v>490</v>
      </c>
      <c r="P9" s="168">
        <v>6025</v>
      </c>
      <c r="Q9" s="168">
        <v>2101</v>
      </c>
      <c r="R9" s="168">
        <v>652</v>
      </c>
      <c r="S9" s="168">
        <v>888.95</v>
      </c>
      <c r="T9" s="168">
        <v>2000</v>
      </c>
      <c r="U9" s="170">
        <v>6346</v>
      </c>
      <c r="V9" s="168">
        <v>9151</v>
      </c>
      <c r="W9" s="168">
        <v>646.88</v>
      </c>
      <c r="X9" s="168">
        <v>1041.3699999999999</v>
      </c>
      <c r="Y9" s="170">
        <v>5182</v>
      </c>
      <c r="Z9" s="168">
        <v>971</v>
      </c>
      <c r="AA9" s="168">
        <v>241.6</v>
      </c>
      <c r="AB9" s="168">
        <v>204</v>
      </c>
      <c r="AC9" s="168">
        <v>1543.44</v>
      </c>
      <c r="AD9" s="168">
        <v>7243</v>
      </c>
      <c r="AE9" s="168">
        <v>5563</v>
      </c>
      <c r="AF9" s="168">
        <v>5091</v>
      </c>
      <c r="AG9" s="168">
        <v>0</v>
      </c>
      <c r="AH9" s="168">
        <v>2371</v>
      </c>
      <c r="AI9" s="168">
        <v>8881</v>
      </c>
      <c r="AJ9" s="168">
        <v>0</v>
      </c>
      <c r="AK9" s="168">
        <v>0</v>
      </c>
      <c r="AL9" s="168">
        <v>0</v>
      </c>
      <c r="AM9" s="168">
        <v>0</v>
      </c>
      <c r="AN9" s="168">
        <v>0</v>
      </c>
      <c r="AO9" s="168">
        <v>0</v>
      </c>
      <c r="AP9" s="168">
        <v>0</v>
      </c>
      <c r="AQ9" s="168">
        <v>0</v>
      </c>
      <c r="AR9" s="168">
        <v>1093</v>
      </c>
      <c r="AS9" s="168">
        <v>491</v>
      </c>
    </row>
    <row r="10" spans="1:45" ht="17.25" customHeight="1">
      <c r="A10" s="160" t="s">
        <v>76</v>
      </c>
      <c r="B10" s="168">
        <v>279514</v>
      </c>
      <c r="C10" s="168">
        <v>298038</v>
      </c>
      <c r="D10" s="168">
        <v>0</v>
      </c>
      <c r="E10" s="168">
        <v>292521</v>
      </c>
      <c r="F10" s="168">
        <v>307968.18</v>
      </c>
      <c r="G10" s="168">
        <v>303046</v>
      </c>
      <c r="H10" s="168">
        <v>285052</v>
      </c>
      <c r="I10" s="168">
        <v>287339</v>
      </c>
      <c r="J10" s="168">
        <v>261766.71</v>
      </c>
      <c r="K10" s="168">
        <v>256268.79999999999</v>
      </c>
      <c r="L10" s="168">
        <v>288859</v>
      </c>
      <c r="M10" s="168">
        <v>225482.52</v>
      </c>
      <c r="N10" s="168">
        <v>309081</v>
      </c>
      <c r="O10" s="168">
        <v>278017</v>
      </c>
      <c r="P10" s="168">
        <v>291101</v>
      </c>
      <c r="Q10" s="168">
        <v>265925</v>
      </c>
      <c r="R10" s="168">
        <v>264009</v>
      </c>
      <c r="S10" s="168">
        <v>225808.07</v>
      </c>
      <c r="T10" s="168">
        <v>241905</v>
      </c>
      <c r="U10" s="170">
        <v>241314</v>
      </c>
      <c r="V10" s="168">
        <v>232309</v>
      </c>
      <c r="W10" s="168">
        <v>241529</v>
      </c>
      <c r="X10" s="168">
        <v>210208.99</v>
      </c>
      <c r="Y10" s="170">
        <v>239019</v>
      </c>
      <c r="Z10" s="168">
        <v>215909</v>
      </c>
      <c r="AA10" s="168">
        <v>217602</v>
      </c>
      <c r="AB10" s="168">
        <v>227851</v>
      </c>
      <c r="AC10" s="168">
        <v>225548.72</v>
      </c>
      <c r="AD10" s="168">
        <v>210547</v>
      </c>
      <c r="AE10" s="168">
        <v>168471</v>
      </c>
      <c r="AF10" s="168">
        <v>199366</v>
      </c>
      <c r="AG10" s="168">
        <v>235046</v>
      </c>
      <c r="AH10" s="168">
        <v>222233</v>
      </c>
      <c r="AI10" s="168">
        <v>229079</v>
      </c>
      <c r="AJ10" s="168">
        <v>237044</v>
      </c>
      <c r="AK10" s="168">
        <v>224118</v>
      </c>
      <c r="AL10" s="168">
        <v>231531</v>
      </c>
      <c r="AM10" s="168">
        <v>260967</v>
      </c>
      <c r="AN10" s="168">
        <v>263063</v>
      </c>
      <c r="AO10" s="168">
        <v>248453</v>
      </c>
      <c r="AP10" s="168">
        <v>241990</v>
      </c>
      <c r="AQ10" s="168">
        <v>226117</v>
      </c>
      <c r="AR10" s="168">
        <v>199054</v>
      </c>
      <c r="AS10" s="168">
        <v>173347</v>
      </c>
    </row>
    <row r="11" spans="1:45" ht="17.25" customHeight="1">
      <c r="A11" s="160" t="s">
        <v>75</v>
      </c>
      <c r="B11" s="168">
        <v>5519</v>
      </c>
      <c r="C11" s="168">
        <v>1560</v>
      </c>
      <c r="D11" s="168">
        <v>0</v>
      </c>
      <c r="E11" s="168">
        <v>2866</v>
      </c>
      <c r="F11" s="168">
        <v>1644.94</v>
      </c>
      <c r="G11" s="168">
        <v>5952</v>
      </c>
      <c r="H11" s="168">
        <v>7773</v>
      </c>
      <c r="I11" s="168">
        <v>860</v>
      </c>
      <c r="J11" s="168">
        <v>3148.24</v>
      </c>
      <c r="K11" s="168">
        <v>402.88</v>
      </c>
      <c r="L11" s="168">
        <v>744</v>
      </c>
      <c r="M11" s="168">
        <v>3209.51</v>
      </c>
      <c r="N11" s="168">
        <v>2155</v>
      </c>
      <c r="O11" s="168">
        <v>1174</v>
      </c>
      <c r="P11" s="168">
        <v>4528</v>
      </c>
      <c r="Q11" s="168">
        <v>3008</v>
      </c>
      <c r="R11" s="168">
        <v>4502</v>
      </c>
      <c r="S11" s="168">
        <v>5084.33</v>
      </c>
      <c r="T11" s="168">
        <v>4803</v>
      </c>
      <c r="U11" s="170">
        <v>7486</v>
      </c>
      <c r="V11" s="168">
        <v>7713</v>
      </c>
      <c r="W11" s="168">
        <v>4087.07</v>
      </c>
      <c r="X11" s="168">
        <v>3958.07</v>
      </c>
      <c r="Y11" s="170">
        <v>5603</v>
      </c>
      <c r="Z11" s="168">
        <v>2489</v>
      </c>
      <c r="AA11" s="168">
        <v>6030.37</v>
      </c>
      <c r="AB11" s="168">
        <v>5973</v>
      </c>
      <c r="AC11" s="168">
        <v>5163.0200000000004</v>
      </c>
      <c r="AD11" s="168">
        <v>3036</v>
      </c>
      <c r="AE11" s="168">
        <v>2262</v>
      </c>
      <c r="AF11" s="168">
        <v>3384</v>
      </c>
      <c r="AG11" s="168">
        <v>8147</v>
      </c>
      <c r="AH11" s="168">
        <v>6246</v>
      </c>
      <c r="AI11" s="168">
        <v>2977</v>
      </c>
      <c r="AJ11" s="168">
        <v>1818</v>
      </c>
      <c r="AK11" s="168">
        <v>4344</v>
      </c>
      <c r="AL11" s="168">
        <v>5526</v>
      </c>
      <c r="AM11" s="168">
        <v>7518</v>
      </c>
      <c r="AN11" s="168">
        <v>2053</v>
      </c>
      <c r="AO11" s="168">
        <v>2914</v>
      </c>
      <c r="AP11" s="168">
        <v>1469</v>
      </c>
      <c r="AQ11" s="168">
        <v>3178</v>
      </c>
      <c r="AR11" s="168">
        <v>3068</v>
      </c>
      <c r="AS11" s="168">
        <v>4946</v>
      </c>
    </row>
    <row r="12" spans="1:45" ht="17.25" customHeight="1">
      <c r="A12" s="160" t="s">
        <v>74</v>
      </c>
      <c r="B12" s="168">
        <v>0</v>
      </c>
      <c r="C12" s="168">
        <v>0</v>
      </c>
      <c r="D12" s="168">
        <v>0</v>
      </c>
      <c r="E12" s="168">
        <v>0</v>
      </c>
      <c r="F12" s="168">
        <v>1522.28</v>
      </c>
      <c r="G12" s="168">
        <v>2414</v>
      </c>
      <c r="H12" s="168">
        <v>2303</v>
      </c>
      <c r="I12" s="168">
        <v>2242</v>
      </c>
      <c r="J12" s="168">
        <v>3721.77</v>
      </c>
      <c r="K12" s="168">
        <v>6438.83</v>
      </c>
      <c r="L12" s="168">
        <v>3020</v>
      </c>
      <c r="M12" s="168">
        <v>7872.65</v>
      </c>
      <c r="N12" s="168">
        <v>5518</v>
      </c>
      <c r="O12" s="168">
        <v>0</v>
      </c>
      <c r="P12" s="168">
        <v>8729</v>
      </c>
      <c r="Q12" s="168">
        <v>1281</v>
      </c>
      <c r="R12" s="168">
        <v>3514</v>
      </c>
      <c r="S12" s="168">
        <v>2709.45</v>
      </c>
      <c r="T12" s="168">
        <v>2212</v>
      </c>
      <c r="U12" s="170">
        <v>4919</v>
      </c>
      <c r="V12" s="168">
        <v>2494</v>
      </c>
      <c r="W12" s="168">
        <v>961.88</v>
      </c>
      <c r="X12" s="168">
        <v>6928.65</v>
      </c>
      <c r="Y12" s="170">
        <v>7065</v>
      </c>
      <c r="Z12" s="168">
        <v>3375</v>
      </c>
      <c r="AA12" s="168">
        <v>8444.32</v>
      </c>
      <c r="AB12" s="168">
        <v>6236</v>
      </c>
      <c r="AC12" s="168">
        <v>11418.1</v>
      </c>
      <c r="AD12" s="168">
        <v>2562</v>
      </c>
      <c r="AE12" s="168">
        <v>3398</v>
      </c>
      <c r="AF12" s="168">
        <v>9500</v>
      </c>
      <c r="AG12" s="168">
        <v>3374</v>
      </c>
      <c r="AH12" s="168">
        <v>2291</v>
      </c>
      <c r="AI12" s="168">
        <v>1231</v>
      </c>
      <c r="AJ12" s="168">
        <v>4565</v>
      </c>
      <c r="AK12" s="168">
        <v>6284</v>
      </c>
      <c r="AL12" s="168">
        <v>263</v>
      </c>
      <c r="AM12" s="168">
        <v>659</v>
      </c>
      <c r="AN12" s="168">
        <v>3356</v>
      </c>
      <c r="AO12" s="168">
        <v>10444</v>
      </c>
      <c r="AP12" s="168">
        <v>2184</v>
      </c>
      <c r="AQ12" s="168">
        <v>3419</v>
      </c>
      <c r="AR12" s="168">
        <v>740</v>
      </c>
      <c r="AS12" s="168">
        <v>1335</v>
      </c>
    </row>
    <row r="13" spans="1:45" ht="17.25" customHeight="1">
      <c r="A13" s="160" t="s">
        <v>73</v>
      </c>
      <c r="B13" s="168">
        <v>112296</v>
      </c>
      <c r="C13" s="168">
        <v>115965</v>
      </c>
      <c r="D13" s="168">
        <v>0</v>
      </c>
      <c r="E13" s="168">
        <v>71994</v>
      </c>
      <c r="F13" s="168">
        <v>130888.13</v>
      </c>
      <c r="G13" s="168">
        <v>132348</v>
      </c>
      <c r="H13" s="168">
        <v>81239</v>
      </c>
      <c r="I13" s="168">
        <v>80196</v>
      </c>
      <c r="J13" s="168">
        <v>99802.97</v>
      </c>
      <c r="K13" s="168">
        <v>109775.39</v>
      </c>
      <c r="L13" s="168">
        <v>127885</v>
      </c>
      <c r="M13" s="168">
        <v>98916</v>
      </c>
      <c r="N13" s="168">
        <v>112042</v>
      </c>
      <c r="O13" s="168">
        <v>126005</v>
      </c>
      <c r="P13" s="168">
        <v>91586</v>
      </c>
      <c r="Q13" s="168">
        <v>96628</v>
      </c>
      <c r="R13" s="168">
        <v>80842</v>
      </c>
      <c r="S13" s="168">
        <v>86217.75</v>
      </c>
      <c r="T13" s="168">
        <v>79425</v>
      </c>
      <c r="U13" s="170">
        <v>84396</v>
      </c>
      <c r="V13" s="168">
        <v>105026</v>
      </c>
      <c r="W13" s="168">
        <v>113941.31</v>
      </c>
      <c r="X13" s="168">
        <v>70881.33</v>
      </c>
      <c r="Y13" s="170">
        <v>67045</v>
      </c>
      <c r="Z13" s="168">
        <v>131115</v>
      </c>
      <c r="AA13" s="168">
        <v>123074</v>
      </c>
      <c r="AB13" s="168">
        <v>83775</v>
      </c>
      <c r="AC13" s="168">
        <v>83996.43</v>
      </c>
      <c r="AD13" s="168">
        <v>114189</v>
      </c>
      <c r="AE13" s="168">
        <v>77956</v>
      </c>
      <c r="AF13" s="168">
        <v>88293</v>
      </c>
      <c r="AG13" s="168">
        <v>84845</v>
      </c>
      <c r="AH13" s="168">
        <v>102299</v>
      </c>
      <c r="AI13" s="168">
        <v>87212</v>
      </c>
      <c r="AJ13" s="168">
        <v>75980</v>
      </c>
      <c r="AK13" s="168">
        <v>76806</v>
      </c>
      <c r="AL13" s="168">
        <v>84627</v>
      </c>
      <c r="AM13" s="168">
        <v>87215</v>
      </c>
      <c r="AN13" s="168">
        <v>53312</v>
      </c>
      <c r="AO13" s="168">
        <v>63205</v>
      </c>
      <c r="AP13" s="168">
        <v>94711</v>
      </c>
      <c r="AQ13" s="168">
        <v>99663</v>
      </c>
      <c r="AR13" s="168">
        <v>95856</v>
      </c>
      <c r="AS13" s="168">
        <v>64318</v>
      </c>
    </row>
    <row r="14" spans="1:45" ht="17.25" customHeight="1">
      <c r="A14" s="160" t="s">
        <v>154</v>
      </c>
      <c r="B14" s="168"/>
      <c r="C14" s="168"/>
      <c r="D14" s="168"/>
      <c r="E14" s="168"/>
      <c r="F14" s="168"/>
      <c r="G14" s="168"/>
      <c r="H14" s="168"/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</row>
    <row r="15" spans="1:45" ht="21.75">
      <c r="A15" s="160" t="s">
        <v>153</v>
      </c>
      <c r="B15" s="168">
        <v>273155</v>
      </c>
      <c r="C15" s="168">
        <v>277238</v>
      </c>
      <c r="D15" s="168">
        <v>0</v>
      </c>
      <c r="E15" s="168">
        <v>253177</v>
      </c>
      <c r="F15" s="168">
        <v>238139.82</v>
      </c>
      <c r="G15" s="168">
        <v>220644</v>
      </c>
      <c r="H15" s="168">
        <v>224684</v>
      </c>
      <c r="I15" s="168">
        <v>256529</v>
      </c>
      <c r="J15" s="168">
        <f>ROUNDUP(274126.48,1)</f>
        <v>274126.5</v>
      </c>
      <c r="K15" s="168">
        <v>250349.04</v>
      </c>
      <c r="L15" s="168">
        <v>243780</v>
      </c>
      <c r="M15" s="168">
        <v>327000.98</v>
      </c>
      <c r="N15" s="168">
        <v>234241</v>
      </c>
      <c r="O15" s="168">
        <v>258890</v>
      </c>
      <c r="P15" s="168">
        <v>257121</v>
      </c>
      <c r="Q15" s="168">
        <v>248821</v>
      </c>
      <c r="R15" s="168">
        <v>212044</v>
      </c>
      <c r="S15" s="168">
        <v>202336.62</v>
      </c>
      <c r="T15" s="168">
        <v>208171</v>
      </c>
      <c r="U15" s="170">
        <v>219672</v>
      </c>
      <c r="V15" s="168">
        <v>201761</v>
      </c>
      <c r="W15" s="168">
        <v>206430.38</v>
      </c>
      <c r="X15" s="168">
        <v>197995.95</v>
      </c>
      <c r="Y15" s="170">
        <v>193183</v>
      </c>
      <c r="Z15" s="168">
        <v>205955</v>
      </c>
      <c r="AA15" s="168">
        <v>220137.12</v>
      </c>
      <c r="AB15" s="168">
        <v>227163</v>
      </c>
      <c r="AC15" s="168">
        <v>193978.62</v>
      </c>
      <c r="AD15" s="168">
        <v>213889</v>
      </c>
      <c r="AE15" s="168">
        <v>211764</v>
      </c>
      <c r="AF15" s="168">
        <v>200446</v>
      </c>
      <c r="AG15" s="168">
        <v>190490</v>
      </c>
      <c r="AH15" s="168">
        <v>198617</v>
      </c>
      <c r="AI15" s="168">
        <v>195788</v>
      </c>
      <c r="AJ15" s="168">
        <v>199458</v>
      </c>
      <c r="AK15" s="168">
        <v>193017</v>
      </c>
      <c r="AL15" s="168">
        <v>193625</v>
      </c>
      <c r="AM15" s="168">
        <v>165590</v>
      </c>
      <c r="AN15" s="168">
        <v>188017</v>
      </c>
      <c r="AO15" s="168">
        <v>195265</v>
      </c>
      <c r="AP15" s="168">
        <v>184921</v>
      </c>
      <c r="AQ15" s="168">
        <v>166892</v>
      </c>
      <c r="AR15" s="168">
        <v>176530</v>
      </c>
      <c r="AS15" s="168">
        <v>186871</v>
      </c>
    </row>
    <row r="16" spans="1:45" ht="17.25" customHeight="1">
      <c r="A16" s="158" t="s">
        <v>71</v>
      </c>
      <c r="B16" s="168">
        <v>32272</v>
      </c>
      <c r="C16" s="168">
        <v>41377</v>
      </c>
      <c r="D16" s="168">
        <v>0</v>
      </c>
      <c r="E16" s="168">
        <v>19000</v>
      </c>
      <c r="F16" s="168">
        <v>28065.27</v>
      </c>
      <c r="G16" s="168">
        <v>24321</v>
      </c>
      <c r="H16" s="168">
        <v>20294</v>
      </c>
      <c r="I16" s="168">
        <v>31136</v>
      </c>
      <c r="J16" s="168">
        <v>53502.85</v>
      </c>
      <c r="K16" s="168">
        <v>25570.23</v>
      </c>
      <c r="L16" s="168">
        <v>38671</v>
      </c>
      <c r="M16" s="168">
        <v>26866</v>
      </c>
      <c r="N16" s="168">
        <v>30516</v>
      </c>
      <c r="O16" s="168">
        <v>42484</v>
      </c>
      <c r="P16" s="168">
        <v>28894</v>
      </c>
      <c r="Q16" s="168">
        <v>27182</v>
      </c>
      <c r="R16" s="168">
        <v>26663</v>
      </c>
      <c r="S16" s="168">
        <v>32318.36</v>
      </c>
      <c r="T16" s="168">
        <v>31093</v>
      </c>
      <c r="U16" s="170">
        <v>24870</v>
      </c>
      <c r="V16" s="168">
        <v>31843</v>
      </c>
      <c r="W16" s="168">
        <v>25067</v>
      </c>
      <c r="X16" s="168">
        <v>28554.33</v>
      </c>
      <c r="Y16" s="170">
        <v>21545</v>
      </c>
      <c r="Z16" s="168">
        <v>28863</v>
      </c>
      <c r="AA16" s="168">
        <v>14218.65</v>
      </c>
      <c r="AB16" s="168">
        <v>17617</v>
      </c>
      <c r="AC16" s="168">
        <v>21051.07</v>
      </c>
      <c r="AD16" s="168">
        <v>36768</v>
      </c>
      <c r="AE16" s="168">
        <v>24327</v>
      </c>
      <c r="AF16" s="168">
        <v>23494</v>
      </c>
      <c r="AG16" s="168">
        <v>25732</v>
      </c>
      <c r="AH16" s="168">
        <v>21933</v>
      </c>
      <c r="AI16" s="168">
        <v>30119</v>
      </c>
      <c r="AJ16" s="168">
        <v>18902</v>
      </c>
      <c r="AK16" s="168">
        <v>16369</v>
      </c>
      <c r="AL16" s="168">
        <v>23908</v>
      </c>
      <c r="AM16" s="168">
        <v>14889</v>
      </c>
      <c r="AN16" s="168">
        <v>14563</v>
      </c>
      <c r="AO16" s="168">
        <v>14197</v>
      </c>
      <c r="AP16" s="168">
        <v>28660</v>
      </c>
      <c r="AQ16" s="168">
        <v>15359</v>
      </c>
      <c r="AR16" s="168">
        <v>12653</v>
      </c>
      <c r="AS16" s="168">
        <v>24635</v>
      </c>
    </row>
    <row r="17" spans="1:45" ht="17.25" customHeight="1">
      <c r="A17" s="156" t="s">
        <v>69</v>
      </c>
      <c r="B17" s="168">
        <v>128690</v>
      </c>
      <c r="C17" s="168">
        <v>94450</v>
      </c>
      <c r="D17" s="168">
        <v>0</v>
      </c>
      <c r="E17" s="168">
        <v>67178</v>
      </c>
      <c r="F17" s="168">
        <v>99094.75</v>
      </c>
      <c r="G17" s="168">
        <v>105118</v>
      </c>
      <c r="H17" s="168">
        <v>75818</v>
      </c>
      <c r="I17" s="168">
        <v>82073</v>
      </c>
      <c r="J17" s="168">
        <v>86488.34</v>
      </c>
      <c r="K17" s="168">
        <v>66934.600000000006</v>
      </c>
      <c r="L17" s="168">
        <v>87114</v>
      </c>
      <c r="M17" s="168">
        <v>106909.98</v>
      </c>
      <c r="N17" s="168">
        <v>98817</v>
      </c>
      <c r="O17" s="168">
        <v>102365</v>
      </c>
      <c r="P17" s="168">
        <v>60884</v>
      </c>
      <c r="Q17" s="168">
        <v>78875</v>
      </c>
      <c r="R17" s="168">
        <v>97840</v>
      </c>
      <c r="S17" s="168">
        <v>95179.11</v>
      </c>
      <c r="T17" s="168">
        <v>77857</v>
      </c>
      <c r="U17" s="170">
        <v>98982</v>
      </c>
      <c r="V17" s="168">
        <v>91196</v>
      </c>
      <c r="W17" s="168">
        <v>88211.69</v>
      </c>
      <c r="X17" s="168">
        <v>88359</v>
      </c>
      <c r="Y17" s="170">
        <v>104845</v>
      </c>
      <c r="Z17" s="168">
        <v>71599</v>
      </c>
      <c r="AA17" s="168">
        <v>74751</v>
      </c>
      <c r="AB17" s="168">
        <v>104531</v>
      </c>
      <c r="AC17" s="168">
        <v>108462.72</v>
      </c>
      <c r="AD17" s="168">
        <v>75162</v>
      </c>
      <c r="AE17" s="168">
        <v>90107</v>
      </c>
      <c r="AF17" s="168">
        <v>96207</v>
      </c>
      <c r="AG17" s="168">
        <v>80775</v>
      </c>
      <c r="AH17" s="168">
        <v>76177</v>
      </c>
      <c r="AI17" s="168">
        <v>68559</v>
      </c>
      <c r="AJ17" s="168">
        <v>74960</v>
      </c>
      <c r="AK17" s="168">
        <v>77296</v>
      </c>
      <c r="AL17" s="168">
        <v>94207</v>
      </c>
      <c r="AM17" s="168">
        <v>115453</v>
      </c>
      <c r="AN17" s="168">
        <v>79797</v>
      </c>
      <c r="AO17" s="168">
        <v>76193</v>
      </c>
      <c r="AP17" s="168">
        <v>73734</v>
      </c>
      <c r="AQ17" s="168">
        <v>69884</v>
      </c>
      <c r="AR17" s="168">
        <v>74928</v>
      </c>
      <c r="AS17" s="168">
        <v>97535</v>
      </c>
    </row>
    <row r="18" spans="1:45" ht="17.25" customHeight="1">
      <c r="A18" s="156" t="s">
        <v>68</v>
      </c>
      <c r="B18" s="168">
        <v>0</v>
      </c>
      <c r="C18" s="168">
        <v>0</v>
      </c>
      <c r="D18" s="168">
        <v>0</v>
      </c>
      <c r="E18" s="168">
        <v>0</v>
      </c>
      <c r="F18" s="168">
        <v>2828.43</v>
      </c>
      <c r="G18" s="168">
        <v>3376</v>
      </c>
      <c r="H18" s="168">
        <v>1632</v>
      </c>
      <c r="I18" s="168">
        <v>2594</v>
      </c>
      <c r="J18" s="168">
        <v>15048.66</v>
      </c>
      <c r="K18" s="168">
        <v>2722.97</v>
      </c>
      <c r="L18" s="168">
        <v>3393</v>
      </c>
      <c r="M18" s="168">
        <v>5065</v>
      </c>
      <c r="N18" s="168">
        <v>25800</v>
      </c>
      <c r="O18" s="168">
        <v>9278</v>
      </c>
      <c r="P18" s="168">
        <v>4551</v>
      </c>
      <c r="Q18" s="168">
        <v>9929</v>
      </c>
      <c r="R18" s="168">
        <v>2985</v>
      </c>
      <c r="S18" s="168">
        <v>3782.95</v>
      </c>
      <c r="T18" s="168">
        <v>5680</v>
      </c>
      <c r="U18" s="170">
        <v>6113</v>
      </c>
      <c r="V18" s="168">
        <v>5466</v>
      </c>
      <c r="W18" s="168">
        <v>5983.87</v>
      </c>
      <c r="X18" s="168">
        <v>288.54000000000002</v>
      </c>
      <c r="Y18" s="170">
        <v>2108</v>
      </c>
      <c r="Z18" s="168">
        <v>4305</v>
      </c>
      <c r="AA18" s="168">
        <v>3411</v>
      </c>
      <c r="AB18" s="168">
        <v>4868</v>
      </c>
      <c r="AC18" s="168">
        <v>1666.95</v>
      </c>
      <c r="AD18" s="168">
        <v>3544</v>
      </c>
      <c r="AE18" s="168">
        <v>1331</v>
      </c>
      <c r="AF18" s="168">
        <v>2299</v>
      </c>
      <c r="AG18" s="168">
        <v>3166</v>
      </c>
      <c r="AH18" s="168">
        <v>3820</v>
      </c>
      <c r="AI18" s="168">
        <v>3580</v>
      </c>
      <c r="AJ18" s="168">
        <v>5041</v>
      </c>
      <c r="AK18" s="168">
        <v>4698</v>
      </c>
      <c r="AL18" s="168">
        <v>3793</v>
      </c>
      <c r="AM18" s="168">
        <v>211</v>
      </c>
      <c r="AN18" s="168">
        <v>3876</v>
      </c>
      <c r="AO18" s="168">
        <v>3473</v>
      </c>
      <c r="AP18" s="168">
        <v>1058</v>
      </c>
      <c r="AQ18" s="168">
        <v>1379</v>
      </c>
      <c r="AR18" s="168">
        <v>1106</v>
      </c>
      <c r="AS18" s="168">
        <v>0</v>
      </c>
    </row>
    <row r="19" spans="1:45" ht="17.25" customHeight="1">
      <c r="A19" s="156" t="s">
        <v>67</v>
      </c>
      <c r="B19" s="168">
        <v>13055</v>
      </c>
      <c r="C19" s="168">
        <v>8059</v>
      </c>
      <c r="D19" s="168">
        <v>0</v>
      </c>
      <c r="E19" s="168">
        <v>12261</v>
      </c>
      <c r="F19" s="168">
        <v>14126.95</v>
      </c>
      <c r="G19" s="168">
        <v>10523</v>
      </c>
      <c r="H19" s="168">
        <v>16889</v>
      </c>
      <c r="I19" s="168">
        <v>7198</v>
      </c>
      <c r="J19" s="168">
        <v>8723.39</v>
      </c>
      <c r="K19" s="168">
        <v>12104.99</v>
      </c>
      <c r="L19" s="168">
        <v>12075</v>
      </c>
      <c r="M19" s="168">
        <v>7670.88</v>
      </c>
      <c r="N19" s="168">
        <v>14900</v>
      </c>
      <c r="O19" s="168">
        <v>12244</v>
      </c>
      <c r="P19" s="168">
        <v>13197</v>
      </c>
      <c r="Q19" s="168">
        <v>15417</v>
      </c>
      <c r="R19" s="168">
        <v>16048</v>
      </c>
      <c r="S19" s="168">
        <v>20261.03</v>
      </c>
      <c r="T19" s="168">
        <v>5535</v>
      </c>
      <c r="U19" s="170">
        <v>7084</v>
      </c>
      <c r="V19" s="168">
        <v>8922</v>
      </c>
      <c r="W19" s="168">
        <v>14383.94</v>
      </c>
      <c r="X19" s="168">
        <v>14977.92</v>
      </c>
      <c r="Y19" s="170">
        <v>10220</v>
      </c>
      <c r="Z19" s="168">
        <v>11125</v>
      </c>
      <c r="AA19" s="168">
        <v>21084.5</v>
      </c>
      <c r="AB19" s="168">
        <v>17881</v>
      </c>
      <c r="AC19" s="168">
        <v>11518.82</v>
      </c>
      <c r="AD19" s="168">
        <v>8599</v>
      </c>
      <c r="AE19" s="168">
        <v>8784</v>
      </c>
      <c r="AF19" s="168">
        <v>13538</v>
      </c>
      <c r="AG19" s="168">
        <v>11207</v>
      </c>
      <c r="AH19" s="168">
        <v>9416</v>
      </c>
      <c r="AI19" s="168">
        <v>9538</v>
      </c>
      <c r="AJ19" s="168">
        <v>8828</v>
      </c>
      <c r="AK19" s="168">
        <v>8598</v>
      </c>
      <c r="AL19" s="168">
        <v>11787</v>
      </c>
      <c r="AM19" s="168">
        <v>13337</v>
      </c>
      <c r="AN19" s="168">
        <v>11466</v>
      </c>
      <c r="AO19" s="168">
        <v>8360</v>
      </c>
      <c r="AP19" s="168">
        <v>8956</v>
      </c>
      <c r="AQ19" s="168">
        <v>6011</v>
      </c>
      <c r="AR19" s="168">
        <v>10628</v>
      </c>
      <c r="AS19" s="168">
        <v>6587</v>
      </c>
    </row>
    <row r="20" spans="1:45" ht="17.25" customHeight="1">
      <c r="A20" s="154" t="s">
        <v>152</v>
      </c>
      <c r="B20" s="168">
        <v>15219</v>
      </c>
      <c r="C20" s="168">
        <v>20517</v>
      </c>
      <c r="D20" s="168">
        <v>0</v>
      </c>
      <c r="E20" s="168">
        <v>29273</v>
      </c>
      <c r="F20" s="168">
        <v>1327.64</v>
      </c>
      <c r="G20" s="168">
        <v>2003</v>
      </c>
      <c r="H20" s="168">
        <v>1221</v>
      </c>
      <c r="I20" s="168">
        <v>1158</v>
      </c>
      <c r="J20" s="168">
        <v>1676.2</v>
      </c>
      <c r="K20" s="168">
        <v>2208.16</v>
      </c>
      <c r="L20" s="168">
        <v>3342</v>
      </c>
      <c r="M20" s="168">
        <v>3082.57</v>
      </c>
      <c r="N20" s="168">
        <v>4166</v>
      </c>
      <c r="O20" s="168">
        <v>2196</v>
      </c>
      <c r="P20" s="168">
        <v>6080</v>
      </c>
      <c r="Q20" s="168">
        <v>5178</v>
      </c>
      <c r="R20" s="168">
        <v>1896</v>
      </c>
      <c r="S20" s="168">
        <v>8274.9599999999991</v>
      </c>
      <c r="T20" s="168">
        <v>5794</v>
      </c>
      <c r="U20" s="170">
        <v>4030</v>
      </c>
      <c r="V20" s="168">
        <v>3294</v>
      </c>
      <c r="W20" s="168">
        <v>3575.52</v>
      </c>
      <c r="X20" s="168">
        <v>888.45</v>
      </c>
      <c r="Y20" s="170">
        <v>789</v>
      </c>
      <c r="Z20" s="168">
        <v>2791</v>
      </c>
      <c r="AA20" s="168">
        <v>2995.1</v>
      </c>
      <c r="AB20" s="168">
        <v>1106</v>
      </c>
      <c r="AC20" s="168">
        <v>3913.69</v>
      </c>
      <c r="AD20" s="168">
        <v>1816</v>
      </c>
      <c r="AE20" s="168">
        <v>7103</v>
      </c>
      <c r="AF20" s="168">
        <v>5013</v>
      </c>
      <c r="AG20" s="168">
        <v>7695</v>
      </c>
      <c r="AH20" s="168">
        <v>1651</v>
      </c>
      <c r="AI20" s="168">
        <v>3164</v>
      </c>
      <c r="AJ20" s="168">
        <v>590</v>
      </c>
      <c r="AK20" s="168">
        <v>1110</v>
      </c>
      <c r="AL20" s="168">
        <v>1477</v>
      </c>
      <c r="AM20" s="168">
        <v>3891</v>
      </c>
      <c r="AN20" s="168">
        <v>2495</v>
      </c>
      <c r="AO20" s="168">
        <v>3324</v>
      </c>
      <c r="AP20" s="168">
        <v>6473</v>
      </c>
      <c r="AQ20" s="168">
        <v>6824</v>
      </c>
      <c r="AR20" s="168">
        <v>9078</v>
      </c>
      <c r="AS20" s="168">
        <v>10251</v>
      </c>
    </row>
    <row r="21" spans="1:45" ht="17.25" customHeight="1">
      <c r="A21" s="154" t="s">
        <v>65</v>
      </c>
      <c r="B21" s="168">
        <v>0</v>
      </c>
      <c r="C21" s="168">
        <v>0</v>
      </c>
      <c r="D21" s="168">
        <v>0</v>
      </c>
      <c r="E21" s="168">
        <v>0</v>
      </c>
      <c r="F21" s="168">
        <v>9874.0300000000007</v>
      </c>
      <c r="G21" s="168">
        <v>2624</v>
      </c>
      <c r="H21" s="168">
        <v>2266</v>
      </c>
      <c r="I21" s="168">
        <v>5003</v>
      </c>
      <c r="J21" s="168">
        <v>3498.42</v>
      </c>
      <c r="K21" s="168">
        <v>1738.45</v>
      </c>
      <c r="L21" s="168">
        <v>1870</v>
      </c>
      <c r="M21" s="168">
        <v>1476.69</v>
      </c>
      <c r="N21" s="168">
        <v>7064</v>
      </c>
      <c r="O21" s="168">
        <v>3719</v>
      </c>
      <c r="P21" s="168">
        <v>2954</v>
      </c>
      <c r="Q21" s="168">
        <v>4846</v>
      </c>
      <c r="R21" s="168">
        <v>5514</v>
      </c>
      <c r="S21" s="168">
        <v>3176.88</v>
      </c>
      <c r="T21" s="168">
        <v>2340</v>
      </c>
      <c r="U21" s="170">
        <v>5516</v>
      </c>
      <c r="V21" s="168">
        <v>4830</v>
      </c>
      <c r="W21" s="168">
        <v>6149.93</v>
      </c>
      <c r="X21" s="168">
        <v>6316.67</v>
      </c>
      <c r="Y21" s="170">
        <v>8207</v>
      </c>
      <c r="Z21" s="168">
        <v>7645</v>
      </c>
      <c r="AA21" s="168">
        <v>4039.93</v>
      </c>
      <c r="AB21" s="168">
        <v>3192</v>
      </c>
      <c r="AC21" s="168">
        <v>3026.08</v>
      </c>
      <c r="AD21" s="168">
        <v>4375</v>
      </c>
      <c r="AE21" s="168">
        <v>4378</v>
      </c>
      <c r="AF21" s="168">
        <v>1725</v>
      </c>
      <c r="AG21" s="168">
        <v>3825</v>
      </c>
      <c r="AH21" s="168">
        <v>1933</v>
      </c>
      <c r="AI21" s="168">
        <v>2584</v>
      </c>
      <c r="AJ21" s="168">
        <v>5909</v>
      </c>
      <c r="AK21" s="168">
        <v>8026</v>
      </c>
      <c r="AL21" s="168">
        <v>9091</v>
      </c>
      <c r="AM21" s="168">
        <v>3485</v>
      </c>
      <c r="AN21" s="168">
        <v>2056</v>
      </c>
      <c r="AO21" s="168">
        <v>3514</v>
      </c>
      <c r="AP21" s="168">
        <v>7748</v>
      </c>
      <c r="AQ21" s="168">
        <v>2704</v>
      </c>
      <c r="AR21" s="168">
        <v>5664</v>
      </c>
      <c r="AS21" s="168">
        <v>8856</v>
      </c>
    </row>
    <row r="22" spans="1:45" ht="17.25" customHeight="1">
      <c r="A22" s="154" t="s">
        <v>64</v>
      </c>
      <c r="B22" s="168">
        <v>0</v>
      </c>
      <c r="C22" s="168">
        <v>0</v>
      </c>
      <c r="D22" s="168">
        <v>0</v>
      </c>
      <c r="E22" s="168">
        <v>0</v>
      </c>
      <c r="F22" s="168">
        <v>12213.21</v>
      </c>
      <c r="G22" s="168">
        <v>12725</v>
      </c>
      <c r="H22" s="168">
        <v>21821</v>
      </c>
      <c r="I22" s="168">
        <v>10482</v>
      </c>
      <c r="J22" s="168">
        <v>5627.67</v>
      </c>
      <c r="K22" s="168">
        <v>6331.73</v>
      </c>
      <c r="L22" s="168">
        <v>4694</v>
      </c>
      <c r="M22" s="168">
        <v>9031</v>
      </c>
      <c r="N22" s="168">
        <v>7613</v>
      </c>
      <c r="O22" s="168">
        <v>9019</v>
      </c>
      <c r="P22" s="168">
        <v>8096</v>
      </c>
      <c r="Q22" s="168">
        <v>5905</v>
      </c>
      <c r="R22" s="168">
        <v>9249</v>
      </c>
      <c r="S22" s="168">
        <v>9429.93</v>
      </c>
      <c r="T22" s="168">
        <v>9144</v>
      </c>
      <c r="U22" s="170">
        <v>3465</v>
      </c>
      <c r="V22" s="168">
        <v>2548</v>
      </c>
      <c r="W22" s="168">
        <v>4103.05</v>
      </c>
      <c r="X22" s="168">
        <v>2569.83</v>
      </c>
      <c r="Y22" s="170">
        <v>6019</v>
      </c>
      <c r="Z22" s="168">
        <v>10399</v>
      </c>
      <c r="AA22" s="169">
        <v>4149</v>
      </c>
      <c r="AB22" s="169">
        <v>9205</v>
      </c>
      <c r="AC22" s="168">
        <v>10881.75</v>
      </c>
      <c r="AD22" s="168">
        <v>12737</v>
      </c>
      <c r="AE22" s="169">
        <v>11102</v>
      </c>
      <c r="AF22" s="169">
        <v>13958</v>
      </c>
      <c r="AG22" s="168">
        <v>5450</v>
      </c>
      <c r="AH22" s="168">
        <v>7070</v>
      </c>
      <c r="AI22" s="169">
        <v>9769</v>
      </c>
      <c r="AJ22" s="169">
        <v>3962</v>
      </c>
      <c r="AK22" s="168">
        <v>11005</v>
      </c>
      <c r="AL22" s="168">
        <v>3971</v>
      </c>
      <c r="AM22" s="168">
        <v>6831</v>
      </c>
      <c r="AN22" s="168">
        <v>2067</v>
      </c>
      <c r="AO22" s="168">
        <v>4014</v>
      </c>
      <c r="AP22" s="168">
        <v>7363</v>
      </c>
      <c r="AQ22" s="168">
        <v>5249</v>
      </c>
      <c r="AR22" s="168">
        <v>9409</v>
      </c>
      <c r="AS22" s="168">
        <v>11439</v>
      </c>
    </row>
    <row r="23" spans="1:45" ht="17.25" customHeight="1">
      <c r="A23" s="154" t="s">
        <v>148</v>
      </c>
      <c r="B23" s="169"/>
      <c r="C23" s="169"/>
      <c r="D23" s="168"/>
      <c r="E23" s="169"/>
      <c r="F23" s="169"/>
      <c r="G23" s="169"/>
      <c r="H23" s="169"/>
      <c r="I23" s="169"/>
      <c r="J23" s="169"/>
      <c r="K23" s="169"/>
      <c r="L23" s="169"/>
      <c r="M23" s="169"/>
      <c r="N23" s="169"/>
      <c r="O23" s="169"/>
      <c r="P23" s="169"/>
      <c r="Q23" s="169"/>
      <c r="R23" s="169"/>
      <c r="S23" s="169"/>
      <c r="T23" s="169"/>
      <c r="U23" s="169"/>
      <c r="V23" s="169"/>
      <c r="W23" s="169"/>
      <c r="X23" s="169"/>
      <c r="Y23" s="169"/>
      <c r="Z23" s="169"/>
      <c r="AA23" s="169"/>
      <c r="AB23" s="169"/>
      <c r="AC23" s="169"/>
      <c r="AD23" s="169"/>
      <c r="AE23" s="169"/>
      <c r="AF23" s="169"/>
      <c r="AG23" s="169"/>
      <c r="AH23" s="169"/>
      <c r="AI23" s="169"/>
      <c r="AJ23" s="169"/>
      <c r="AK23" s="169"/>
      <c r="AL23" s="168"/>
      <c r="AM23" s="168"/>
      <c r="AN23" s="168"/>
      <c r="AO23" s="168"/>
    </row>
    <row r="24" spans="1:45" ht="21.75">
      <c r="A24" s="154" t="s">
        <v>147</v>
      </c>
      <c r="B24" s="168">
        <v>61377</v>
      </c>
      <c r="C24" s="168">
        <v>53263</v>
      </c>
      <c r="D24" s="168">
        <v>0</v>
      </c>
      <c r="E24" s="168">
        <v>65207</v>
      </c>
      <c r="F24" s="168">
        <v>58616.19</v>
      </c>
      <c r="G24" s="169">
        <v>57081</v>
      </c>
      <c r="H24" s="168">
        <v>57587</v>
      </c>
      <c r="I24" s="169">
        <v>74779</v>
      </c>
      <c r="J24" s="168">
        <v>76852.84</v>
      </c>
      <c r="K24" s="169">
        <v>76037.64</v>
      </c>
      <c r="L24" s="169">
        <v>86949</v>
      </c>
      <c r="M24" s="169">
        <v>96448.8</v>
      </c>
      <c r="N24" s="169">
        <v>67118</v>
      </c>
      <c r="O24" s="169">
        <v>65358</v>
      </c>
      <c r="P24" s="169">
        <v>78794</v>
      </c>
      <c r="Q24" s="169">
        <v>63134</v>
      </c>
      <c r="R24" s="169">
        <v>66856</v>
      </c>
      <c r="S24" s="169">
        <v>63145.79</v>
      </c>
      <c r="T24" s="169">
        <v>56134</v>
      </c>
      <c r="U24" s="170">
        <v>66390</v>
      </c>
      <c r="V24" s="169">
        <v>64352</v>
      </c>
      <c r="W24" s="169">
        <v>54966</v>
      </c>
      <c r="X24" s="169">
        <v>50596</v>
      </c>
      <c r="Y24" s="170">
        <v>51770</v>
      </c>
      <c r="Z24" s="169">
        <v>51588</v>
      </c>
      <c r="AA24" s="169">
        <v>47521.83</v>
      </c>
      <c r="AB24" s="169">
        <v>46935</v>
      </c>
      <c r="AC24" s="169">
        <v>49001.08</v>
      </c>
      <c r="AD24" s="169">
        <v>53958</v>
      </c>
      <c r="AE24" s="169">
        <v>65956</v>
      </c>
      <c r="AF24" s="169">
        <v>58832</v>
      </c>
      <c r="AG24" s="169">
        <v>43022</v>
      </c>
      <c r="AH24" s="169">
        <v>39154</v>
      </c>
      <c r="AI24" s="169">
        <v>43774</v>
      </c>
      <c r="AJ24" s="169">
        <v>41723</v>
      </c>
      <c r="AK24" s="169">
        <v>43125</v>
      </c>
      <c r="AL24" s="168">
        <v>35526</v>
      </c>
      <c r="AM24" s="169">
        <v>50135</v>
      </c>
      <c r="AN24" s="169">
        <v>60283</v>
      </c>
      <c r="AO24" s="168">
        <v>44097</v>
      </c>
      <c r="AP24" s="168">
        <v>41341</v>
      </c>
      <c r="AQ24" s="168">
        <v>50853</v>
      </c>
      <c r="AR24" s="168">
        <v>54279</v>
      </c>
      <c r="AS24" s="168">
        <v>45679</v>
      </c>
    </row>
    <row r="25" spans="1:45" ht="18" customHeight="1">
      <c r="A25" s="154" t="s">
        <v>62</v>
      </c>
      <c r="B25" s="168">
        <v>54757</v>
      </c>
      <c r="C25" s="168">
        <v>53139</v>
      </c>
      <c r="D25" s="168">
        <v>0</v>
      </c>
      <c r="E25" s="168">
        <v>37450</v>
      </c>
      <c r="F25" s="168">
        <v>66201.350000000006</v>
      </c>
      <c r="G25" s="169">
        <v>63735</v>
      </c>
      <c r="H25" s="168">
        <v>55520</v>
      </c>
      <c r="I25" s="169">
        <v>38580</v>
      </c>
      <c r="J25" s="168">
        <v>54444.39</v>
      </c>
      <c r="K25" s="169">
        <v>49571.11</v>
      </c>
      <c r="L25" s="169">
        <v>50057</v>
      </c>
      <c r="M25" s="169">
        <v>42904.93</v>
      </c>
      <c r="N25" s="169">
        <v>36388</v>
      </c>
      <c r="O25" s="169">
        <v>38268</v>
      </c>
      <c r="P25" s="169">
        <v>49544</v>
      </c>
      <c r="Q25" s="169">
        <v>43031</v>
      </c>
      <c r="R25" s="169">
        <v>29206</v>
      </c>
      <c r="S25" s="169">
        <v>32902.49</v>
      </c>
      <c r="T25" s="169">
        <v>44575</v>
      </c>
      <c r="U25" s="170">
        <v>33356</v>
      </c>
      <c r="V25" s="169">
        <v>34406</v>
      </c>
      <c r="W25" s="169">
        <v>20985.09</v>
      </c>
      <c r="X25" s="169">
        <v>29960.07</v>
      </c>
      <c r="Y25" s="170">
        <v>40132</v>
      </c>
      <c r="Z25" s="169">
        <v>45011</v>
      </c>
      <c r="AA25" s="169">
        <v>28487.31</v>
      </c>
      <c r="AB25" s="169">
        <v>33122</v>
      </c>
      <c r="AC25" s="169">
        <v>39705.65</v>
      </c>
      <c r="AD25" s="169">
        <v>49959</v>
      </c>
      <c r="AE25" s="169">
        <v>48348</v>
      </c>
      <c r="AF25" s="169">
        <v>36540</v>
      </c>
      <c r="AG25" s="169">
        <v>37324</v>
      </c>
      <c r="AH25" s="169">
        <v>39800</v>
      </c>
      <c r="AI25" s="169">
        <v>41427</v>
      </c>
      <c r="AJ25" s="169">
        <v>36903</v>
      </c>
      <c r="AK25" s="169">
        <v>32084</v>
      </c>
      <c r="AL25" s="169">
        <v>43355</v>
      </c>
      <c r="AM25" s="169">
        <v>39741</v>
      </c>
      <c r="AN25" s="169">
        <v>51483</v>
      </c>
      <c r="AO25" s="169">
        <v>38459</v>
      </c>
      <c r="AP25" s="168">
        <v>40329</v>
      </c>
      <c r="AQ25" s="169">
        <v>30343</v>
      </c>
      <c r="AR25" s="169">
        <v>43327</v>
      </c>
      <c r="AS25" s="168">
        <v>44235</v>
      </c>
    </row>
    <row r="26" spans="1:45" ht="18" customHeight="1">
      <c r="A26" s="154" t="s">
        <v>61</v>
      </c>
      <c r="B26" s="168">
        <v>31581</v>
      </c>
      <c r="C26" s="168">
        <v>26379</v>
      </c>
      <c r="D26" s="168">
        <v>0</v>
      </c>
      <c r="E26" s="168">
        <v>31603</v>
      </c>
      <c r="F26" s="168">
        <v>18778.52</v>
      </c>
      <c r="G26" s="169">
        <v>24929</v>
      </c>
      <c r="H26" s="168">
        <v>41296</v>
      </c>
      <c r="I26" s="169">
        <v>25672</v>
      </c>
      <c r="J26" s="168">
        <v>25979.86</v>
      </c>
      <c r="K26" s="169">
        <v>32646.25</v>
      </c>
      <c r="L26" s="169">
        <v>23184</v>
      </c>
      <c r="M26" s="169">
        <v>24499</v>
      </c>
      <c r="N26" s="169">
        <v>24344</v>
      </c>
      <c r="O26" s="169">
        <v>41276</v>
      </c>
      <c r="P26" s="169">
        <v>37222</v>
      </c>
      <c r="Q26" s="169">
        <v>22796</v>
      </c>
      <c r="R26" s="169">
        <v>26582</v>
      </c>
      <c r="S26" s="169">
        <v>23267.360000000001</v>
      </c>
      <c r="T26" s="169">
        <v>23219</v>
      </c>
      <c r="U26" s="170">
        <v>26327</v>
      </c>
      <c r="V26" s="169">
        <v>19441</v>
      </c>
      <c r="W26" s="169">
        <v>18310.310000000001</v>
      </c>
      <c r="X26" s="169">
        <v>22773.7</v>
      </c>
      <c r="Y26" s="170">
        <v>22695</v>
      </c>
      <c r="Z26" s="169">
        <v>17243</v>
      </c>
      <c r="AA26" s="169">
        <v>17309.689999999999</v>
      </c>
      <c r="AB26" s="169">
        <v>14889</v>
      </c>
      <c r="AC26" s="169">
        <v>14081.86</v>
      </c>
      <c r="AD26" s="169">
        <v>18248</v>
      </c>
      <c r="AE26" s="169">
        <v>19390</v>
      </c>
      <c r="AF26" s="169">
        <v>21529</v>
      </c>
      <c r="AG26" s="169">
        <v>25793</v>
      </c>
      <c r="AH26" s="169">
        <v>10539</v>
      </c>
      <c r="AI26" s="169">
        <v>21127</v>
      </c>
      <c r="AJ26" s="169">
        <v>22511</v>
      </c>
      <c r="AK26" s="169">
        <v>13608</v>
      </c>
      <c r="AL26" s="169">
        <v>20071</v>
      </c>
      <c r="AM26" s="169">
        <v>17743</v>
      </c>
      <c r="AN26" s="169">
        <v>15606</v>
      </c>
      <c r="AO26" s="169">
        <v>13830</v>
      </c>
      <c r="AP26" s="169">
        <v>14331</v>
      </c>
      <c r="AQ26" s="169">
        <v>12350</v>
      </c>
      <c r="AR26" s="169">
        <v>14462</v>
      </c>
      <c r="AS26" s="169">
        <v>13764</v>
      </c>
    </row>
    <row r="27" spans="1:45" ht="18" customHeight="1">
      <c r="A27" s="156" t="s">
        <v>60</v>
      </c>
      <c r="B27" s="168">
        <v>0</v>
      </c>
      <c r="C27" s="168">
        <v>0</v>
      </c>
      <c r="D27" s="168">
        <v>0</v>
      </c>
      <c r="E27" s="168">
        <v>0</v>
      </c>
      <c r="F27" s="168">
        <v>6875.58</v>
      </c>
      <c r="G27" s="169">
        <v>6502</v>
      </c>
      <c r="H27" s="168">
        <v>7483</v>
      </c>
      <c r="I27" s="169">
        <v>4991</v>
      </c>
      <c r="J27" s="168">
        <f>ROUNDUP(9570.44,1)</f>
        <v>9570.5</v>
      </c>
      <c r="K27" s="169">
        <v>9633.56</v>
      </c>
      <c r="L27" s="169">
        <v>4218</v>
      </c>
      <c r="M27" s="169">
        <v>11684.02</v>
      </c>
      <c r="N27" s="169">
        <v>15391</v>
      </c>
      <c r="O27" s="169">
        <v>6763</v>
      </c>
      <c r="P27" s="169">
        <v>11379</v>
      </c>
      <c r="Q27" s="169">
        <v>13451</v>
      </c>
      <c r="R27" s="169">
        <v>10315</v>
      </c>
      <c r="S27" s="169">
        <v>2518.52</v>
      </c>
      <c r="T27" s="169">
        <v>4756</v>
      </c>
      <c r="U27" s="170">
        <v>2799</v>
      </c>
      <c r="V27" s="169">
        <v>6032</v>
      </c>
      <c r="W27" s="169">
        <v>7320.66</v>
      </c>
      <c r="X27" s="169">
        <v>15213.44</v>
      </c>
      <c r="Y27" s="170">
        <v>3748</v>
      </c>
      <c r="Z27" s="169">
        <v>5943</v>
      </c>
      <c r="AA27" s="169">
        <v>656</v>
      </c>
      <c r="AB27" s="169">
        <v>1802</v>
      </c>
      <c r="AC27" s="169">
        <v>8690.24</v>
      </c>
      <c r="AD27" s="169">
        <v>3652</v>
      </c>
      <c r="AE27" s="169">
        <v>4577</v>
      </c>
      <c r="AF27" s="169">
        <v>9206</v>
      </c>
      <c r="AG27" s="169">
        <v>7619</v>
      </c>
      <c r="AH27" s="169">
        <v>7833</v>
      </c>
      <c r="AI27" s="169">
        <v>6256</v>
      </c>
      <c r="AJ27" s="169">
        <v>11164</v>
      </c>
      <c r="AK27" s="169">
        <v>16719</v>
      </c>
      <c r="AL27" s="169">
        <v>6238</v>
      </c>
      <c r="AM27" s="169">
        <v>12641</v>
      </c>
      <c r="AN27" s="169">
        <v>9886</v>
      </c>
      <c r="AO27" s="169">
        <v>7309</v>
      </c>
      <c r="AP27" s="169">
        <v>13813</v>
      </c>
      <c r="AQ27" s="169">
        <v>14012</v>
      </c>
      <c r="AR27" s="169">
        <v>8445</v>
      </c>
      <c r="AS27" s="169">
        <v>12524</v>
      </c>
    </row>
    <row r="28" spans="1:45" ht="18" customHeight="1">
      <c r="A28" s="156" t="s">
        <v>59</v>
      </c>
      <c r="B28" s="169">
        <v>33153</v>
      </c>
      <c r="C28" s="169">
        <v>37001</v>
      </c>
      <c r="D28" s="168">
        <v>0</v>
      </c>
      <c r="E28" s="168">
        <v>18631</v>
      </c>
      <c r="F28" s="169">
        <f>ROUNDUP(15300.43,1)</f>
        <v>15300.5</v>
      </c>
      <c r="G28" s="169">
        <v>27782</v>
      </c>
      <c r="H28" s="169">
        <v>53831</v>
      </c>
      <c r="I28" s="169">
        <v>31196</v>
      </c>
      <c r="J28" s="169">
        <v>16312.14</v>
      </c>
      <c r="K28" s="169">
        <v>27620.49</v>
      </c>
      <c r="L28" s="169">
        <v>14495</v>
      </c>
      <c r="M28" s="169">
        <v>26234.38</v>
      </c>
      <c r="N28" s="169">
        <v>19776</v>
      </c>
      <c r="O28" s="169">
        <v>22322</v>
      </c>
      <c r="P28" s="169">
        <v>13864</v>
      </c>
      <c r="Q28" s="169">
        <v>18355</v>
      </c>
      <c r="R28" s="169">
        <v>25000</v>
      </c>
      <c r="S28" s="169">
        <v>16100.43</v>
      </c>
      <c r="T28" s="169">
        <v>18455</v>
      </c>
      <c r="U28" s="170">
        <v>16724</v>
      </c>
      <c r="V28" s="169">
        <v>21011</v>
      </c>
      <c r="W28" s="169">
        <v>30921.45</v>
      </c>
      <c r="X28" s="169">
        <v>23546</v>
      </c>
      <c r="Y28" s="170">
        <v>15376</v>
      </c>
      <c r="Z28" s="169">
        <v>19288</v>
      </c>
      <c r="AA28" s="169">
        <v>24257.16</v>
      </c>
      <c r="AB28" s="169">
        <v>22156</v>
      </c>
      <c r="AC28" s="169">
        <v>25515.49</v>
      </c>
      <c r="AD28" s="169">
        <v>27225</v>
      </c>
      <c r="AE28" s="169">
        <v>18827</v>
      </c>
      <c r="AF28" s="169">
        <v>21025</v>
      </c>
      <c r="AG28" s="169">
        <v>23396</v>
      </c>
      <c r="AH28" s="169">
        <v>24252</v>
      </c>
      <c r="AI28" s="169">
        <v>15672</v>
      </c>
      <c r="AJ28" s="169">
        <v>22355</v>
      </c>
      <c r="AK28" s="169">
        <v>45839</v>
      </c>
      <c r="AL28" s="169">
        <v>46328</v>
      </c>
      <c r="AM28" s="169">
        <v>26172</v>
      </c>
      <c r="AN28" s="169">
        <v>10717</v>
      </c>
      <c r="AO28" s="169">
        <v>13316</v>
      </c>
      <c r="AP28" s="169">
        <v>9751</v>
      </c>
      <c r="AQ28" s="169">
        <v>14666</v>
      </c>
      <c r="AR28" s="169">
        <v>22727</v>
      </c>
      <c r="AS28" s="169">
        <v>17183</v>
      </c>
    </row>
    <row r="29" spans="1:45" ht="18" customHeight="1">
      <c r="A29" s="154" t="s">
        <v>58</v>
      </c>
      <c r="B29" s="169">
        <v>7197</v>
      </c>
      <c r="C29" s="169">
        <v>6935</v>
      </c>
      <c r="D29" s="168">
        <v>0</v>
      </c>
      <c r="E29" s="168">
        <v>7893</v>
      </c>
      <c r="F29" s="169">
        <v>8706.17</v>
      </c>
      <c r="G29" s="169">
        <v>5637</v>
      </c>
      <c r="H29" s="169">
        <v>3900</v>
      </c>
      <c r="I29" s="169">
        <v>16339</v>
      </c>
      <c r="J29" s="169">
        <v>16396.07</v>
      </c>
      <c r="K29" s="169">
        <v>12459.5</v>
      </c>
      <c r="L29" s="169">
        <v>8634</v>
      </c>
      <c r="M29" s="169">
        <v>2751</v>
      </c>
      <c r="N29" s="169">
        <v>3178</v>
      </c>
      <c r="O29" s="169">
        <v>5343</v>
      </c>
      <c r="P29" s="169">
        <v>3521</v>
      </c>
      <c r="Q29" s="169">
        <v>4323</v>
      </c>
      <c r="R29" s="169">
        <v>8374</v>
      </c>
      <c r="S29" s="169">
        <v>5353.63</v>
      </c>
      <c r="T29" s="169">
        <v>2189</v>
      </c>
      <c r="U29" s="170">
        <v>4084</v>
      </c>
      <c r="V29" s="169">
        <v>4846</v>
      </c>
      <c r="W29" s="169">
        <v>2200.98</v>
      </c>
      <c r="X29" s="169">
        <v>5362.46</v>
      </c>
      <c r="Y29" s="170">
        <v>5577</v>
      </c>
      <c r="Z29" s="169">
        <v>723</v>
      </c>
      <c r="AA29" s="168">
        <v>1838.08</v>
      </c>
      <c r="AB29" s="168">
        <v>3134</v>
      </c>
      <c r="AC29" s="168">
        <v>1895.68</v>
      </c>
      <c r="AD29" s="169">
        <v>6732</v>
      </c>
      <c r="AE29" s="168">
        <v>5324</v>
      </c>
      <c r="AF29" s="168">
        <v>4986</v>
      </c>
      <c r="AG29" s="168">
        <v>5014</v>
      </c>
      <c r="AH29" s="169">
        <v>5262</v>
      </c>
      <c r="AI29" s="168">
        <v>6193</v>
      </c>
      <c r="AJ29" s="168">
        <v>6505</v>
      </c>
      <c r="AK29" s="168">
        <v>5201</v>
      </c>
      <c r="AL29" s="169">
        <v>5160</v>
      </c>
      <c r="AM29" s="169">
        <v>10546</v>
      </c>
      <c r="AN29" s="169">
        <v>3911</v>
      </c>
      <c r="AO29" s="169">
        <v>8716</v>
      </c>
      <c r="AP29" s="169">
        <v>10264</v>
      </c>
      <c r="AQ29" s="169">
        <v>7428</v>
      </c>
      <c r="AR29" s="169">
        <v>7142</v>
      </c>
      <c r="AS29" s="169">
        <v>6595</v>
      </c>
    </row>
    <row r="30" spans="1:45" ht="18" customHeight="1">
      <c r="A30" s="154" t="s">
        <v>57</v>
      </c>
      <c r="B30" s="168">
        <v>0</v>
      </c>
      <c r="C30" s="168">
        <v>0</v>
      </c>
      <c r="D30" s="168">
        <v>0</v>
      </c>
      <c r="E30" s="168">
        <v>0</v>
      </c>
      <c r="F30" s="168">
        <v>0</v>
      </c>
      <c r="G30" s="168">
        <v>0</v>
      </c>
      <c r="H30" s="168">
        <v>0</v>
      </c>
      <c r="I30" s="168">
        <v>0</v>
      </c>
      <c r="J30" s="168">
        <v>0</v>
      </c>
      <c r="K30" s="168">
        <v>0</v>
      </c>
      <c r="L30" s="168">
        <v>0</v>
      </c>
      <c r="M30" s="168">
        <v>0</v>
      </c>
      <c r="N30" s="168">
        <v>0</v>
      </c>
      <c r="O30" s="168">
        <v>0</v>
      </c>
      <c r="P30" s="168">
        <v>0</v>
      </c>
      <c r="Q30" s="168">
        <v>0</v>
      </c>
      <c r="R30" s="168">
        <v>0</v>
      </c>
      <c r="S30" s="168">
        <v>0</v>
      </c>
      <c r="T30" s="168">
        <v>0</v>
      </c>
      <c r="U30" s="168">
        <v>0</v>
      </c>
      <c r="V30" s="168">
        <v>0</v>
      </c>
      <c r="W30" s="168">
        <v>0</v>
      </c>
      <c r="X30" s="168">
        <v>0</v>
      </c>
      <c r="Y30" s="168">
        <v>0</v>
      </c>
      <c r="Z30" s="168">
        <v>0</v>
      </c>
      <c r="AA30" s="168">
        <v>0</v>
      </c>
      <c r="AB30" s="168">
        <v>0</v>
      </c>
      <c r="AC30" s="168">
        <v>0</v>
      </c>
      <c r="AD30" s="168">
        <v>0</v>
      </c>
      <c r="AE30" s="168">
        <v>0</v>
      </c>
      <c r="AF30" s="168">
        <v>0</v>
      </c>
      <c r="AG30" s="168">
        <v>0</v>
      </c>
      <c r="AH30" s="168">
        <v>0</v>
      </c>
      <c r="AI30" s="168">
        <v>0</v>
      </c>
      <c r="AJ30" s="168">
        <v>0</v>
      </c>
      <c r="AK30" s="168">
        <v>0</v>
      </c>
      <c r="AL30" s="169">
        <v>0</v>
      </c>
      <c r="AM30" s="169">
        <v>0</v>
      </c>
      <c r="AN30" s="169">
        <v>0</v>
      </c>
      <c r="AO30" s="169">
        <v>0</v>
      </c>
      <c r="AP30" s="169">
        <v>0</v>
      </c>
      <c r="AQ30" s="169">
        <v>0</v>
      </c>
      <c r="AR30" s="169">
        <v>0</v>
      </c>
      <c r="AS30" s="169">
        <v>0</v>
      </c>
    </row>
    <row r="31" spans="1:45" ht="18" customHeight="1">
      <c r="A31" s="154" t="s">
        <v>56</v>
      </c>
      <c r="B31" s="168">
        <v>0</v>
      </c>
      <c r="C31" s="168">
        <v>0</v>
      </c>
      <c r="D31" s="168">
        <v>0</v>
      </c>
      <c r="E31" s="168">
        <v>0</v>
      </c>
      <c r="F31" s="168">
        <v>0</v>
      </c>
      <c r="G31" s="168">
        <v>0</v>
      </c>
      <c r="H31" s="168">
        <v>0</v>
      </c>
      <c r="I31" s="168">
        <v>0</v>
      </c>
      <c r="J31" s="168">
        <v>0</v>
      </c>
      <c r="K31" s="168">
        <v>0</v>
      </c>
      <c r="L31" s="168">
        <v>0</v>
      </c>
      <c r="M31" s="168">
        <v>0</v>
      </c>
      <c r="N31" s="168">
        <v>0</v>
      </c>
      <c r="O31" s="168">
        <v>0</v>
      </c>
      <c r="P31" s="168">
        <v>0</v>
      </c>
      <c r="Q31" s="168">
        <v>0</v>
      </c>
      <c r="R31" s="168">
        <v>0</v>
      </c>
      <c r="S31" s="168">
        <v>0</v>
      </c>
      <c r="T31" s="168">
        <v>0</v>
      </c>
      <c r="U31" s="168">
        <v>0</v>
      </c>
      <c r="V31" s="168">
        <v>0</v>
      </c>
      <c r="W31" s="168">
        <v>0</v>
      </c>
      <c r="X31" s="168">
        <v>0</v>
      </c>
      <c r="Y31" s="168">
        <v>0</v>
      </c>
      <c r="Z31" s="168">
        <v>0</v>
      </c>
      <c r="AA31" s="168">
        <v>0</v>
      </c>
      <c r="AB31" s="168">
        <v>0</v>
      </c>
      <c r="AC31" s="168">
        <v>0</v>
      </c>
      <c r="AD31" s="168">
        <v>0</v>
      </c>
      <c r="AE31" s="168">
        <v>0</v>
      </c>
      <c r="AF31" s="168">
        <v>0</v>
      </c>
      <c r="AG31" s="168">
        <v>0</v>
      </c>
      <c r="AH31" s="168">
        <v>0</v>
      </c>
      <c r="AI31" s="168">
        <v>0</v>
      </c>
      <c r="AJ31" s="168">
        <v>0</v>
      </c>
      <c r="AK31" s="168">
        <v>0</v>
      </c>
      <c r="AL31" s="169">
        <v>0</v>
      </c>
      <c r="AM31" s="168">
        <v>0</v>
      </c>
      <c r="AN31" s="168">
        <v>0</v>
      </c>
      <c r="AO31" s="168">
        <v>0</v>
      </c>
      <c r="AP31" s="169">
        <v>0</v>
      </c>
      <c r="AQ31" s="169">
        <v>0</v>
      </c>
      <c r="AR31" s="169">
        <v>0</v>
      </c>
      <c r="AS31" s="169">
        <v>469</v>
      </c>
    </row>
    <row r="32" spans="1:45" s="164" customFormat="1" ht="23.25" customHeight="1">
      <c r="A32" s="294" t="s">
        <v>20</v>
      </c>
      <c r="B32" s="294"/>
      <c r="C32" s="294"/>
      <c r="D32" s="294"/>
      <c r="E32" s="294"/>
      <c r="F32" s="294"/>
      <c r="G32" s="294"/>
      <c r="H32" s="294"/>
      <c r="I32" s="294"/>
      <c r="J32" s="294"/>
      <c r="K32" s="294"/>
      <c r="L32" s="144"/>
      <c r="M32" s="167"/>
      <c r="N32" s="167"/>
      <c r="O32" s="167" t="s">
        <v>20</v>
      </c>
      <c r="P32" s="144"/>
      <c r="Q32" s="167"/>
      <c r="R32" s="167"/>
      <c r="S32" s="167"/>
      <c r="T32" s="144"/>
      <c r="U32" s="167"/>
      <c r="V32" s="167"/>
      <c r="W32" s="167"/>
      <c r="X32" s="144"/>
      <c r="Y32" s="167"/>
      <c r="Z32" s="167"/>
      <c r="AA32" s="166"/>
      <c r="AB32" s="166"/>
      <c r="AC32" s="166"/>
      <c r="AD32" s="165"/>
      <c r="AE32" s="165"/>
      <c r="AF32" s="165"/>
      <c r="AG32" s="165"/>
      <c r="AH32" s="165"/>
      <c r="AI32" s="165"/>
      <c r="AJ32" s="165"/>
      <c r="AK32" s="165"/>
      <c r="AL32" s="144"/>
      <c r="AM32" s="144"/>
      <c r="AN32" s="144"/>
      <c r="AO32" s="144"/>
      <c r="AP32" s="144"/>
      <c r="AQ32" s="144"/>
      <c r="AR32" s="144"/>
      <c r="AS32" s="144"/>
    </row>
    <row r="33" spans="1:45" ht="20.25" customHeight="1">
      <c r="A33" s="162" t="s">
        <v>37</v>
      </c>
      <c r="B33" s="163">
        <f>ROUNDUP(SUM(B35:B57),0)</f>
        <v>100</v>
      </c>
      <c r="C33" s="163">
        <f>ROUNDUP(SUM(C35:C57),0)</f>
        <v>100</v>
      </c>
      <c r="D33" s="163"/>
      <c r="E33" s="163">
        <f>ROUNDDOWN(SUM(E35:E57),1)</f>
        <v>100</v>
      </c>
      <c r="F33" s="163">
        <f>ROUNDUP(SUM(F35:F57),1)</f>
        <v>100</v>
      </c>
      <c r="G33" s="163">
        <f>ROUNDDOWN(SUM(G35:G57),1)</f>
        <v>100</v>
      </c>
      <c r="H33" s="163">
        <f>ROUNDDOWN(SUM(H35:H57),0)</f>
        <v>100</v>
      </c>
      <c r="I33" s="163">
        <f>ROUNDUP(SUM(I35:I57),0)</f>
        <v>100</v>
      </c>
      <c r="J33" s="163">
        <f>SUM(J35:J57)</f>
        <v>99.999980321968565</v>
      </c>
      <c r="K33" s="163">
        <f>ROUNDDOWN(SUM(K35:K57),1)</f>
        <v>100</v>
      </c>
      <c r="L33" s="163">
        <f t="shared" ref="L33:Y33" si="0">ROUNDDOWN(SUM(L35:L57),0)</f>
        <v>100</v>
      </c>
      <c r="M33" s="163">
        <f t="shared" si="0"/>
        <v>100</v>
      </c>
      <c r="N33" s="163">
        <f t="shared" si="0"/>
        <v>100</v>
      </c>
      <c r="O33" s="163">
        <f t="shared" si="0"/>
        <v>100</v>
      </c>
      <c r="P33" s="163">
        <f t="shared" si="0"/>
        <v>100</v>
      </c>
      <c r="Q33" s="163">
        <f t="shared" si="0"/>
        <v>100</v>
      </c>
      <c r="R33" s="163">
        <f t="shared" si="0"/>
        <v>100</v>
      </c>
      <c r="S33" s="163">
        <f t="shared" si="0"/>
        <v>100</v>
      </c>
      <c r="T33" s="163">
        <f t="shared" si="0"/>
        <v>100</v>
      </c>
      <c r="U33" s="163">
        <f t="shared" si="0"/>
        <v>100</v>
      </c>
      <c r="V33" s="163">
        <f t="shared" si="0"/>
        <v>100</v>
      </c>
      <c r="W33" s="163">
        <f t="shared" si="0"/>
        <v>100</v>
      </c>
      <c r="X33" s="163">
        <f t="shared" si="0"/>
        <v>100</v>
      </c>
      <c r="Y33" s="163">
        <f t="shared" si="0"/>
        <v>100</v>
      </c>
      <c r="Z33" s="163">
        <f>SUM(Z35:Z57)-0.09</f>
        <v>100.02345601382274</v>
      </c>
      <c r="AA33" s="163">
        <f t="shared" ref="AA33:AK33" si="1">ROUNDDOWN(SUM(AA35:AA57),0)</f>
        <v>100</v>
      </c>
      <c r="AB33" s="163">
        <f t="shared" si="1"/>
        <v>100</v>
      </c>
      <c r="AC33" s="163">
        <f t="shared" si="1"/>
        <v>100</v>
      </c>
      <c r="AD33" s="163">
        <f t="shared" si="1"/>
        <v>100</v>
      </c>
      <c r="AE33" s="163">
        <f t="shared" si="1"/>
        <v>100</v>
      </c>
      <c r="AF33" s="163">
        <f t="shared" si="1"/>
        <v>100</v>
      </c>
      <c r="AG33" s="163">
        <f t="shared" si="1"/>
        <v>100</v>
      </c>
      <c r="AH33" s="163">
        <v>100</v>
      </c>
      <c r="AI33" s="163">
        <v>100</v>
      </c>
      <c r="AJ33" s="163">
        <f t="shared" si="1"/>
        <v>100</v>
      </c>
      <c r="AK33" s="163">
        <f t="shared" si="1"/>
        <v>100</v>
      </c>
      <c r="AL33" s="163">
        <f t="shared" ref="AL33:AS33" si="2">ROUNDDOWN(SUM(AL35:AL57),0)</f>
        <v>100</v>
      </c>
      <c r="AM33" s="163">
        <f t="shared" si="2"/>
        <v>100</v>
      </c>
      <c r="AN33" s="163">
        <f t="shared" si="2"/>
        <v>100</v>
      </c>
      <c r="AO33" s="163">
        <f t="shared" si="2"/>
        <v>100</v>
      </c>
      <c r="AP33" s="163">
        <f>ROUNDDOWN(SUM(AP35:AP57),0)</f>
        <v>100</v>
      </c>
      <c r="AQ33" s="163">
        <f t="shared" si="2"/>
        <v>100</v>
      </c>
      <c r="AR33" s="163">
        <f t="shared" si="2"/>
        <v>100</v>
      </c>
      <c r="AS33" s="163">
        <f t="shared" si="2"/>
        <v>100</v>
      </c>
    </row>
    <row r="34" spans="1:45" ht="20.25" customHeight="1">
      <c r="A34" s="162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161"/>
      <c r="AI34" s="161"/>
      <c r="AJ34" s="161"/>
      <c r="AK34" s="161"/>
      <c r="AL34" s="161"/>
      <c r="AM34" s="161"/>
      <c r="AN34" s="161"/>
      <c r="AO34" s="161"/>
      <c r="AP34" s="161"/>
      <c r="AQ34" s="161"/>
      <c r="AR34" s="161"/>
      <c r="AS34" s="161"/>
    </row>
    <row r="35" spans="1:45" ht="17.25" customHeight="1">
      <c r="A35" s="160" t="s">
        <v>151</v>
      </c>
      <c r="B35" s="149">
        <f t="shared" ref="B35:B40" si="3">B8*100/$B$6</f>
        <v>27.986667614164361</v>
      </c>
      <c r="C35" s="149">
        <f t="shared" ref="C35:C40" si="4">C8*100/$C$6</f>
        <v>30.837561756351988</v>
      </c>
      <c r="D35" s="155" t="s">
        <v>146</v>
      </c>
      <c r="E35" s="149">
        <f t="shared" ref="E35:E40" si="5">SUM(E8*100/$E$6)</f>
        <v>41.529079643638411</v>
      </c>
      <c r="F35" s="149">
        <f t="shared" ref="F35:F40" si="6">F8/$F$6*100</f>
        <v>29.2014309186725</v>
      </c>
      <c r="G35" s="149">
        <f t="shared" ref="G35:G40" si="7">G8/$G$6*100</f>
        <v>32.532822753469681</v>
      </c>
      <c r="H35" s="149">
        <f t="shared" ref="H35:H40" si="8">H8/$H$6*100</f>
        <v>38.656191113660995</v>
      </c>
      <c r="I35" s="149">
        <f t="shared" ref="I35:I40" si="9">I8/$I$6*100</f>
        <v>39.968981235275955</v>
      </c>
      <c r="J35" s="149">
        <f t="shared" ref="J35:J40" si="10">J8/$J$6*100</f>
        <v>30.702003932688516</v>
      </c>
      <c r="K35" s="149">
        <f>K8/$K$6*100</f>
        <v>39.03656179832516</v>
      </c>
      <c r="L35" s="149">
        <f t="shared" ref="L35:AK35" si="11">L8/L$6*100</f>
        <v>37.31430727053413</v>
      </c>
      <c r="M35" s="149">
        <f t="shared" si="11"/>
        <v>35.697145299483459</v>
      </c>
      <c r="N35" s="149">
        <f t="shared" si="11"/>
        <v>32.165365931856257</v>
      </c>
      <c r="O35" s="149">
        <f t="shared" si="11"/>
        <v>31.742835970846539</v>
      </c>
      <c r="P35" s="149">
        <f t="shared" si="11"/>
        <v>38.854803680452314</v>
      </c>
      <c r="Q35" s="149">
        <f t="shared" si="11"/>
        <v>41.434603087856978</v>
      </c>
      <c r="R35" s="149">
        <f t="shared" si="11"/>
        <v>33.89509361930422</v>
      </c>
      <c r="S35" s="149">
        <f t="shared" si="11"/>
        <v>39.974801567208146</v>
      </c>
      <c r="T35" s="149">
        <f t="shared" si="11"/>
        <v>41.267232962034107</v>
      </c>
      <c r="U35" s="149">
        <f t="shared" si="11"/>
        <v>39.009588048202403</v>
      </c>
      <c r="V35" s="149">
        <f t="shared" si="11"/>
        <v>37.130772888998486</v>
      </c>
      <c r="W35" s="149">
        <f t="shared" si="11"/>
        <v>37.897832575243797</v>
      </c>
      <c r="X35" s="149">
        <f t="shared" si="11"/>
        <v>42.878781834823236</v>
      </c>
      <c r="Y35" s="149">
        <f t="shared" si="11"/>
        <v>41.705541487943229</v>
      </c>
      <c r="Z35" s="149">
        <f t="shared" si="11"/>
        <v>34.671838738830921</v>
      </c>
      <c r="AA35" s="149">
        <f t="shared" si="11"/>
        <v>35.96899499297281</v>
      </c>
      <c r="AB35" s="149">
        <f t="shared" si="11"/>
        <v>37.593706242280255</v>
      </c>
      <c r="AC35" s="149">
        <f t="shared" si="11"/>
        <v>37.572264760152585</v>
      </c>
      <c r="AD35" s="149">
        <f t="shared" si="11"/>
        <v>31.35643681310513</v>
      </c>
      <c r="AE35" s="149">
        <f t="shared" si="11"/>
        <v>38.384971326873639</v>
      </c>
      <c r="AF35" s="149">
        <f t="shared" si="11"/>
        <v>40.176393374707743</v>
      </c>
      <c r="AG35" s="149">
        <f t="shared" si="11"/>
        <v>38.635913203241756</v>
      </c>
      <c r="AH35" s="149">
        <f t="shared" si="11"/>
        <v>36.677159851758148</v>
      </c>
      <c r="AI35" s="149">
        <f t="shared" si="11"/>
        <v>37.173715359638628</v>
      </c>
      <c r="AJ35" s="149">
        <f t="shared" si="11"/>
        <v>40.128372509541769</v>
      </c>
      <c r="AK35" s="149">
        <f t="shared" si="11"/>
        <v>37.593313492958885</v>
      </c>
      <c r="AL35" s="149">
        <f t="shared" ref="AL35:AO35" si="12">AL8/AL$6*100</f>
        <v>30.711201527507892</v>
      </c>
      <c r="AM35" s="149">
        <f t="shared" si="12"/>
        <v>28.52637915796754</v>
      </c>
      <c r="AN35" s="149">
        <f t="shared" si="12"/>
        <v>33.180657949884228</v>
      </c>
      <c r="AO35" s="149">
        <f t="shared" si="12"/>
        <v>36.675378759123298</v>
      </c>
      <c r="AP35" s="149">
        <f t="shared" ref="AP35:AS35" si="13">AP8/AP$6*100</f>
        <v>29.735341939780984</v>
      </c>
      <c r="AQ35" s="149">
        <f t="shared" si="13"/>
        <v>40.38336666369797</v>
      </c>
      <c r="AR35" s="149">
        <f t="shared" si="13"/>
        <v>41.814556191814674</v>
      </c>
      <c r="AS35" s="149">
        <f t="shared" si="13"/>
        <v>45.751246468740511</v>
      </c>
    </row>
    <row r="36" spans="1:45" ht="17.25" customHeight="1">
      <c r="A36" s="160" t="s">
        <v>77</v>
      </c>
      <c r="B36" s="149">
        <f t="shared" si="3"/>
        <v>0.41913107172921976</v>
      </c>
      <c r="C36" s="149">
        <f t="shared" si="4"/>
        <v>9.6726011548337626E-2</v>
      </c>
      <c r="D36" s="155" t="s">
        <v>146</v>
      </c>
      <c r="E36" s="149">
        <f t="shared" si="5"/>
        <v>0</v>
      </c>
      <c r="F36" s="149">
        <f t="shared" si="6"/>
        <v>2.3147702574421135E-2</v>
      </c>
      <c r="G36" s="149">
        <f t="shared" si="7"/>
        <v>0.17662139841806346</v>
      </c>
      <c r="H36" s="149">
        <f t="shared" si="8"/>
        <v>0.10798240581373113</v>
      </c>
      <c r="I36" s="149">
        <f t="shared" si="9"/>
        <v>0</v>
      </c>
      <c r="J36" s="149">
        <f t="shared" si="10"/>
        <v>0.31035919769680181</v>
      </c>
      <c r="K36" s="149">
        <f>K9/$K$6*100</f>
        <v>7.6789920037002704E-2</v>
      </c>
      <c r="L36" s="149">
        <f t="shared" ref="L36:AK36" si="14">L9/L$6*100</f>
        <v>0.12306883063795858</v>
      </c>
      <c r="M36" s="149">
        <f t="shared" si="14"/>
        <v>0.74760946428534636</v>
      </c>
      <c r="N36" s="149">
        <f t="shared" si="14"/>
        <v>0.11341103818659408</v>
      </c>
      <c r="O36" s="149">
        <f t="shared" si="14"/>
        <v>3.2623538348969333E-2</v>
      </c>
      <c r="P36" s="149">
        <f t="shared" si="14"/>
        <v>0.37665996076484792</v>
      </c>
      <c r="Q36" s="149">
        <f t="shared" si="14"/>
        <v>0.13228096199299119</v>
      </c>
      <c r="R36" s="149">
        <f t="shared" si="14"/>
        <v>4.8313904030209527E-2</v>
      </c>
      <c r="S36" s="149">
        <f t="shared" si="14"/>
        <v>6.3617261835331562E-2</v>
      </c>
      <c r="T36" s="149">
        <f t="shared" si="14"/>
        <v>0.14233295093213849</v>
      </c>
      <c r="U36" s="149">
        <f t="shared" si="14"/>
        <v>0.44803468694995335</v>
      </c>
      <c r="V36" s="149">
        <f t="shared" si="14"/>
        <v>0.67159556604549031</v>
      </c>
      <c r="W36" s="149">
        <f t="shared" si="14"/>
        <v>4.7274385538224079E-2</v>
      </c>
      <c r="X36" s="149">
        <f t="shared" si="14"/>
        <v>7.622095931825143E-2</v>
      </c>
      <c r="Y36" s="149">
        <f t="shared" si="14"/>
        <v>0.37288167303127184</v>
      </c>
      <c r="Z36" s="149">
        <f t="shared" si="14"/>
        <v>7.5846990608564702E-2</v>
      </c>
      <c r="AA36" s="149">
        <f t="shared" si="14"/>
        <v>1.8860006147768723E-2</v>
      </c>
      <c r="AB36" s="149">
        <f t="shared" si="14"/>
        <v>1.5308166907044909E-2</v>
      </c>
      <c r="AC36" s="149">
        <f t="shared" si="14"/>
        <v>0.11735261015048376</v>
      </c>
      <c r="AD36" s="149">
        <f t="shared" si="14"/>
        <v>0.58201997815918405</v>
      </c>
      <c r="AE36" s="149">
        <f t="shared" si="14"/>
        <v>0.44002372948388369</v>
      </c>
      <c r="AF36" s="149">
        <f t="shared" si="14"/>
        <v>0.37395630492093002</v>
      </c>
      <c r="AG36" s="149">
        <f t="shared" si="14"/>
        <v>0</v>
      </c>
      <c r="AH36" s="149">
        <f t="shared" si="14"/>
        <v>0.19177293308248905</v>
      </c>
      <c r="AI36" s="149">
        <f t="shared" si="14"/>
        <v>0.70903413758663336</v>
      </c>
      <c r="AJ36" s="149">
        <f t="shared" si="14"/>
        <v>0</v>
      </c>
      <c r="AK36" s="149">
        <f t="shared" si="14"/>
        <v>0</v>
      </c>
      <c r="AL36" s="149">
        <f t="shared" ref="AL36:AO36" si="15">AL9/AL$6*100</f>
        <v>0</v>
      </c>
      <c r="AM36" s="149">
        <f t="shared" si="15"/>
        <v>0</v>
      </c>
      <c r="AN36" s="149">
        <f t="shared" si="15"/>
        <v>0</v>
      </c>
      <c r="AO36" s="149">
        <f t="shared" si="15"/>
        <v>0</v>
      </c>
      <c r="AP36" s="149">
        <f t="shared" ref="AP36:AS36" si="16">AP9/AP$6*100</f>
        <v>0</v>
      </c>
      <c r="AQ36" s="149">
        <f t="shared" si="16"/>
        <v>0</v>
      </c>
      <c r="AR36" s="149">
        <f t="shared" si="16"/>
        <v>8.4774223672096707E-2</v>
      </c>
      <c r="AS36" s="149">
        <f t="shared" si="16"/>
        <v>3.6434954701185136E-2</v>
      </c>
    </row>
    <row r="37" spans="1:45" ht="17.25" customHeight="1">
      <c r="A37" s="160" t="s">
        <v>76</v>
      </c>
      <c r="B37" s="149">
        <f t="shared" si="3"/>
        <v>19.098957023691085</v>
      </c>
      <c r="C37" s="149">
        <f t="shared" si="4"/>
        <v>19.908858446024482</v>
      </c>
      <c r="D37" s="155" t="s">
        <v>146</v>
      </c>
      <c r="E37" s="149">
        <f t="shared" si="5"/>
        <v>18.815112499863318</v>
      </c>
      <c r="F37" s="149">
        <f t="shared" si="6"/>
        <v>21.323788797899528</v>
      </c>
      <c r="G37" s="149">
        <f t="shared" si="7"/>
        <v>20.175050246890486</v>
      </c>
      <c r="H37" s="149">
        <f t="shared" si="8"/>
        <v>18.171224580863136</v>
      </c>
      <c r="I37" s="149">
        <f t="shared" si="9"/>
        <v>17.998588120038612</v>
      </c>
      <c r="J37" s="149">
        <f t="shared" si="10"/>
        <v>17.762253620443953</v>
      </c>
      <c r="K37" s="149">
        <f>ROUNDUP(K10/$K$6*100,1)</f>
        <v>16.5</v>
      </c>
      <c r="L37" s="149">
        <f t="shared" ref="L37:AJ37" si="17">L10/L$6*100</f>
        <v>18.018012848074036</v>
      </c>
      <c r="M37" s="149">
        <f t="shared" si="17"/>
        <v>13.952397449338678</v>
      </c>
      <c r="N37" s="149">
        <f t="shared" si="17"/>
        <v>20.55905987903266</v>
      </c>
      <c r="O37" s="149">
        <f t="shared" si="17"/>
        <v>18.509996451357971</v>
      </c>
      <c r="P37" s="149">
        <f t="shared" si="17"/>
        <v>18.198521367403817</v>
      </c>
      <c r="Q37" s="149">
        <f t="shared" si="17"/>
        <v>16.742891393615508</v>
      </c>
      <c r="R37" s="149">
        <f t="shared" si="17"/>
        <v>19.563351977165013</v>
      </c>
      <c r="S37" s="149">
        <f t="shared" si="17"/>
        <v>16.15984151383191</v>
      </c>
      <c r="T37" s="149">
        <f t="shared" si="17"/>
        <v>17.215526247619479</v>
      </c>
      <c r="U37" s="149">
        <f t="shared" si="17"/>
        <v>17.03703788948015</v>
      </c>
      <c r="V37" s="149">
        <f t="shared" si="17"/>
        <v>17.049250830779346</v>
      </c>
      <c r="W37" s="149">
        <f t="shared" si="17"/>
        <v>17.651086854844365</v>
      </c>
      <c r="X37" s="149">
        <f t="shared" si="17"/>
        <v>15.38581952151562</v>
      </c>
      <c r="Y37" s="149">
        <f t="shared" si="17"/>
        <v>17.199113200745188</v>
      </c>
      <c r="Z37" s="149">
        <f t="shared" si="17"/>
        <v>16.865136864371362</v>
      </c>
      <c r="AA37" s="149">
        <f t="shared" si="17"/>
        <v>16.986651729167093</v>
      </c>
      <c r="AB37" s="149">
        <f t="shared" si="17"/>
        <v>17.097946754593575</v>
      </c>
      <c r="AC37" s="149">
        <f t="shared" si="17"/>
        <v>17.149180407466837</v>
      </c>
      <c r="AD37" s="149">
        <f t="shared" si="17"/>
        <v>16.918757468104616</v>
      </c>
      <c r="AE37" s="149">
        <f t="shared" si="17"/>
        <v>13.325766264583747</v>
      </c>
      <c r="AF37" s="149">
        <f t="shared" si="17"/>
        <v>14.644308129417821</v>
      </c>
      <c r="AG37" s="149">
        <f t="shared" si="17"/>
        <v>17.986062381822173</v>
      </c>
      <c r="AH37" s="149">
        <f t="shared" si="17"/>
        <v>17.974809885162713</v>
      </c>
      <c r="AI37" s="149">
        <f t="shared" si="17"/>
        <v>18.289025020178851</v>
      </c>
      <c r="AJ37" s="149">
        <f t="shared" si="17"/>
        <v>18.236805197063266</v>
      </c>
      <c r="AK37" s="149">
        <f>AK10/AK$6*100+0.02</f>
        <v>17.763755151094824</v>
      </c>
      <c r="AL37" s="149">
        <f t="shared" ref="AL37:AO37" si="18">AL10/AL$6*100+0.02</f>
        <v>19.572489505139124</v>
      </c>
      <c r="AM37" s="149">
        <f t="shared" si="18"/>
        <v>22.304016241210149</v>
      </c>
      <c r="AN37" s="149">
        <f t="shared" si="18"/>
        <v>22.613237050218835</v>
      </c>
      <c r="AO37" s="149">
        <f t="shared" si="18"/>
        <v>20.746576831729257</v>
      </c>
      <c r="AP37" s="149">
        <f t="shared" ref="AP37:AS37" si="19">AP10/AP$6*100+0.02</f>
        <v>21.567878336719993</v>
      </c>
      <c r="AQ37" s="149">
        <f t="shared" si="19"/>
        <v>18.327438203884672</v>
      </c>
      <c r="AR37" s="149">
        <f t="shared" si="19"/>
        <v>15.458836522255755</v>
      </c>
      <c r="AS37" s="149">
        <f t="shared" si="19"/>
        <v>12.883319944167697</v>
      </c>
    </row>
    <row r="38" spans="1:45" ht="17.25" customHeight="1">
      <c r="A38" s="160" t="s">
        <v>75</v>
      </c>
      <c r="B38" s="149">
        <f t="shared" si="3"/>
        <v>0.37710863789917898</v>
      </c>
      <c r="C38" s="149">
        <f t="shared" si="4"/>
        <v>0.10420758150235268</v>
      </c>
      <c r="D38" s="155" t="s">
        <v>146</v>
      </c>
      <c r="E38" s="149">
        <f t="shared" si="5"/>
        <v>0.18434270505231512</v>
      </c>
      <c r="F38" s="149">
        <f t="shared" si="6"/>
        <v>0.11389603024967336</v>
      </c>
      <c r="G38" s="149">
        <f t="shared" si="7"/>
        <v>0.39624974119273038</v>
      </c>
      <c r="H38" s="149">
        <f t="shared" si="8"/>
        <v>0.49550583285523042</v>
      </c>
      <c r="I38" s="149">
        <f t="shared" si="9"/>
        <v>5.3869421774396117E-2</v>
      </c>
      <c r="J38" s="149">
        <f t="shared" si="10"/>
        <v>0.21362470933766359</v>
      </c>
      <c r="K38" s="149">
        <f>K11/$K$6*100</f>
        <v>2.5853325130789251E-2</v>
      </c>
      <c r="L38" s="149">
        <f t="shared" ref="L38:AJ38" si="20">L11/L$6*100</f>
        <v>4.6408114543659999E-2</v>
      </c>
      <c r="M38" s="149">
        <f t="shared" si="20"/>
        <v>0.19859791853322814</v>
      </c>
      <c r="N38" s="149">
        <f t="shared" si="20"/>
        <v>0.14334357025930219</v>
      </c>
      <c r="O38" s="149">
        <f t="shared" si="20"/>
        <v>7.8163334738142839E-2</v>
      </c>
      <c r="P38" s="149">
        <f t="shared" si="20"/>
        <v>0.28307324520219607</v>
      </c>
      <c r="Q38" s="149">
        <f t="shared" si="20"/>
        <v>0.18938654625174559</v>
      </c>
      <c r="R38" s="149">
        <f t="shared" si="20"/>
        <v>0.33360306126380873</v>
      </c>
      <c r="S38" s="149">
        <f t="shared" si="20"/>
        <v>0.36385753177032598</v>
      </c>
      <c r="T38" s="149">
        <f t="shared" si="20"/>
        <v>0.34181258166353062</v>
      </c>
      <c r="U38" s="149">
        <f t="shared" si="20"/>
        <v>0.52851996005473545</v>
      </c>
      <c r="V38" s="149">
        <f t="shared" si="20"/>
        <v>0.56606016838693762</v>
      </c>
      <c r="W38" s="149">
        <f t="shared" si="20"/>
        <v>0.29868557213348612</v>
      </c>
      <c r="X38" s="149">
        <f t="shared" si="20"/>
        <v>0.28970288413224066</v>
      </c>
      <c r="Y38" s="149">
        <f t="shared" si="20"/>
        <v>0.40317561057395135</v>
      </c>
      <c r="Z38" s="149">
        <f t="shared" si="20"/>
        <v>0.19442137963410661</v>
      </c>
      <c r="AA38" s="149">
        <f t="shared" si="20"/>
        <v>0.47074840758824538</v>
      </c>
      <c r="AB38" s="149">
        <f t="shared" si="20"/>
        <v>0.44821412223421198</v>
      </c>
      <c r="AC38" s="149">
        <f t="shared" si="20"/>
        <v>0.39256069122165471</v>
      </c>
      <c r="AD38" s="149">
        <f t="shared" si="20"/>
        <v>0.24396143223681938</v>
      </c>
      <c r="AE38" s="149">
        <f t="shared" si="20"/>
        <v>0.17892030848329049</v>
      </c>
      <c r="AF38" s="149">
        <f t="shared" si="20"/>
        <v>0.24856965936995232</v>
      </c>
      <c r="AG38" s="149">
        <f t="shared" si="20"/>
        <v>0.62342031017207389</v>
      </c>
      <c r="AH38" s="149">
        <f t="shared" si="20"/>
        <v>0.50519347955850979</v>
      </c>
      <c r="AI38" s="149">
        <f t="shared" si="20"/>
        <v>0.23767533246204339</v>
      </c>
      <c r="AJ38" s="149">
        <f t="shared" si="20"/>
        <v>0.13986648828175788</v>
      </c>
      <c r="AK38" s="149">
        <f>AK11/AK$6*100</f>
        <v>0.34392093618699038</v>
      </c>
      <c r="AL38" s="149">
        <f t="shared" ref="AL38:AO38" si="21">AL11/AL$6*100</f>
        <v>0.46666345761646955</v>
      </c>
      <c r="AM38" s="149">
        <f t="shared" si="21"/>
        <v>0.64196329076633407</v>
      </c>
      <c r="AN38" s="149">
        <f t="shared" si="21"/>
        <v>0.17632246140315919</v>
      </c>
      <c r="AO38" s="149">
        <f t="shared" si="21"/>
        <v>0.2430932405229925</v>
      </c>
      <c r="AP38" s="149">
        <f t="shared" ref="AP38:AS38" si="22">AP11/AP$6*100</f>
        <v>0.13080636917493149</v>
      </c>
      <c r="AQ38" s="149">
        <f t="shared" si="22"/>
        <v>0.25730501736687422</v>
      </c>
      <c r="AR38" s="149">
        <f t="shared" si="22"/>
        <v>0.23795729023421111</v>
      </c>
      <c r="AS38" s="149">
        <f t="shared" si="22"/>
        <v>0.36702094898586901</v>
      </c>
    </row>
    <row r="39" spans="1:45" ht="17.25" customHeight="1">
      <c r="A39" s="160" t="s">
        <v>74</v>
      </c>
      <c r="B39" s="149">
        <f t="shared" si="3"/>
        <v>0</v>
      </c>
      <c r="C39" s="149">
        <f t="shared" si="4"/>
        <v>0</v>
      </c>
      <c r="D39" s="155" t="s">
        <v>146</v>
      </c>
      <c r="E39" s="149">
        <f t="shared" si="5"/>
        <v>0</v>
      </c>
      <c r="F39" s="149">
        <f t="shared" si="6"/>
        <v>0.10540302316708984</v>
      </c>
      <c r="G39" s="149">
        <f t="shared" si="7"/>
        <v>0.16071016049046558</v>
      </c>
      <c r="H39" s="149">
        <f t="shared" si="8"/>
        <v>0.14680946006247211</v>
      </c>
      <c r="I39" s="149">
        <f t="shared" si="9"/>
        <v>0.1404363297886001</v>
      </c>
      <c r="J39" s="149">
        <f t="shared" si="10"/>
        <v>0.25254174855526779</v>
      </c>
      <c r="K39" s="149">
        <f>K12/$K$6*100</f>
        <v>0.41318796031542826</v>
      </c>
      <c r="L39" s="149">
        <f t="shared" ref="L39:AJ39" si="23">L12/L$6*100</f>
        <v>0.18837702408851237</v>
      </c>
      <c r="M39" s="149">
        <f t="shared" si="23"/>
        <v>0.4871434902339043</v>
      </c>
      <c r="N39" s="149">
        <f t="shared" si="23"/>
        <v>0.36703935994934084</v>
      </c>
      <c r="O39" s="149">
        <f t="shared" si="23"/>
        <v>0</v>
      </c>
      <c r="P39" s="149">
        <f t="shared" si="23"/>
        <v>0.54570370083259045</v>
      </c>
      <c r="Q39" s="149">
        <f t="shared" si="23"/>
        <v>8.0652980634470114E-2</v>
      </c>
      <c r="R39" s="149">
        <f t="shared" si="23"/>
        <v>0.26039119442048508</v>
      </c>
      <c r="S39" s="149">
        <f t="shared" si="23"/>
        <v>0.193900433184925</v>
      </c>
      <c r="T39" s="149">
        <f t="shared" si="23"/>
        <v>0.15742024373094518</v>
      </c>
      <c r="U39" s="149">
        <f t="shared" si="23"/>
        <v>0.34728689333545865</v>
      </c>
      <c r="V39" s="149">
        <f t="shared" si="23"/>
        <v>0.18303566186399878</v>
      </c>
      <c r="W39" s="149">
        <f t="shared" si="23"/>
        <v>7.0294777951872028E-2</v>
      </c>
      <c r="X39" s="149">
        <f t="shared" si="23"/>
        <v>0.50712844597059914</v>
      </c>
      <c r="Y39" s="149">
        <f t="shared" si="23"/>
        <v>0.50837688536586945</v>
      </c>
      <c r="Z39" s="149">
        <f t="shared" si="23"/>
        <v>0.26362882935520687</v>
      </c>
      <c r="AA39" s="149">
        <f t="shared" si="23"/>
        <v>0.65918844004025823</v>
      </c>
      <c r="AB39" s="149">
        <f t="shared" si="23"/>
        <v>0.46794965113888265</v>
      </c>
      <c r="AC39" s="149">
        <f t="shared" si="23"/>
        <v>0.86815414785105893</v>
      </c>
      <c r="AD39" s="149">
        <f t="shared" si="23"/>
        <v>0.20587259202593258</v>
      </c>
      <c r="AE39" s="149">
        <f t="shared" si="23"/>
        <v>0.26877595412299782</v>
      </c>
      <c r="AF39" s="149">
        <f t="shared" si="23"/>
        <v>0.69781671513432242</v>
      </c>
      <c r="AG39" s="149">
        <f t="shared" si="23"/>
        <v>0.25818339591513156</v>
      </c>
      <c r="AH39" s="149">
        <f t="shared" si="23"/>
        <v>0.18530231534879057</v>
      </c>
      <c r="AI39" s="149">
        <f t="shared" si="23"/>
        <v>9.8279588263612827E-2</v>
      </c>
      <c r="AJ39" s="149">
        <f t="shared" si="23"/>
        <v>0.35120490594401799</v>
      </c>
      <c r="AK39" s="149">
        <f>AK12/AK$6*100</f>
        <v>0.4975136194749189</v>
      </c>
      <c r="AL39" s="149">
        <f t="shared" ref="AL39:AO39" si="24">AL12/AL$6*100</f>
        <v>2.2210005311822566E-2</v>
      </c>
      <c r="AM39" s="149">
        <f t="shared" si="24"/>
        <v>5.6272121390664294E-2</v>
      </c>
      <c r="AN39" s="149">
        <f t="shared" si="24"/>
        <v>0.28823096954164751</v>
      </c>
      <c r="AO39" s="149">
        <f t="shared" si="24"/>
        <v>0.8712648606802107</v>
      </c>
      <c r="AP39" s="149">
        <f t="shared" ref="AP39:AS39" si="25">AP12/AP$6*100</f>
        <v>0.19447318602998662</v>
      </c>
      <c r="AQ39" s="149">
        <f t="shared" si="25"/>
        <v>0.27681744945794301</v>
      </c>
      <c r="AR39" s="149">
        <f t="shared" si="25"/>
        <v>5.7395174306817544E-2</v>
      </c>
      <c r="AS39" s="149">
        <f t="shared" si="25"/>
        <v>9.906448986982111E-2</v>
      </c>
    </row>
    <row r="40" spans="1:45" ht="17.25" customHeight="1">
      <c r="A40" s="160" t="s">
        <v>73</v>
      </c>
      <c r="B40" s="149">
        <f t="shared" si="3"/>
        <v>7.6730914298833488</v>
      </c>
      <c r="C40" s="149">
        <f t="shared" si="4"/>
        <v>7.7464308903335448</v>
      </c>
      <c r="D40" s="155" t="s">
        <v>146</v>
      </c>
      <c r="E40" s="149">
        <f t="shared" si="5"/>
        <v>4.6306938965583999</v>
      </c>
      <c r="F40" s="149">
        <f t="shared" si="6"/>
        <v>9.0627247278339507</v>
      </c>
      <c r="G40" s="149">
        <f t="shared" si="7"/>
        <v>8.8109645072875473</v>
      </c>
      <c r="H40" s="149">
        <f t="shared" si="8"/>
        <v>5.1787467329636003</v>
      </c>
      <c r="I40" s="149">
        <f t="shared" si="9"/>
        <v>5.0233862193249665</v>
      </c>
      <c r="J40" s="149">
        <f t="shared" si="10"/>
        <v>6.7721585575704388</v>
      </c>
      <c r="K40" s="149">
        <f>K13/$K$6*100</f>
        <v>7.0444272463989046</v>
      </c>
      <c r="L40" s="149">
        <f t="shared" ref="L40:AJ40" si="26">L13/L$6*100</f>
        <v>7.977018452171988</v>
      </c>
      <c r="M40" s="149">
        <f t="shared" si="26"/>
        <v>6.1207198948228205</v>
      </c>
      <c r="N40" s="149">
        <f t="shared" si="26"/>
        <v>7.4526683522008055</v>
      </c>
      <c r="O40" s="149">
        <f t="shared" si="26"/>
        <v>8.3892427544120007</v>
      </c>
      <c r="P40" s="149">
        <f t="shared" si="26"/>
        <v>5.7256065006820522</v>
      </c>
      <c r="Q40" s="149">
        <f t="shared" si="26"/>
        <v>6.0837909545258224</v>
      </c>
      <c r="R40" s="149">
        <f t="shared" si="26"/>
        <v>5.9904794932671752</v>
      </c>
      <c r="S40" s="149">
        <f t="shared" si="26"/>
        <v>6.170130127232305</v>
      </c>
      <c r="T40" s="149">
        <f t="shared" si="26"/>
        <v>5.6523973138925498</v>
      </c>
      <c r="U40" s="149">
        <f t="shared" si="26"/>
        <v>5.9584518499571795</v>
      </c>
      <c r="V40" s="149">
        <f t="shared" si="26"/>
        <v>7.7079003299632465</v>
      </c>
      <c r="W40" s="149">
        <f t="shared" si="26"/>
        <v>8.3269005343654268</v>
      </c>
      <c r="X40" s="149">
        <f t="shared" si="26"/>
        <v>5.1880147981539269</v>
      </c>
      <c r="Y40" s="149">
        <f t="shared" si="26"/>
        <v>4.824363521493944</v>
      </c>
      <c r="Z40" s="149">
        <f t="shared" si="26"/>
        <v>10.241687099528281</v>
      </c>
      <c r="AA40" s="149">
        <f t="shared" si="26"/>
        <v>9.6075181979738744</v>
      </c>
      <c r="AB40" s="149">
        <f t="shared" si="26"/>
        <v>6.286478836459251</v>
      </c>
      <c r="AC40" s="149">
        <f t="shared" si="26"/>
        <v>6.3865134399927417</v>
      </c>
      <c r="AD40" s="149">
        <f t="shared" si="26"/>
        <v>9.1757944616897795</v>
      </c>
      <c r="AE40" s="149">
        <f t="shared" si="26"/>
        <v>6.1661854854656912</v>
      </c>
      <c r="AF40" s="149">
        <f t="shared" si="26"/>
        <v>6.485508550458392</v>
      </c>
      <c r="AG40" s="149">
        <f t="shared" si="26"/>
        <v>6.4924630190928685</v>
      </c>
      <c r="AH40" s="149">
        <f t="shared" si="26"/>
        <v>8.2742215442452753</v>
      </c>
      <c r="AI40" s="149">
        <f t="shared" si="26"/>
        <v>6.9627615366744138</v>
      </c>
      <c r="AJ40" s="149">
        <f t="shared" si="26"/>
        <v>5.8454652253289137</v>
      </c>
      <c r="AK40" s="149">
        <f>AK13/AK$6*100</f>
        <v>6.0808451714498117</v>
      </c>
      <c r="AL40" s="149">
        <f t="shared" ref="AL40:AO40" si="27">AL13/AL$6*100</f>
        <v>7.1466392377323498</v>
      </c>
      <c r="AM40" s="149">
        <f t="shared" si="27"/>
        <v>7.4473035919374597</v>
      </c>
      <c r="AN40" s="149">
        <f t="shared" si="27"/>
        <v>4.5787155685948484</v>
      </c>
      <c r="AO40" s="149">
        <f t="shared" si="27"/>
        <v>5.2727207506025193</v>
      </c>
      <c r="AP40" s="149">
        <f t="shared" ref="AP40:AS40" si="28">AP13/AP$6*100</f>
        <v>8.4334935540687113</v>
      </c>
      <c r="AQ40" s="149">
        <f t="shared" si="28"/>
        <v>8.0691598319178048</v>
      </c>
      <c r="AR40" s="149">
        <f t="shared" si="28"/>
        <v>7.4346916599382462</v>
      </c>
      <c r="AS40" s="149">
        <f t="shared" si="28"/>
        <v>4.7727564490240848</v>
      </c>
    </row>
    <row r="41" spans="1:45" ht="17.25" customHeight="1">
      <c r="A41" s="160" t="s">
        <v>150</v>
      </c>
      <c r="B41" s="149"/>
      <c r="C41" s="149"/>
      <c r="D41" s="155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49"/>
      <c r="Z41" s="149"/>
      <c r="AA41" s="149"/>
      <c r="AB41" s="149"/>
      <c r="AC41" s="149"/>
      <c r="AD41" s="149"/>
      <c r="AE41" s="149"/>
      <c r="AF41" s="149"/>
      <c r="AG41" s="149"/>
      <c r="AH41" s="149"/>
      <c r="AI41" s="149"/>
      <c r="AJ41" s="149"/>
      <c r="AK41" s="149"/>
      <c r="AL41" s="149"/>
      <c r="AM41" s="149"/>
      <c r="AN41" s="149"/>
      <c r="AO41" s="149"/>
      <c r="AP41" s="149"/>
      <c r="AQ41" s="149"/>
      <c r="AR41" s="149"/>
      <c r="AS41" s="149"/>
    </row>
    <row r="42" spans="1:45" ht="17.25" customHeight="1">
      <c r="A42" s="159" t="s">
        <v>149</v>
      </c>
      <c r="B42" s="149">
        <f t="shared" ref="B42:B49" si="29">B15*100/$B$6</f>
        <v>18.664451890804536</v>
      </c>
      <c r="C42" s="149">
        <f t="shared" ref="C42:C49" si="30">C15*100/$C$6</f>
        <v>18.519424025993111</v>
      </c>
      <c r="D42" s="155" t="s">
        <v>146</v>
      </c>
      <c r="E42" s="149">
        <f>SUM(E15*100/$E$6)</f>
        <v>16.284484660512906</v>
      </c>
      <c r="F42" s="149">
        <f t="shared" ref="F42:F49" si="31">F15/$F$6*100</f>
        <v>16.488856822967264</v>
      </c>
      <c r="G42" s="149">
        <f t="shared" ref="G42:G49" si="32">G15/$G$6*100</f>
        <v>14.689201595384544</v>
      </c>
      <c r="H42" s="149">
        <f t="shared" ref="H42:H49" si="33">H15/$H$6*100</f>
        <v>14.322942563906418</v>
      </c>
      <c r="I42" s="149">
        <f>I15/$I$6*100</f>
        <v>16.068684765539608</v>
      </c>
      <c r="J42" s="149">
        <f t="shared" ref="J42:J49" si="34">J15/$J$6*100</f>
        <v>18.600930641962186</v>
      </c>
      <c r="K42" s="149">
        <f t="shared" ref="K42:K49" si="35">K15/$K$6*100</f>
        <v>16.06521824687491</v>
      </c>
      <c r="L42" s="149">
        <f t="shared" ref="L42:AG42" si="36">L15/L$6*100</f>
        <v>15.206142692813756</v>
      </c>
      <c r="M42" s="149">
        <f t="shared" si="36"/>
        <v>20.234152249510284</v>
      </c>
      <c r="N42" s="149">
        <f t="shared" si="36"/>
        <v>15.580947211651605</v>
      </c>
      <c r="O42" s="149">
        <f t="shared" si="36"/>
        <v>17.236546618703407</v>
      </c>
      <c r="P42" s="149">
        <f t="shared" si="36"/>
        <v>16.074221704866133</v>
      </c>
      <c r="Q42" s="149">
        <f t="shared" si="36"/>
        <v>15.66600725562021</v>
      </c>
      <c r="R42" s="149">
        <f t="shared" si="36"/>
        <v>15.712689365309432</v>
      </c>
      <c r="S42" s="149">
        <f t="shared" si="36"/>
        <v>14.480118941915723</v>
      </c>
      <c r="T42" s="149">
        <f t="shared" si="36"/>
        <v>14.814796364247101</v>
      </c>
      <c r="U42" s="149">
        <f t="shared" si="36"/>
        <v>15.509088520590947</v>
      </c>
      <c r="V42" s="149">
        <f t="shared" si="36"/>
        <v>14.807320839351345</v>
      </c>
      <c r="W42" s="149">
        <f t="shared" si="36"/>
        <v>15.08605826570941</v>
      </c>
      <c r="X42" s="149">
        <f t="shared" si="36"/>
        <v>14.491910896346683</v>
      </c>
      <c r="Y42" s="149">
        <f t="shared" si="36"/>
        <v>13.900887734697065</v>
      </c>
      <c r="Z42" s="149">
        <f t="shared" si="36"/>
        <v>16.087607570326405</v>
      </c>
      <c r="AA42" s="149">
        <f t="shared" si="36"/>
        <v>17.184550647980551</v>
      </c>
      <c r="AB42" s="149">
        <f t="shared" si="36"/>
        <v>17.046319211299227</v>
      </c>
      <c r="AC42" s="149">
        <f t="shared" si="36"/>
        <v>14.748806154038272</v>
      </c>
      <c r="AD42" s="149">
        <f t="shared" si="36"/>
        <v>17.187307898452257</v>
      </c>
      <c r="AE42" s="149">
        <f t="shared" si="36"/>
        <v>16.750168083844176</v>
      </c>
      <c r="AF42" s="149">
        <f t="shared" si="36"/>
        <v>14.723638871769934</v>
      </c>
      <c r="AG42" s="149">
        <f t="shared" si="36"/>
        <v>14.576572343768055</v>
      </c>
      <c r="AH42" s="149">
        <f>AH15/AH$6*100-0.02</f>
        <v>16.044683530174918</v>
      </c>
      <c r="AI42" s="149">
        <f t="shared" ref="AI42:AK46" si="37">AI15/AI$6*100</f>
        <v>15.631164928477848</v>
      </c>
      <c r="AJ42" s="149">
        <f t="shared" si="37"/>
        <v>15.3451540262392</v>
      </c>
      <c r="AK42" s="149">
        <f t="shared" si="37"/>
        <v>15.281442757827882</v>
      </c>
      <c r="AL42" s="149">
        <f t="shared" ref="AL42:AO42" si="38">AL15/AL$6*100</f>
        <v>16.351377484797126</v>
      </c>
      <c r="AM42" s="149">
        <f t="shared" si="38"/>
        <v>14.139758089651139</v>
      </c>
      <c r="AN42" s="149">
        <f t="shared" si="38"/>
        <v>16.147891001284844</v>
      </c>
      <c r="AO42" s="149">
        <f t="shared" si="38"/>
        <v>16.289499523240263</v>
      </c>
      <c r="AP42" s="149">
        <f t="shared" ref="AP42:AS42" si="39">AP15/AP$6*100</f>
        <v>16.466197817697417</v>
      </c>
      <c r="AQ42" s="149">
        <f t="shared" si="39"/>
        <v>13.512318740840898</v>
      </c>
      <c r="AR42" s="149">
        <f t="shared" si="39"/>
        <v>13.691851514030407</v>
      </c>
      <c r="AS42" s="149">
        <f t="shared" si="39"/>
        <v>13.866876619073661</v>
      </c>
    </row>
    <row r="43" spans="1:45" ht="18.75" customHeight="1">
      <c r="A43" s="158" t="s">
        <v>71</v>
      </c>
      <c r="B43" s="149">
        <f t="shared" si="29"/>
        <v>2.2051186740863025</v>
      </c>
      <c r="C43" s="149">
        <f t="shared" si="30"/>
        <v>2.7639724998864406</v>
      </c>
      <c r="D43" s="155" t="s">
        <v>146</v>
      </c>
      <c r="E43" s="149">
        <f>SUM(E16*100/$E$6)</f>
        <v>1.2220905080230242</v>
      </c>
      <c r="F43" s="149">
        <f t="shared" si="31"/>
        <v>1.9432458575299099</v>
      </c>
      <c r="G43" s="149">
        <f t="shared" si="32"/>
        <v>1.619151538230577</v>
      </c>
      <c r="H43" s="149">
        <f t="shared" si="33"/>
        <v>1.293682667176643</v>
      </c>
      <c r="I43" s="149">
        <f>ROUNDDOWN(I16/$I$6*100,1)</f>
        <v>1.9</v>
      </c>
      <c r="J43" s="149">
        <f t="shared" si="34"/>
        <v>3.6304509122514852</v>
      </c>
      <c r="K43" s="149">
        <f t="shared" si="35"/>
        <v>1.6408743791180034</v>
      </c>
      <c r="L43" s="149">
        <f t="shared" ref="L43:Y43" si="40">L16/L$6*100</f>
        <v>2.4121615558035963</v>
      </c>
      <c r="M43" s="149">
        <f t="shared" si="40"/>
        <v>1.6624131656588408</v>
      </c>
      <c r="N43" s="149">
        <f t="shared" si="40"/>
        <v>2.0298247749572464</v>
      </c>
      <c r="O43" s="149">
        <f t="shared" si="40"/>
        <v>2.8285273535053328</v>
      </c>
      <c r="P43" s="149">
        <f t="shared" si="40"/>
        <v>1.8063423910936955</v>
      </c>
      <c r="Q43" s="149">
        <f t="shared" si="40"/>
        <v>1.7114046210820972</v>
      </c>
      <c r="R43" s="149">
        <f t="shared" si="40"/>
        <v>1.9757570907323261</v>
      </c>
      <c r="S43" s="149">
        <f t="shared" si="40"/>
        <v>2.3128472582355655</v>
      </c>
      <c r="T43" s="149">
        <f t="shared" si="40"/>
        <v>2.2127792216664912</v>
      </c>
      <c r="U43" s="149">
        <f t="shared" si="40"/>
        <v>1.7558497737859029</v>
      </c>
      <c r="V43" s="149">
        <f t="shared" si="40"/>
        <v>2.3369705616420662</v>
      </c>
      <c r="W43" s="149">
        <f t="shared" si="40"/>
        <v>1.831911671850518</v>
      </c>
      <c r="X43" s="149">
        <f t="shared" si="40"/>
        <v>2.0899761134754473</v>
      </c>
      <c r="Y43" s="149">
        <f t="shared" si="40"/>
        <v>1.5503156398029239</v>
      </c>
      <c r="Z43" s="149">
        <f>Z16/Z$6*100-0.01</f>
        <v>2.2445537486457292</v>
      </c>
      <c r="AA43" s="149">
        <f t="shared" ref="AA43:AH45" si="41">AA16/AA$6*100</f>
        <v>1.1099496126364725</v>
      </c>
      <c r="AB43" s="149">
        <f t="shared" si="41"/>
        <v>1.3219802764775008</v>
      </c>
      <c r="AC43" s="149">
        <f t="shared" si="41"/>
        <v>1.6005792327272481</v>
      </c>
      <c r="AD43" s="149">
        <f t="shared" si="41"/>
        <v>2.9545368710419551</v>
      </c>
      <c r="AE43" s="149">
        <f t="shared" si="41"/>
        <v>1.9242238481313032</v>
      </c>
      <c r="AF43" s="149">
        <f t="shared" si="41"/>
        <v>1.7257374637227128</v>
      </c>
      <c r="AG43" s="149">
        <f t="shared" si="41"/>
        <v>1.9690501315021238</v>
      </c>
      <c r="AH43" s="149">
        <f t="shared" si="41"/>
        <v>1.7740007344151127</v>
      </c>
      <c r="AI43" s="149">
        <f t="shared" si="37"/>
        <v>2.4046165060209219</v>
      </c>
      <c r="AJ43" s="149">
        <f t="shared" si="37"/>
        <v>1.4542114199679799</v>
      </c>
      <c r="AK43" s="149">
        <f t="shared" si="37"/>
        <v>1.2959580581134544</v>
      </c>
      <c r="AL43" s="149">
        <f t="shared" ref="AL43:AO43" si="42">AL16/AL$6*100</f>
        <v>2.0189992661408889</v>
      </c>
      <c r="AM43" s="149">
        <f t="shared" si="42"/>
        <v>1.2713742266852819</v>
      </c>
      <c r="AN43" s="149">
        <f t="shared" si="42"/>
        <v>1.2507472018578702</v>
      </c>
      <c r="AO43" s="149">
        <f t="shared" si="42"/>
        <v>1.184349600447812</v>
      </c>
      <c r="AP43" s="149">
        <f t="shared" ref="AP43:AS43" si="43">AP16/AP$6*100</f>
        <v>2.5520153441480846</v>
      </c>
      <c r="AQ43" s="149">
        <f t="shared" si="43"/>
        <v>1.2435329646752111</v>
      </c>
      <c r="AR43" s="149">
        <f t="shared" si="43"/>
        <v>0.98137991960021931</v>
      </c>
      <c r="AS43" s="149">
        <f t="shared" si="43"/>
        <v>1.8280552119423543</v>
      </c>
    </row>
    <row r="44" spans="1:45" ht="19.5" customHeight="1">
      <c r="A44" s="156" t="s">
        <v>69</v>
      </c>
      <c r="B44" s="149">
        <f t="shared" si="29"/>
        <v>8.7932796903869068</v>
      </c>
      <c r="C44" s="149">
        <f t="shared" si="30"/>
        <v>6.3092346621135968</v>
      </c>
      <c r="D44" s="155" t="s">
        <v>146</v>
      </c>
      <c r="E44" s="149">
        <f>SUM(E17*100/$E$6)</f>
        <v>4.3209261130510903</v>
      </c>
      <c r="F44" s="149">
        <f t="shared" si="31"/>
        <v>6.8613436621298156</v>
      </c>
      <c r="G44" s="149">
        <f t="shared" si="32"/>
        <v>6.9981485710177136</v>
      </c>
      <c r="H44" s="149">
        <f t="shared" si="33"/>
        <v>4.8331739657040869</v>
      </c>
      <c r="I44" s="149">
        <f>I17/$I$6*100</f>
        <v>5.1409593642907119</v>
      </c>
      <c r="J44" s="149">
        <f t="shared" si="34"/>
        <v>5.868690599699204</v>
      </c>
      <c r="K44" s="149">
        <f t="shared" si="35"/>
        <v>4.2952789324347851</v>
      </c>
      <c r="L44" s="149">
        <f t="shared" ref="L44:Y44" si="44">L17/L$6*100</f>
        <v>5.4338662504790278</v>
      </c>
      <c r="M44" s="149">
        <f t="shared" si="44"/>
        <v>6.615371037457134</v>
      </c>
      <c r="N44" s="149">
        <f t="shared" si="44"/>
        <v>6.5729844929528838</v>
      </c>
      <c r="O44" s="149">
        <f t="shared" si="44"/>
        <v>6.8153234756984595</v>
      </c>
      <c r="P44" s="149">
        <f t="shared" si="44"/>
        <v>3.8062348632708716</v>
      </c>
      <c r="Q44" s="149">
        <f t="shared" si="44"/>
        <v>4.9660451581138414</v>
      </c>
      <c r="R44" s="149">
        <f t="shared" si="44"/>
        <v>7.2500496477234666</v>
      </c>
      <c r="S44" s="149">
        <f t="shared" si="44"/>
        <v>6.8114453705200795</v>
      </c>
      <c r="T44" s="149">
        <f t="shared" si="44"/>
        <v>5.5408082803617535</v>
      </c>
      <c r="U44" s="149">
        <f t="shared" si="44"/>
        <v>6.9882397389978381</v>
      </c>
      <c r="V44" s="149">
        <f t="shared" si="44"/>
        <v>6.6929110743180562</v>
      </c>
      <c r="W44" s="149">
        <f t="shared" si="44"/>
        <v>6.4465641881621103</v>
      </c>
      <c r="X44" s="149">
        <f t="shared" si="44"/>
        <v>6.4672573095070716</v>
      </c>
      <c r="Y44" s="149">
        <f t="shared" si="44"/>
        <v>7.5443417616680231</v>
      </c>
      <c r="Z44" s="149">
        <f t="shared" ref="Z44:Z49" si="45">Z17/Z$6*100</f>
        <v>5.592758682371394</v>
      </c>
      <c r="AA44" s="149">
        <f t="shared" si="41"/>
        <v>5.8352827796020694</v>
      </c>
      <c r="AB44" s="149">
        <f t="shared" si="41"/>
        <v>7.8440097792172123</v>
      </c>
      <c r="AC44" s="149">
        <f t="shared" si="41"/>
        <v>8.2467626185799752</v>
      </c>
      <c r="AD44" s="149">
        <f t="shared" si="41"/>
        <v>6.0397329281237875</v>
      </c>
      <c r="AE44" s="149">
        <f t="shared" si="41"/>
        <v>7.1273086810361876</v>
      </c>
      <c r="AF44" s="149">
        <f t="shared" si="41"/>
        <v>7.0668266013608161</v>
      </c>
      <c r="AG44" s="149">
        <f t="shared" si="41"/>
        <v>6.1810206891063286</v>
      </c>
      <c r="AH44" s="149">
        <f t="shared" si="41"/>
        <v>6.1614030887493749</v>
      </c>
      <c r="AI44" s="149">
        <f t="shared" si="37"/>
        <v>5.4735583198741127</v>
      </c>
      <c r="AJ44" s="149">
        <f t="shared" si="37"/>
        <v>5.7669922781081251</v>
      </c>
      <c r="AK44" s="149">
        <f t="shared" si="37"/>
        <v>6.1196391997029487</v>
      </c>
      <c r="AL44" s="149">
        <f t="shared" ref="AL44:AO44" si="46">AL17/AL$6*100</f>
        <v>7.9556576821706013</v>
      </c>
      <c r="AM44" s="149">
        <f t="shared" si="46"/>
        <v>9.8585511850020708</v>
      </c>
      <c r="AN44" s="149">
        <f t="shared" si="46"/>
        <v>6.853386971547927</v>
      </c>
      <c r="AO44" s="149">
        <f t="shared" si="46"/>
        <v>6.3562125172163242</v>
      </c>
      <c r="AP44" s="149">
        <f t="shared" ref="AP44:AS44" si="47">AP17/AP$6*100</f>
        <v>6.5656070964903996</v>
      </c>
      <c r="AQ44" s="149">
        <f t="shared" si="47"/>
        <v>5.6581195197188912</v>
      </c>
      <c r="AR44" s="149">
        <f t="shared" si="47"/>
        <v>5.8114940817043577</v>
      </c>
      <c r="AS44" s="149">
        <f t="shared" si="47"/>
        <v>7.2376442093280913</v>
      </c>
    </row>
    <row r="45" spans="1:45" ht="19.5" customHeight="1">
      <c r="A45" s="156" t="s">
        <v>68</v>
      </c>
      <c r="B45" s="149">
        <f t="shared" si="29"/>
        <v>0</v>
      </c>
      <c r="C45" s="149">
        <f t="shared" si="30"/>
        <v>0</v>
      </c>
      <c r="D45" s="155" t="s">
        <v>146</v>
      </c>
      <c r="E45" s="149" t="s">
        <v>146</v>
      </c>
      <c r="F45" s="149">
        <f t="shared" si="31"/>
        <v>0.19584115459474727</v>
      </c>
      <c r="G45" s="149">
        <f t="shared" si="32"/>
        <v>0.22475455750447879</v>
      </c>
      <c r="H45" s="149">
        <f t="shared" si="33"/>
        <v>0.10403518837253778</v>
      </c>
      <c r="I45" s="149">
        <f>I18/$I$6*100</f>
        <v>0.16248520939858549</v>
      </c>
      <c r="J45" s="149">
        <f t="shared" si="34"/>
        <v>1.021131050498477</v>
      </c>
      <c r="K45" s="149">
        <f t="shared" si="35"/>
        <v>0.17473646924986397</v>
      </c>
      <c r="L45" s="149">
        <f t="shared" ref="L45:Y45" si="48">L18/L$6*100</f>
        <v>0.21164345785838493</v>
      </c>
      <c r="M45" s="149">
        <f t="shared" si="48"/>
        <v>0.3134118470952888</v>
      </c>
      <c r="N45" s="149">
        <f t="shared" si="48"/>
        <v>1.7161318388352653</v>
      </c>
      <c r="O45" s="149">
        <f t="shared" si="48"/>
        <v>0.61771671184028043</v>
      </c>
      <c r="P45" s="149">
        <f t="shared" si="48"/>
        <v>0.28451111725158884</v>
      </c>
      <c r="Q45" s="149">
        <f t="shared" si="48"/>
        <v>0.62513930110823868</v>
      </c>
      <c r="R45" s="149">
        <f t="shared" si="48"/>
        <v>0.22119172320579059</v>
      </c>
      <c r="S45" s="149">
        <f t="shared" si="48"/>
        <v>0.27072492340397941</v>
      </c>
      <c r="T45" s="149">
        <f t="shared" si="48"/>
        <v>0.40422558064727332</v>
      </c>
      <c r="U45" s="149">
        <f t="shared" si="48"/>
        <v>0.43158462674520404</v>
      </c>
      <c r="V45" s="149">
        <f t="shared" si="48"/>
        <v>0.4011519357452355</v>
      </c>
      <c r="W45" s="149">
        <f t="shared" si="48"/>
        <v>0.43730487476906527</v>
      </c>
      <c r="X45" s="149">
        <f t="shared" si="48"/>
        <v>2.111909849687265E-2</v>
      </c>
      <c r="Y45" s="149">
        <f t="shared" si="48"/>
        <v>0.15168555900230046</v>
      </c>
      <c r="Z45" s="149">
        <f t="shared" si="45"/>
        <v>0.33627321788864162</v>
      </c>
      <c r="AA45" s="149">
        <f t="shared" si="41"/>
        <v>0.26627268613426791</v>
      </c>
      <c r="AB45" s="149">
        <f t="shared" si="41"/>
        <v>0.36529488482105199</v>
      </c>
      <c r="AC45" s="149">
        <f t="shared" si="41"/>
        <v>0.12674346491625776</v>
      </c>
      <c r="AD45" s="149">
        <f t="shared" si="41"/>
        <v>0.28478238334890904</v>
      </c>
      <c r="AE45" s="149">
        <f t="shared" si="41"/>
        <v>0.10527981016412893</v>
      </c>
      <c r="AF45" s="149">
        <f t="shared" si="41"/>
        <v>0.16887164506250602</v>
      </c>
      <c r="AG45" s="149">
        <f t="shared" si="41"/>
        <v>0.24226693285930842</v>
      </c>
      <c r="AH45" s="149">
        <f t="shared" si="41"/>
        <v>0.30897199678410298</v>
      </c>
      <c r="AI45" s="149">
        <f t="shared" si="37"/>
        <v>0.28581716164397558</v>
      </c>
      <c r="AJ45" s="149">
        <f t="shared" si="37"/>
        <v>0.38782561464705256</v>
      </c>
      <c r="AK45" s="149">
        <f t="shared" si="37"/>
        <v>0.37194764231272576</v>
      </c>
      <c r="AL45" s="149">
        <f t="shared" ref="AL45:AO45" si="49">AL18/AL$6*100</f>
        <v>0.32031387888875656</v>
      </c>
      <c r="AM45" s="149">
        <f t="shared" si="49"/>
        <v>1.8017325665296156E-2</v>
      </c>
      <c r="AN45" s="149">
        <f t="shared" si="49"/>
        <v>0.3328913104718193</v>
      </c>
      <c r="AO45" s="149">
        <f t="shared" si="49"/>
        <v>0.28972643251075941</v>
      </c>
      <c r="AP45" s="149">
        <f t="shared" ref="AP45:AS45" si="50">AP18/AP$6*100</f>
        <v>9.4209080045662016E-2</v>
      </c>
      <c r="AQ45" s="149">
        <f t="shared" si="50"/>
        <v>0.11164997449619872</v>
      </c>
      <c r="AR45" s="149">
        <f t="shared" si="50"/>
        <v>8.5782517274784059E-2</v>
      </c>
      <c r="AS45" s="149">
        <f t="shared" si="50"/>
        <v>0</v>
      </c>
    </row>
    <row r="46" spans="1:45" ht="19.5" customHeight="1">
      <c r="A46" s="156" t="s">
        <v>67</v>
      </c>
      <c r="B46" s="149">
        <f t="shared" si="29"/>
        <v>0.89203719292875183</v>
      </c>
      <c r="C46" s="149">
        <f t="shared" si="30"/>
        <v>0.53833903803042327</v>
      </c>
      <c r="D46" s="155" t="s">
        <v>146</v>
      </c>
      <c r="E46" s="149">
        <f>SUM(E19*100/$E$6)</f>
        <v>0.78863430099317366</v>
      </c>
      <c r="F46" s="149">
        <f t="shared" si="31"/>
        <v>0.97815332141939715</v>
      </c>
      <c r="G46" s="149">
        <f t="shared" si="32"/>
        <v>0.70056048833519846</v>
      </c>
      <c r="H46" s="149">
        <f t="shared" si="33"/>
        <v>1.0766239561420283</v>
      </c>
      <c r="I46" s="149">
        <f>ROUNDDOWN(I19/$I$6*100,1)</f>
        <v>0.4</v>
      </c>
      <c r="J46" s="149">
        <f t="shared" si="34"/>
        <v>0.59192807828789451</v>
      </c>
      <c r="K46" s="149">
        <f t="shared" si="35"/>
        <v>0.77679269801169715</v>
      </c>
      <c r="L46" s="149">
        <f t="shared" ref="L46:Y46" si="51">L19/L$6*100</f>
        <v>0.75319621386383673</v>
      </c>
      <c r="M46" s="149">
        <f t="shared" si="51"/>
        <v>0.47465837505356551</v>
      </c>
      <c r="N46" s="149">
        <f t="shared" si="51"/>
        <v>0.99109939529633539</v>
      </c>
      <c r="O46" s="149">
        <f t="shared" si="51"/>
        <v>0.81518898682608254</v>
      </c>
      <c r="P46" s="149">
        <f t="shared" si="51"/>
        <v>0.82502597547115319</v>
      </c>
      <c r="Q46" s="149">
        <f t="shared" si="51"/>
        <v>0.97066901049307242</v>
      </c>
      <c r="R46" s="149">
        <f t="shared" si="51"/>
        <v>1.1891741286454027</v>
      </c>
      <c r="S46" s="149">
        <f t="shared" si="51"/>
        <v>1.4499704714140365</v>
      </c>
      <c r="T46" s="149">
        <f t="shared" si="51"/>
        <v>0.39390644170469324</v>
      </c>
      <c r="U46" s="149">
        <f t="shared" si="51"/>
        <v>0.50013831111778595</v>
      </c>
      <c r="V46" s="149">
        <f t="shared" si="51"/>
        <v>0.65478916405396836</v>
      </c>
      <c r="W46" s="149">
        <f t="shared" si="51"/>
        <v>1.051187121442436</v>
      </c>
      <c r="X46" s="149">
        <f t="shared" si="51"/>
        <v>1.0962783938389089</v>
      </c>
      <c r="Y46" s="149">
        <f t="shared" si="51"/>
        <v>0.73540152419521387</v>
      </c>
      <c r="Z46" s="149">
        <f t="shared" si="45"/>
        <v>0.86899873380049653</v>
      </c>
      <c r="AA46" s="149">
        <f t="shared" ref="AA46:AG49" si="52">AA19/AA$6*100</f>
        <v>1.6459180447956527</v>
      </c>
      <c r="AB46" s="149">
        <f t="shared" si="52"/>
        <v>1.3417908454160294</v>
      </c>
      <c r="AC46" s="149">
        <f t="shared" si="52"/>
        <v>0.87581220705281404</v>
      </c>
      <c r="AD46" s="149">
        <f t="shared" si="52"/>
        <v>0.69098298939539193</v>
      </c>
      <c r="AE46" s="149">
        <f t="shared" si="52"/>
        <v>0.69479928811548353</v>
      </c>
      <c r="AF46" s="149">
        <f t="shared" si="52"/>
        <v>0.99442554626194279</v>
      </c>
      <c r="AG46" s="149">
        <f t="shared" si="52"/>
        <v>0.85757596858947238</v>
      </c>
      <c r="AH46" s="149">
        <f>AH19/AH$6*100-0.04</f>
        <v>0.72159170725631239</v>
      </c>
      <c r="AI46" s="149">
        <f t="shared" si="37"/>
        <v>0.76148717535202215</v>
      </c>
      <c r="AJ46" s="149">
        <f t="shared" si="37"/>
        <v>0.67917566476972424</v>
      </c>
      <c r="AK46" s="149">
        <f t="shared" si="37"/>
        <v>0.68071643861320053</v>
      </c>
      <c r="AL46" s="149">
        <f t="shared" ref="AL46:AO46" si="53">AL19/AL$6*100</f>
        <v>0.99539670194088414</v>
      </c>
      <c r="AM46" s="149">
        <f t="shared" si="53"/>
        <v>1.1388486843509706</v>
      </c>
      <c r="AN46" s="149">
        <f t="shared" si="53"/>
        <v>0.98476051751028915</v>
      </c>
      <c r="AO46" s="149">
        <f t="shared" si="53"/>
        <v>0.69741231666857151</v>
      </c>
      <c r="AP46" s="149">
        <f t="shared" ref="AP46:AS46" si="54">AP19/AP$6*100</f>
        <v>0.79748253392150181</v>
      </c>
      <c r="AQ46" s="149">
        <f t="shared" si="54"/>
        <v>0.48667729999757109</v>
      </c>
      <c r="AR46" s="149">
        <f t="shared" si="54"/>
        <v>0.82431880072007679</v>
      </c>
      <c r="AS46" s="149">
        <f t="shared" si="54"/>
        <v>0.48879235563484014</v>
      </c>
    </row>
    <row r="47" spans="1:45" ht="19.5" customHeight="1">
      <c r="A47" s="154" t="s">
        <v>66</v>
      </c>
      <c r="B47" s="149">
        <f t="shared" si="29"/>
        <v>1.039901496681936</v>
      </c>
      <c r="C47" s="149">
        <f t="shared" si="30"/>
        <v>1.3705300959511346</v>
      </c>
      <c r="D47" s="155" t="s">
        <v>146</v>
      </c>
      <c r="E47" s="149">
        <f>SUM(E20*100/$E$6)</f>
        <v>1.8828555495451571</v>
      </c>
      <c r="F47" s="149">
        <f t="shared" si="31"/>
        <v>9.1926104052838617E-2</v>
      </c>
      <c r="G47" s="149">
        <f t="shared" si="32"/>
        <v>0.13334815719237886</v>
      </c>
      <c r="H47" s="149">
        <f t="shared" si="33"/>
        <v>7.7835150124306751E-2</v>
      </c>
      <c r="I47" s="149">
        <f>I20/$I$6*100</f>
        <v>7.2535802807849645E-2</v>
      </c>
      <c r="J47" s="149">
        <f t="shared" si="34"/>
        <v>0.11373902173652317</v>
      </c>
      <c r="K47" s="149">
        <f t="shared" si="35"/>
        <v>0.14170045279190724</v>
      </c>
      <c r="L47" s="149">
        <f t="shared" ref="L47:Y47" si="55">L20/L$6*100</f>
        <v>0.20846225645821467</v>
      </c>
      <c r="M47" s="149">
        <f t="shared" si="55"/>
        <v>0.19074313079970867</v>
      </c>
      <c r="N47" s="149">
        <f t="shared" si="55"/>
        <v>0.27710873025533778</v>
      </c>
      <c r="O47" s="149">
        <f t="shared" si="55"/>
        <v>0.14620671472313601</v>
      </c>
      <c r="P47" s="149">
        <f t="shared" si="55"/>
        <v>0.38009835044817847</v>
      </c>
      <c r="Q47" s="149">
        <f t="shared" si="55"/>
        <v>0.32601181399319767</v>
      </c>
      <c r="R47" s="149">
        <f t="shared" si="55"/>
        <v>0.1404956473025725</v>
      </c>
      <c r="S47" s="149">
        <f t="shared" si="55"/>
        <v>0.59219337082726276</v>
      </c>
      <c r="T47" s="149">
        <f t="shared" si="55"/>
        <v>0.41233855885040521</v>
      </c>
      <c r="U47" s="149">
        <f t="shared" si="55"/>
        <v>0.28452250053708034</v>
      </c>
      <c r="V47" s="149">
        <f t="shared" si="55"/>
        <v>0.24174798323176103</v>
      </c>
      <c r="W47" s="149">
        <f t="shared" si="55"/>
        <v>0.26130118565983018</v>
      </c>
      <c r="X47" s="149">
        <f t="shared" si="55"/>
        <v>6.502829091130001E-2</v>
      </c>
      <c r="Y47" s="149">
        <f t="shared" si="55"/>
        <v>5.6774148981411331E-2</v>
      </c>
      <c r="Z47" s="149">
        <f t="shared" si="45"/>
        <v>0.21801127784603921</v>
      </c>
      <c r="AA47" s="149">
        <f t="shared" si="52"/>
        <v>0.23380630965721072</v>
      </c>
      <c r="AB47" s="149">
        <f t="shared" si="52"/>
        <v>8.2994277447017983E-2</v>
      </c>
      <c r="AC47" s="149">
        <f t="shared" si="52"/>
        <v>0.29757019179226063</v>
      </c>
      <c r="AD47" s="149">
        <f t="shared" si="52"/>
        <v>0.14592686460542292</v>
      </c>
      <c r="AE47" s="149">
        <f t="shared" si="52"/>
        <v>0.56183508008700811</v>
      </c>
      <c r="AF47" s="149">
        <f t="shared" si="52"/>
        <v>0.3682268624177219</v>
      </c>
      <c r="AG47" s="149">
        <f t="shared" si="52"/>
        <v>0.58883261160845801</v>
      </c>
      <c r="AH47" s="149">
        <f>AH20/AH$6*100</f>
        <v>0.13353737347920261</v>
      </c>
      <c r="AI47" s="149">
        <f>AI20/AI$6*100-0.02</f>
        <v>0.23260488811216171</v>
      </c>
      <c r="AJ47" s="149">
        <f>AJ20/AJ$6*100+0.02</f>
        <v>6.5391214568887329E-2</v>
      </c>
      <c r="AK47" s="149">
        <f>AK20/AK$6*100</f>
        <v>8.7880349716288983E-2</v>
      </c>
      <c r="AL47" s="149">
        <f t="shared" ref="AL47:AO47" si="56">AL20/AL$6*100</f>
        <v>0.12473071424168032</v>
      </c>
      <c r="AM47" s="149">
        <f t="shared" si="56"/>
        <v>0.33225314769510583</v>
      </c>
      <c r="AN47" s="149">
        <f t="shared" si="56"/>
        <v>0.21428375119380527</v>
      </c>
      <c r="AO47" s="149">
        <f t="shared" si="56"/>
        <v>0.2772964761490827</v>
      </c>
      <c r="AP47" s="149">
        <f t="shared" ref="AP47:AS47" si="57">AP20/AP$6*100</f>
        <v>0.57638504266121948</v>
      </c>
      <c r="AQ47" s="149">
        <f t="shared" si="57"/>
        <v>0.55250139663673681</v>
      </c>
      <c r="AR47" s="149">
        <f t="shared" si="57"/>
        <v>0.70409917886120221</v>
      </c>
      <c r="AS47" s="149">
        <f t="shared" si="57"/>
        <v>0.76068171210152513</v>
      </c>
    </row>
    <row r="48" spans="1:45" ht="19.5" customHeight="1">
      <c r="A48" s="154" t="s">
        <v>65</v>
      </c>
      <c r="B48" s="149">
        <f t="shared" si="29"/>
        <v>0</v>
      </c>
      <c r="C48" s="149">
        <f t="shared" si="30"/>
        <v>0</v>
      </c>
      <c r="D48" s="155" t="s">
        <v>146</v>
      </c>
      <c r="E48" s="149" t="s">
        <v>146</v>
      </c>
      <c r="F48" s="149">
        <f t="shared" si="31"/>
        <v>0.6836801461245896</v>
      </c>
      <c r="G48" s="149">
        <f t="shared" si="32"/>
        <v>0.17469074611722521</v>
      </c>
      <c r="H48" s="149">
        <f t="shared" si="33"/>
        <v>0.14445081914961433</v>
      </c>
      <c r="I48" s="149">
        <f>I21/$I$6*100</f>
        <v>0.31338222922942299</v>
      </c>
      <c r="J48" s="149">
        <f t="shared" si="34"/>
        <v>0.23738627158065112</v>
      </c>
      <c r="K48" s="149">
        <f t="shared" si="35"/>
        <v>0.11155856104453081</v>
      </c>
      <c r="L48" s="149">
        <f t="shared" ref="L48:Y48" si="58">L21/L$6*100</f>
        <v>0.11664405133957553</v>
      </c>
      <c r="M48" s="149">
        <f t="shared" si="58"/>
        <v>9.1374558832604549E-2</v>
      </c>
      <c r="N48" s="149">
        <f t="shared" si="58"/>
        <v>0.46987423680357804</v>
      </c>
      <c r="O48" s="149">
        <f t="shared" si="58"/>
        <v>0.24760599820370802</v>
      </c>
      <c r="P48" s="149">
        <f t="shared" si="58"/>
        <v>0.18467278408288143</v>
      </c>
      <c r="Q48" s="149">
        <f t="shared" si="58"/>
        <v>0.30510877763828431</v>
      </c>
      <c r="R48" s="149">
        <f t="shared" si="58"/>
        <v>0.4085933540223548</v>
      </c>
      <c r="S48" s="149">
        <f t="shared" si="58"/>
        <v>0.22735182718873742</v>
      </c>
      <c r="T48" s="149">
        <f t="shared" si="58"/>
        <v>0.16652955259060204</v>
      </c>
      <c r="U48" s="149">
        <f t="shared" si="58"/>
        <v>0.38943576004033131</v>
      </c>
      <c r="V48" s="149">
        <f t="shared" si="58"/>
        <v>0.35447564025786454</v>
      </c>
      <c r="W48" s="149">
        <f t="shared" si="58"/>
        <v>0.44944064100465375</v>
      </c>
      <c r="X48" s="149">
        <f t="shared" si="58"/>
        <v>0.46233581445290267</v>
      </c>
      <c r="Y48" s="149">
        <f t="shared" si="58"/>
        <v>0.59055188934149905</v>
      </c>
      <c r="Z48" s="149">
        <f t="shared" si="45"/>
        <v>0.5971681186431278</v>
      </c>
      <c r="AA48" s="149">
        <f t="shared" si="52"/>
        <v>0.31536881058176863</v>
      </c>
      <c r="AB48" s="149">
        <f t="shared" si="52"/>
        <v>0.23952778807493796</v>
      </c>
      <c r="AC48" s="149">
        <f t="shared" si="52"/>
        <v>0.23008240457949505</v>
      </c>
      <c r="AD48" s="149">
        <f t="shared" si="52"/>
        <v>0.35155838802242584</v>
      </c>
      <c r="AE48" s="149">
        <f t="shared" si="52"/>
        <v>0.34629226814316788</v>
      </c>
      <c r="AF48" s="149">
        <f t="shared" si="52"/>
        <v>0.1267088245901796</v>
      </c>
      <c r="AG48" s="149">
        <f t="shared" si="52"/>
        <v>0.29269457302174817</v>
      </c>
      <c r="AH48" s="149">
        <f>AH21/AH$6*100</f>
        <v>0.15634630099048979</v>
      </c>
      <c r="AI48" s="149">
        <f>AI21/AI$6*100</f>
        <v>0.20629931443799801</v>
      </c>
      <c r="AJ48" s="149">
        <f>AJ21/AJ$6*100</f>
        <v>0.45460455404670369</v>
      </c>
      <c r="AK48" s="149">
        <f>AK21/AK$6*100</f>
        <v>0.63543034848913094</v>
      </c>
      <c r="AL48" s="149">
        <f t="shared" ref="AL48:AO48" si="59">AL21/AL$6*100</f>
        <v>0.76772303532235331</v>
      </c>
      <c r="AM48" s="149">
        <f t="shared" si="59"/>
        <v>0.29758473906899097</v>
      </c>
      <c r="AN48" s="149">
        <f t="shared" si="59"/>
        <v>0.17658011721621789</v>
      </c>
      <c r="AO48" s="149">
        <f t="shared" si="59"/>
        <v>0.29314675607336843</v>
      </c>
      <c r="AP48" s="149">
        <f t="shared" ref="AP48:AS48" si="60">AP21/AP$6*100</f>
        <v>0.68991677901114301</v>
      </c>
      <c r="AQ48" s="149">
        <f t="shared" si="60"/>
        <v>0.21892786877282183</v>
      </c>
      <c r="AR48" s="149">
        <f t="shared" si="60"/>
        <v>0.43930576658623588</v>
      </c>
      <c r="AS48" s="149">
        <f t="shared" si="60"/>
        <v>0.6571648856083413</v>
      </c>
    </row>
    <row r="49" spans="1:45" ht="19.5" customHeight="1">
      <c r="A49" s="154" t="s">
        <v>64</v>
      </c>
      <c r="B49" s="149">
        <f t="shared" si="29"/>
        <v>0</v>
      </c>
      <c r="C49" s="149">
        <f t="shared" si="30"/>
        <v>0</v>
      </c>
      <c r="D49" s="155" t="s">
        <v>146</v>
      </c>
      <c r="E49" s="149" t="s">
        <v>146</v>
      </c>
      <c r="F49" s="149">
        <f t="shared" si="31"/>
        <v>0.84564551631403762</v>
      </c>
      <c r="G49" s="149">
        <f t="shared" si="32"/>
        <v>0.84715691476436383</v>
      </c>
      <c r="H49" s="149">
        <f t="shared" si="33"/>
        <v>1.3910244151208007</v>
      </c>
      <c r="I49" s="149">
        <f>I22/$I$6*100</f>
        <v>0.65658055702234897</v>
      </c>
      <c r="J49" s="149">
        <f t="shared" si="34"/>
        <v>0.38186712829971325</v>
      </c>
      <c r="K49" s="149">
        <f t="shared" si="35"/>
        <v>0.40631521626879519</v>
      </c>
      <c r="L49" s="149">
        <f t="shared" ref="L49:Y49" si="61">L22/L$6*100</f>
        <v>0.29279528181174735</v>
      </c>
      <c r="M49" s="149">
        <f t="shared" si="61"/>
        <v>0.55881982055627899</v>
      </c>
      <c r="N49" s="149">
        <f t="shared" si="61"/>
        <v>0.50639192593228188</v>
      </c>
      <c r="O49" s="149">
        <f t="shared" si="61"/>
        <v>0.60047284157011094</v>
      </c>
      <c r="P49" s="149">
        <f t="shared" si="61"/>
        <v>0.50613096138625868</v>
      </c>
      <c r="Q49" s="149">
        <f t="shared" si="61"/>
        <v>0.37178442673422796</v>
      </c>
      <c r="R49" s="149">
        <f t="shared" si="61"/>
        <v>0.68536088707884657</v>
      </c>
      <c r="S49" s="149">
        <f t="shared" si="61"/>
        <v>0.67484822082102269</v>
      </c>
      <c r="T49" s="149">
        <f t="shared" si="61"/>
        <v>0.65074625166173716</v>
      </c>
      <c r="U49" s="149">
        <f t="shared" si="61"/>
        <v>0.24463286956848224</v>
      </c>
      <c r="V49" s="149">
        <f t="shared" si="61"/>
        <v>0.18699874355632273</v>
      </c>
      <c r="W49" s="149">
        <f t="shared" si="61"/>
        <v>0.29985340029466101</v>
      </c>
      <c r="X49" s="149">
        <f t="shared" si="61"/>
        <v>0.18809348059270198</v>
      </c>
      <c r="Y49" s="149">
        <f t="shared" si="61"/>
        <v>0.43310976263512641</v>
      </c>
      <c r="Z49" s="149">
        <f t="shared" si="45"/>
        <v>0.81228924339697661</v>
      </c>
      <c r="AA49" s="149">
        <f t="shared" si="52"/>
        <v>0.32388313537703828</v>
      </c>
      <c r="AB49" s="149">
        <f t="shared" si="52"/>
        <v>0.69074351166347248</v>
      </c>
      <c r="AC49" s="149">
        <f t="shared" si="52"/>
        <v>0.82737376607126079</v>
      </c>
      <c r="AD49" s="149">
        <f t="shared" si="52"/>
        <v>1.0234969573123742</v>
      </c>
      <c r="AE49" s="149">
        <f t="shared" si="52"/>
        <v>0.87814910025706938</v>
      </c>
      <c r="AF49" s="149">
        <f t="shared" si="52"/>
        <v>1.0252763905099864</v>
      </c>
      <c r="AG49" s="149">
        <f t="shared" si="52"/>
        <v>0.41704194064536665</v>
      </c>
      <c r="AH49" s="149">
        <f>AH22/AH$6*100</f>
        <v>0.57184084221560427</v>
      </c>
      <c r="AI49" s="149">
        <f>AI22/AI$6*100</f>
        <v>0.77992956762569765</v>
      </c>
      <c r="AJ49" s="149">
        <f>AJ22/AJ$6*100</f>
        <v>0.30481354596937554</v>
      </c>
      <c r="AK49" s="149">
        <f>AK22/AK$6*100</f>
        <v>0.87128220597095518</v>
      </c>
      <c r="AL49" s="149">
        <f t="shared" ref="AL49:AO49" si="62">AL22/AL$6*100</f>
        <v>0.33534574560170111</v>
      </c>
      <c r="AM49" s="149">
        <f t="shared" si="62"/>
        <v>0.58330024464283425</v>
      </c>
      <c r="AN49" s="149">
        <f t="shared" si="62"/>
        <v>0.17752485519743308</v>
      </c>
      <c r="AO49" s="149">
        <f t="shared" si="62"/>
        <v>0.33485801903201506</v>
      </c>
      <c r="AP49" s="149">
        <f t="shared" ref="AP49:AS49" si="63">AP22/AP$6*100</f>
        <v>0.65563464685842099</v>
      </c>
      <c r="AQ49" s="149">
        <f t="shared" si="63"/>
        <v>0.42498239023244894</v>
      </c>
      <c r="AR49" s="149">
        <f t="shared" si="63"/>
        <v>0.7297718852065489</v>
      </c>
      <c r="AS49" s="149">
        <f t="shared" si="63"/>
        <v>0.84883797724410759</v>
      </c>
    </row>
    <row r="50" spans="1:45" ht="19.5" customHeight="1">
      <c r="A50" s="154" t="s">
        <v>148</v>
      </c>
      <c r="B50" s="155"/>
      <c r="C50" s="155"/>
      <c r="D50" s="155"/>
      <c r="E50" s="155"/>
      <c r="F50" s="155"/>
      <c r="G50" s="155"/>
      <c r="H50" s="155"/>
      <c r="I50" s="155"/>
      <c r="J50" s="155"/>
      <c r="K50" s="155"/>
      <c r="L50" s="155"/>
      <c r="M50" s="155"/>
      <c r="N50" s="155"/>
      <c r="O50" s="155"/>
      <c r="P50" s="155"/>
      <c r="Q50" s="155"/>
      <c r="R50" s="155"/>
      <c r="S50" s="155"/>
      <c r="T50" s="155"/>
      <c r="U50" s="155"/>
      <c r="V50" s="155"/>
      <c r="W50" s="155"/>
      <c r="X50" s="155"/>
      <c r="Y50" s="155"/>
      <c r="Z50" s="157"/>
      <c r="AA50" s="155"/>
      <c r="AB50" s="155"/>
      <c r="AC50" s="155"/>
      <c r="AD50" s="155"/>
      <c r="AE50" s="155"/>
      <c r="AF50" s="155"/>
      <c r="AG50" s="155"/>
      <c r="AH50" s="155"/>
      <c r="AI50" s="155"/>
      <c r="AJ50" s="155"/>
      <c r="AK50" s="155"/>
      <c r="AL50" s="155"/>
      <c r="AM50" s="155"/>
      <c r="AN50" s="155"/>
      <c r="AO50" s="155"/>
      <c r="AP50" s="155"/>
      <c r="AQ50" s="155"/>
      <c r="AR50" s="155"/>
      <c r="AS50" s="155"/>
    </row>
    <row r="51" spans="1:45" ht="18.75" customHeight="1">
      <c r="A51" s="154" t="s">
        <v>147</v>
      </c>
      <c r="B51" s="149">
        <f>B24*100/$B$6</f>
        <v>4.1938388962380699</v>
      </c>
      <c r="C51" s="149">
        <f t="shared" ref="C51:C56" si="64">C24*100/$C$6</f>
        <v>3.5579541112562891</v>
      </c>
      <c r="D51" s="155" t="s">
        <v>146</v>
      </c>
      <c r="E51" s="149">
        <f>SUM(E24*100/$E$6)</f>
        <v>4.1941503029819653</v>
      </c>
      <c r="F51" s="149">
        <f>F24/$F$6*100</f>
        <v>4.0585987022995376</v>
      </c>
      <c r="G51" s="149">
        <f>G24/$G$6*100</f>
        <v>3.8001228960050808</v>
      </c>
      <c r="H51" s="149">
        <f>H24/$H$6*100</f>
        <v>3.6710014661821888</v>
      </c>
      <c r="I51" s="149">
        <f t="shared" ref="I51:I58" si="65">I24/$I$6*100</f>
        <v>4.6840715010087992</v>
      </c>
      <c r="J51" s="149">
        <f t="shared" ref="J51:J58" si="66">J24/$J$6*100</f>
        <v>5.2148710412084105</v>
      </c>
      <c r="K51" s="149">
        <f t="shared" ref="K51:K56" si="67">K24/$K$6*100</f>
        <v>4.8794326576099731</v>
      </c>
      <c r="L51" s="149">
        <f t="shared" ref="L51:AI51" si="68">ROUNDUP(L24/L$6*100,1)</f>
        <v>5.5</v>
      </c>
      <c r="M51" s="149">
        <f t="shared" si="68"/>
        <v>6</v>
      </c>
      <c r="N51" s="149">
        <f t="shared" si="68"/>
        <v>4.5</v>
      </c>
      <c r="O51" s="149">
        <f t="shared" si="68"/>
        <v>4.3999999999999995</v>
      </c>
      <c r="P51" s="149">
        <f t="shared" si="68"/>
        <v>5</v>
      </c>
      <c r="Q51" s="149">
        <f t="shared" si="68"/>
        <v>4</v>
      </c>
      <c r="R51" s="149">
        <f t="shared" si="68"/>
        <v>5</v>
      </c>
      <c r="S51" s="149">
        <f t="shared" si="68"/>
        <v>4.5999999999999996</v>
      </c>
      <c r="T51" s="149">
        <f t="shared" si="68"/>
        <v>4</v>
      </c>
      <c r="U51" s="149">
        <f t="shared" si="68"/>
        <v>4.6999999999999993</v>
      </c>
      <c r="V51" s="149">
        <f t="shared" si="68"/>
        <v>4.8</v>
      </c>
      <c r="W51" s="149">
        <f t="shared" si="68"/>
        <v>4.0999999999999996</v>
      </c>
      <c r="X51" s="149">
        <f t="shared" si="68"/>
        <v>3.8000000000000003</v>
      </c>
      <c r="Y51" s="149">
        <f t="shared" si="68"/>
        <v>3.8000000000000003</v>
      </c>
      <c r="Z51" s="149">
        <f t="shared" si="68"/>
        <v>4.0999999999999996</v>
      </c>
      <c r="AA51" s="149">
        <f t="shared" si="68"/>
        <v>3.8000000000000003</v>
      </c>
      <c r="AB51" s="149">
        <f t="shared" si="68"/>
        <v>3.6</v>
      </c>
      <c r="AC51" s="149">
        <f t="shared" si="68"/>
        <v>3.8000000000000003</v>
      </c>
      <c r="AD51" s="149">
        <f t="shared" si="68"/>
        <v>4.3999999999999995</v>
      </c>
      <c r="AE51" s="149">
        <f t="shared" si="68"/>
        <v>5.3</v>
      </c>
      <c r="AF51" s="149">
        <f t="shared" si="68"/>
        <v>4.3999999999999995</v>
      </c>
      <c r="AG51" s="149">
        <f t="shared" si="68"/>
        <v>3.3000000000000003</v>
      </c>
      <c r="AH51" s="149">
        <f t="shared" si="68"/>
        <v>3.2</v>
      </c>
      <c r="AI51" s="149">
        <f t="shared" si="68"/>
        <v>3.5</v>
      </c>
      <c r="AJ51" s="149">
        <f>(AJ24/AJ$6*100)</f>
        <v>3.2099282126401452</v>
      </c>
      <c r="AK51" s="149">
        <f>(AK24/AK$6*100)</f>
        <v>3.4142703437071731</v>
      </c>
      <c r="AL51" s="149">
        <f t="shared" ref="AL51:AO51" si="69">(AL24/AL$6*100)</f>
        <v>3.0001241395734159</v>
      </c>
      <c r="AM51" s="149">
        <f t="shared" si="69"/>
        <v>4.281036124311008</v>
      </c>
      <c r="AN51" s="149">
        <f t="shared" si="69"/>
        <v>5.1774217928722095</v>
      </c>
      <c r="AO51" s="149">
        <f t="shared" si="69"/>
        <v>3.6786831253748797</v>
      </c>
      <c r="AP51" s="149">
        <f t="shared" ref="AP51:AS51" si="70">(AP24/AP$6*100)</f>
        <v>3.6811886372095595</v>
      </c>
      <c r="AQ51" s="149">
        <f t="shared" si="70"/>
        <v>4.1172851001125412</v>
      </c>
      <c r="AR51" s="149">
        <f t="shared" si="70"/>
        <v>4.2099360354050663</v>
      </c>
      <c r="AS51" s="149">
        <f t="shared" si="70"/>
        <v>3.389638076976448</v>
      </c>
    </row>
    <row r="52" spans="1:45" ht="17.25" customHeight="1">
      <c r="A52" s="154" t="s">
        <v>62</v>
      </c>
      <c r="B52" s="149">
        <f>B25*100/$B$6</f>
        <v>3.7414998524090128</v>
      </c>
      <c r="C52" s="149">
        <f t="shared" si="64"/>
        <v>3.5496709445214867</v>
      </c>
      <c r="D52" s="155" t="s">
        <v>146</v>
      </c>
      <c r="E52" s="149">
        <f>SUM(E25*100/$E$6)</f>
        <v>2.4088047118664346</v>
      </c>
      <c r="F52" s="149">
        <f>F25/$F$6*100</f>
        <v>4.5837969543990749</v>
      </c>
      <c r="G52" s="149">
        <f>G25/$G$6*100</f>
        <v>4.2431077377215507</v>
      </c>
      <c r="H52" s="149">
        <f>H25/$H$6*100</f>
        <v>3.5392363103206472</v>
      </c>
      <c r="I52" s="149">
        <f t="shared" si="65"/>
        <v>2.4166073163444208</v>
      </c>
      <c r="J52" s="149">
        <f t="shared" si="66"/>
        <v>3.6943393733693743</v>
      </c>
      <c r="K52" s="149">
        <f t="shared" si="67"/>
        <v>3.1810415605741618</v>
      </c>
      <c r="L52" s="149">
        <f t="shared" ref="L52:AK52" si="71">L25/L$6*100</f>
        <v>3.1223803625161137</v>
      </c>
      <c r="M52" s="149">
        <f t="shared" si="71"/>
        <v>2.6548693703443376</v>
      </c>
      <c r="N52" s="149">
        <f t="shared" si="71"/>
        <v>2.4204110601371176</v>
      </c>
      <c r="O52" s="149">
        <f t="shared" si="71"/>
        <v>2.5478317664048129</v>
      </c>
      <c r="P52" s="149">
        <f t="shared" si="71"/>
        <v>3.0973014267441701</v>
      </c>
      <c r="Q52" s="149">
        <f t="shared" si="71"/>
        <v>2.7092727632177076</v>
      </c>
      <c r="R52" s="149">
        <f t="shared" si="71"/>
        <v>2.1641961366661038</v>
      </c>
      <c r="S52" s="149">
        <f t="shared" si="71"/>
        <v>2.3546502293316585</v>
      </c>
      <c r="T52" s="149">
        <f t="shared" si="71"/>
        <v>3.1722456439000366</v>
      </c>
      <c r="U52" s="149">
        <f t="shared" si="71"/>
        <v>2.3549708505992188</v>
      </c>
      <c r="V52" s="149">
        <f t="shared" si="71"/>
        <v>2.5250701612240345</v>
      </c>
      <c r="W52" s="149">
        <f t="shared" si="71"/>
        <v>1.5336031956689506</v>
      </c>
      <c r="X52" s="149">
        <f t="shared" si="71"/>
        <v>2.1928663939252768</v>
      </c>
      <c r="Y52" s="149">
        <f t="shared" si="71"/>
        <v>2.887782188747781</v>
      </c>
      <c r="Z52" s="149">
        <f t="shared" si="71"/>
        <v>3.5159102927725083</v>
      </c>
      <c r="AA52" s="149">
        <f t="shared" si="71"/>
        <v>2.2238031528700062</v>
      </c>
      <c r="AB52" s="149">
        <f t="shared" si="71"/>
        <v>2.4854760014467718</v>
      </c>
      <c r="AC52" s="149">
        <f t="shared" si="71"/>
        <v>3.0189457738697687</v>
      </c>
      <c r="AD52" s="149">
        <f t="shared" si="71"/>
        <v>4.0145155445056844</v>
      </c>
      <c r="AE52" s="149">
        <f t="shared" si="71"/>
        <v>3.8242436227012058</v>
      </c>
      <c r="AF52" s="149">
        <f t="shared" si="71"/>
        <v>2.6840234495798043</v>
      </c>
      <c r="AG52" s="149">
        <f t="shared" si="71"/>
        <v>2.8560868610362689</v>
      </c>
      <c r="AH52" s="149">
        <f t="shared" si="71"/>
        <v>3.2191323225149997</v>
      </c>
      <c r="AI52" s="149">
        <f t="shared" si="71"/>
        <v>3.3074155182751337</v>
      </c>
      <c r="AJ52" s="149">
        <f t="shared" si="71"/>
        <v>2.8391050698909304</v>
      </c>
      <c r="AK52" s="149">
        <f t="shared" si="71"/>
        <v>2.540137964231906</v>
      </c>
      <c r="AL52" s="149">
        <f t="shared" ref="AL52:AO52" si="72">AL25/AL$6*100</f>
        <v>3.6612729288747801</v>
      </c>
      <c r="AM52" s="149">
        <f t="shared" si="72"/>
        <v>3.3934907074148555</v>
      </c>
      <c r="AN52" s="149">
        <f t="shared" si="72"/>
        <v>4.4216314079000707</v>
      </c>
      <c r="AO52" s="149">
        <f t="shared" si="72"/>
        <v>3.2083469242531804</v>
      </c>
      <c r="AP52" s="149">
        <f t="shared" ref="AP52:AS52" si="73">AP25/AP$6*100</f>
        <v>3.5910756041224041</v>
      </c>
      <c r="AQ52" s="149">
        <f t="shared" si="73"/>
        <v>2.4567042611589254</v>
      </c>
      <c r="AR52" s="149">
        <f t="shared" si="73"/>
        <v>3.3604874556641668</v>
      </c>
      <c r="AS52" s="149">
        <f t="shared" si="73"/>
        <v>3.2824851755741848</v>
      </c>
    </row>
    <row r="53" spans="1:45" ht="17.25" customHeight="1">
      <c r="A53" s="154" t="s">
        <v>61</v>
      </c>
      <c r="B53" s="149">
        <f>ROUNDDOWN(B26*100/$B$6,1)</f>
        <v>2.1</v>
      </c>
      <c r="C53" s="149">
        <f t="shared" si="64"/>
        <v>1.7621101233657446</v>
      </c>
      <c r="D53" s="155" t="s">
        <v>146</v>
      </c>
      <c r="E53" s="149">
        <f>ROUNDUP(SUM(E26*100/$E$6),1)</f>
        <v>2.1</v>
      </c>
      <c r="F53" s="149">
        <f>F26/$F$6*100</f>
        <v>1.3002291159337704</v>
      </c>
      <c r="G53" s="149">
        <f>G26/$G$6*100</f>
        <v>1.6596286623309098</v>
      </c>
      <c r="H53" s="149">
        <f>H26/$H$6*100</f>
        <v>2.6324982469560783</v>
      </c>
      <c r="I53" s="149">
        <f t="shared" si="65"/>
        <v>1.6080648788282526</v>
      </c>
      <c r="J53" s="149">
        <f t="shared" si="66"/>
        <v>1.7628706963678731</v>
      </c>
      <c r="K53" s="149">
        <f t="shared" si="67"/>
        <v>2.0949516370905199</v>
      </c>
      <c r="L53" s="149">
        <f t="shared" ref="L53:AG53" si="74">ROUNDUP(L26/L$6*100,1)</f>
        <v>1.5</v>
      </c>
      <c r="M53" s="149">
        <f t="shared" si="74"/>
        <v>1.6</v>
      </c>
      <c r="N53" s="149">
        <f t="shared" si="74"/>
        <v>1.7000000000000002</v>
      </c>
      <c r="O53" s="149">
        <f t="shared" si="74"/>
        <v>2.8000000000000003</v>
      </c>
      <c r="P53" s="149">
        <f t="shared" si="74"/>
        <v>2.4</v>
      </c>
      <c r="Q53" s="149">
        <f t="shared" si="74"/>
        <v>1.5</v>
      </c>
      <c r="R53" s="149">
        <f t="shared" si="74"/>
        <v>2</v>
      </c>
      <c r="S53" s="149">
        <f t="shared" si="74"/>
        <v>1.7000000000000002</v>
      </c>
      <c r="T53" s="149">
        <f t="shared" si="74"/>
        <v>1.7000000000000002</v>
      </c>
      <c r="U53" s="149">
        <f t="shared" si="74"/>
        <v>1.9000000000000001</v>
      </c>
      <c r="V53" s="149">
        <f t="shared" si="74"/>
        <v>1.5</v>
      </c>
      <c r="W53" s="149">
        <f t="shared" si="74"/>
        <v>1.4000000000000001</v>
      </c>
      <c r="X53" s="149">
        <f t="shared" si="74"/>
        <v>1.7000000000000002</v>
      </c>
      <c r="Y53" s="149">
        <f t="shared" si="74"/>
        <v>1.7000000000000002</v>
      </c>
      <c r="Z53" s="149">
        <f t="shared" si="74"/>
        <v>1.4000000000000001</v>
      </c>
      <c r="AA53" s="149">
        <f t="shared" si="74"/>
        <v>1.4000000000000001</v>
      </c>
      <c r="AB53" s="149">
        <f t="shared" si="74"/>
        <v>1.2000000000000002</v>
      </c>
      <c r="AC53" s="149">
        <f t="shared" si="74"/>
        <v>1.1000000000000001</v>
      </c>
      <c r="AD53" s="149">
        <f t="shared" si="74"/>
        <v>1.5</v>
      </c>
      <c r="AE53" s="149">
        <f t="shared" si="74"/>
        <v>1.6</v>
      </c>
      <c r="AF53" s="149">
        <f t="shared" si="74"/>
        <v>1.6</v>
      </c>
      <c r="AG53" s="149">
        <f t="shared" si="74"/>
        <v>2</v>
      </c>
      <c r="AH53" s="149">
        <f>(AH26/AH$6*100)-0.02</f>
        <v>0.83242300369310507</v>
      </c>
      <c r="AI53" s="149">
        <f>ROUNDUP(AI26/AI$6*100,1)</f>
        <v>1.7000000000000002</v>
      </c>
      <c r="AJ53" s="149">
        <f>(AJ26/AJ$6*100)</f>
        <v>1.7318671714580041</v>
      </c>
      <c r="AK53" s="149">
        <f>ROUNDUP(AK26/AK$6*100,1)</f>
        <v>1.1000000000000001</v>
      </c>
      <c r="AL53" s="149">
        <f t="shared" ref="AL53:AO53" si="75">ROUNDUP(AL26/AL$6*100,1)</f>
        <v>1.7000000000000002</v>
      </c>
      <c r="AM53" s="149">
        <f t="shared" si="75"/>
        <v>1.6</v>
      </c>
      <c r="AN53" s="149">
        <f t="shared" si="75"/>
        <v>1.4000000000000001</v>
      </c>
      <c r="AO53" s="149">
        <f t="shared" si="75"/>
        <v>1.2000000000000002</v>
      </c>
      <c r="AP53" s="149">
        <f t="shared" ref="AP53:AS53" si="76">ROUNDUP(AP26/AP$6*100,1)</f>
        <v>1.3</v>
      </c>
      <c r="AQ53" s="149">
        <f t="shared" si="76"/>
        <v>1</v>
      </c>
      <c r="AR53" s="149">
        <f t="shared" si="76"/>
        <v>1.2000000000000002</v>
      </c>
      <c r="AS53" s="149">
        <f t="shared" si="76"/>
        <v>1.1000000000000001</v>
      </c>
    </row>
    <row r="54" spans="1:45" ht="17.25" customHeight="1">
      <c r="A54" s="156" t="s">
        <v>60</v>
      </c>
      <c r="B54" s="149">
        <f>B27*100/$B$6</f>
        <v>0</v>
      </c>
      <c r="C54" s="149">
        <f t="shared" si="64"/>
        <v>0</v>
      </c>
      <c r="D54" s="155" t="s">
        <v>146</v>
      </c>
      <c r="E54" s="149">
        <f>SUM(E27*100/$E$6)</f>
        <v>0</v>
      </c>
      <c r="F54" s="149">
        <f>F27/$F$6*100</f>
        <v>0.47606676697268546</v>
      </c>
      <c r="G54" s="149">
        <f>G27/$G$6*100</f>
        <v>0.43286556069138654</v>
      </c>
      <c r="H54" s="149">
        <f>H27/$H$6*100</f>
        <v>0.47701918786256131</v>
      </c>
      <c r="I54" s="149">
        <f t="shared" si="65"/>
        <v>0.31263056287908259</v>
      </c>
      <c r="J54" s="149">
        <f t="shared" si="66"/>
        <v>0.64940896523648428</v>
      </c>
      <c r="K54" s="149">
        <f t="shared" si="67"/>
        <v>0.61819787243587687</v>
      </c>
      <c r="L54" s="149">
        <f t="shared" ref="L54:AK54" si="77">L27/L$6*100</f>
        <v>0.26310406874349179</v>
      </c>
      <c r="M54" s="149">
        <f t="shared" si="77"/>
        <v>0.72298327535997953</v>
      </c>
      <c r="N54" s="149">
        <f t="shared" si="77"/>
        <v>1.023759113624557</v>
      </c>
      <c r="O54" s="149">
        <f t="shared" si="77"/>
        <v>0.45027140786546849</v>
      </c>
      <c r="P54" s="149">
        <f t="shared" si="77"/>
        <v>0.71137156739306295</v>
      </c>
      <c r="Q54" s="149">
        <f t="shared" si="77"/>
        <v>0.84688777713837426</v>
      </c>
      <c r="R54" s="149">
        <f t="shared" si="77"/>
        <v>0.76435263814664312</v>
      </c>
      <c r="S54" s="149">
        <f t="shared" si="77"/>
        <v>0.18023662329435763</v>
      </c>
      <c r="T54" s="149">
        <f t="shared" si="77"/>
        <v>0.33846775731662537</v>
      </c>
      <c r="U54" s="149">
        <f t="shared" si="77"/>
        <v>0.19761252580726749</v>
      </c>
      <c r="V54" s="149">
        <f t="shared" si="77"/>
        <v>0.44269090311292725</v>
      </c>
      <c r="W54" s="149">
        <f t="shared" si="77"/>
        <v>0.53499830452982855</v>
      </c>
      <c r="X54" s="149">
        <f t="shared" si="77"/>
        <v>1.1135168012624324</v>
      </c>
      <c r="Y54" s="149">
        <f t="shared" si="77"/>
        <v>0.26969519693577904</v>
      </c>
      <c r="Z54" s="149">
        <f t="shared" si="77"/>
        <v>0.4642210764023687</v>
      </c>
      <c r="AA54" s="149">
        <f t="shared" si="77"/>
        <v>5.120928821579588E-2</v>
      </c>
      <c r="AB54" s="149">
        <f t="shared" si="77"/>
        <v>0.13522214101223004</v>
      </c>
      <c r="AC54" s="149">
        <f t="shared" si="77"/>
        <v>0.66074635025277295</v>
      </c>
      <c r="AD54" s="149">
        <f t="shared" si="77"/>
        <v>0.29346085327037691</v>
      </c>
      <c r="AE54" s="149">
        <f t="shared" si="77"/>
        <v>0.36203282578603913</v>
      </c>
      <c r="AF54" s="149">
        <f t="shared" si="77"/>
        <v>0.67622112416069169</v>
      </c>
      <c r="AG54" s="149">
        <f t="shared" si="77"/>
        <v>0.58301698087652276</v>
      </c>
      <c r="AH54" s="149">
        <f t="shared" si="77"/>
        <v>0.63355435885075362</v>
      </c>
      <c r="AI54" s="149">
        <f t="shared" si="77"/>
        <v>0.49946149811304785</v>
      </c>
      <c r="AJ54" s="149">
        <f t="shared" si="77"/>
        <v>0.85889410075772554</v>
      </c>
      <c r="AK54" s="149">
        <f t="shared" si="77"/>
        <v>1.323668078294266</v>
      </c>
      <c r="AL54" s="149">
        <f t="shared" ref="AL54:AO54" si="78">AL27/AL$6*100</f>
        <v>0.52679092446824771</v>
      </c>
      <c r="AM54" s="149">
        <f t="shared" si="78"/>
        <v>1.0794171267062023</v>
      </c>
      <c r="AN54" s="149">
        <f t="shared" si="78"/>
        <v>0.84906178929938236</v>
      </c>
      <c r="AO54" s="149">
        <f t="shared" si="78"/>
        <v>0.60973524192949624</v>
      </c>
      <c r="AP54" s="149">
        <f t="shared" ref="AP54:AS54" si="79">AP27/AP$6*100</f>
        <v>1.229971666040387</v>
      </c>
      <c r="AQ54" s="149">
        <f t="shared" si="79"/>
        <v>1.1344738525313534</v>
      </c>
      <c r="AR54" s="149">
        <f t="shared" si="79"/>
        <v>0.65500303651496505</v>
      </c>
      <c r="AS54" s="149">
        <f t="shared" si="79"/>
        <v>0.92935106451658389</v>
      </c>
    </row>
    <row r="55" spans="1:45" ht="17.25" customHeight="1">
      <c r="A55" s="156" t="s">
        <v>59</v>
      </c>
      <c r="B55" s="149">
        <f>B28*100/$B$6</f>
        <v>2.2653166646623446</v>
      </c>
      <c r="C55" s="149">
        <f t="shared" si="64"/>
        <v>2.4716568738259945</v>
      </c>
      <c r="D55" s="155" t="s">
        <v>146</v>
      </c>
      <c r="E55" s="149">
        <f>SUM(E28*100/$E$6)</f>
        <v>1.198356223946156</v>
      </c>
      <c r="F55" s="149">
        <f>ROUNDDOWN(F28/$F$6*100,0)</f>
        <v>1</v>
      </c>
      <c r="G55" s="149">
        <f>ROUNDUP(G28/$G$6*100,1)</f>
        <v>1.9000000000000001</v>
      </c>
      <c r="H55" s="149">
        <f>H28/$H$6*100</f>
        <v>3.4315675400012751</v>
      </c>
      <c r="I55" s="149">
        <f t="shared" si="65"/>
        <v>1.9540819554349549</v>
      </c>
      <c r="J55" s="149">
        <f t="shared" si="66"/>
        <v>1.1068648407285582</v>
      </c>
      <c r="K55" s="149">
        <f t="shared" si="67"/>
        <v>1.7724421868588989</v>
      </c>
      <c r="L55" s="149">
        <f t="shared" ref="L55:AH55" si="80">L28/L$6*100</f>
        <v>0.90414733912681688</v>
      </c>
      <c r="M55" s="149">
        <f t="shared" si="80"/>
        <v>1.6233298110956966</v>
      </c>
      <c r="N55" s="149">
        <f t="shared" si="80"/>
        <v>1.3154350094886127</v>
      </c>
      <c r="O55" s="149">
        <f t="shared" si="80"/>
        <v>1.4861686184197824</v>
      </c>
      <c r="P55" s="149">
        <f t="shared" si="80"/>
        <v>0.86672426490354382</v>
      </c>
      <c r="Q55" s="149">
        <f t="shared" si="80"/>
        <v>1.1556482900434808</v>
      </c>
      <c r="R55" s="149">
        <f t="shared" si="80"/>
        <v>1.8525269950233716</v>
      </c>
      <c r="S55" s="149">
        <f t="shared" si="80"/>
        <v>1.15221921477184</v>
      </c>
      <c r="T55" s="149">
        <f t="shared" si="80"/>
        <v>1.313377304726308</v>
      </c>
      <c r="U55" s="149">
        <f t="shared" si="80"/>
        <v>1.1807330766705042</v>
      </c>
      <c r="V55" s="149">
        <f t="shared" si="80"/>
        <v>1.5420057303225656</v>
      </c>
      <c r="W55" s="149">
        <f t="shared" si="80"/>
        <v>2.2597584539650617</v>
      </c>
      <c r="X55" s="149">
        <f t="shared" si="80"/>
        <v>1.7234015845545274</v>
      </c>
      <c r="Y55" s="149">
        <f t="shared" si="80"/>
        <v>1.1064123127226622</v>
      </c>
      <c r="Z55" s="149">
        <f t="shared" si="80"/>
        <v>1.5066289957342902</v>
      </c>
      <c r="AA55" s="149">
        <f t="shared" si="80"/>
        <v>1.8935852099644439</v>
      </c>
      <c r="AB55" s="149">
        <f t="shared" si="80"/>
        <v>1.66258699015925</v>
      </c>
      <c r="AC55" s="149">
        <f t="shared" si="80"/>
        <v>1.9400231630439584</v>
      </c>
      <c r="AD55" s="149">
        <f t="shared" si="80"/>
        <v>2.1876976260366954</v>
      </c>
      <c r="AE55" s="149">
        <f t="shared" si="80"/>
        <v>1.4891833102630017</v>
      </c>
      <c r="AF55" s="149">
        <f t="shared" si="80"/>
        <v>1.5443785721788557</v>
      </c>
      <c r="AG55" s="149">
        <f t="shared" si="80"/>
        <v>1.7902960079521097</v>
      </c>
      <c r="AH55" s="149">
        <f t="shared" si="80"/>
        <v>1.9615677659706978</v>
      </c>
      <c r="AI55" s="149">
        <f>AI28/AI$6*100-0.02</f>
        <v>1.2312085355542977</v>
      </c>
      <c r="AJ55" s="149">
        <f t="shared" ref="AJ55:AK58" si="81">AJ28/AJ$6*100</f>
        <v>1.7198654265889426</v>
      </c>
      <c r="AK55" s="149">
        <f t="shared" si="81"/>
        <v>3.6291417573378117</v>
      </c>
      <c r="AL55" s="149">
        <f t="shared" ref="AL55:AO55" si="82">AL28/AL$6*100</f>
        <v>3.912338882456714</v>
      </c>
      <c r="AM55" s="149">
        <f t="shared" si="82"/>
        <v>2.2348315038489619</v>
      </c>
      <c r="AN55" s="149">
        <f t="shared" si="82"/>
        <v>0.92043244951663761</v>
      </c>
      <c r="AO55" s="149">
        <f t="shared" si="82"/>
        <v>1.1108543551146768</v>
      </c>
      <c r="AP55" s="149">
        <f t="shared" ref="AP55:AS55" si="83">AP28/AP$6*100</f>
        <v>0.86827291070439538</v>
      </c>
      <c r="AQ55" s="149">
        <f t="shared" si="83"/>
        <v>1.1874246018573245</v>
      </c>
      <c r="AR55" s="149">
        <f t="shared" si="83"/>
        <v>1.7627299006365436</v>
      </c>
      <c r="AS55" s="149">
        <f t="shared" si="83"/>
        <v>1.275075003320701</v>
      </c>
    </row>
    <row r="56" spans="1:45" ht="17.25" customHeight="1">
      <c r="A56" s="154" t="s">
        <v>58</v>
      </c>
      <c r="B56" s="149">
        <f>B29*100/$B$6</f>
        <v>0.49176496955252597</v>
      </c>
      <c r="C56" s="149">
        <f t="shared" si="64"/>
        <v>0.46325613956334349</v>
      </c>
      <c r="D56" s="155" t="s">
        <v>146</v>
      </c>
      <c r="E56" s="149">
        <f>SUM(E29*100/$E$6)</f>
        <v>0.50768212525398582</v>
      </c>
      <c r="F56" s="149">
        <f>F29/$F$6*100</f>
        <v>0.60281724663440539</v>
      </c>
      <c r="G56" s="149">
        <f>G29/$G$6*100</f>
        <v>0.37527886275259092</v>
      </c>
      <c r="H56" s="149">
        <f>ROUNDUP(H29/$H$6*100,1)</f>
        <v>0.30000000000000004</v>
      </c>
      <c r="I56" s="149">
        <f t="shared" si="65"/>
        <v>1.0234563748509977</v>
      </c>
      <c r="J56" s="149">
        <f t="shared" si="66"/>
        <v>1.1125599344490846</v>
      </c>
      <c r="K56" s="149">
        <f t="shared" si="67"/>
        <v>0.79954205834756908</v>
      </c>
      <c r="L56" s="149">
        <f t="shared" ref="L56:AH56" si="84">L29/L$6*100</f>
        <v>0.53855868409940921</v>
      </c>
      <c r="M56" s="149">
        <f t="shared" si="84"/>
        <v>0.17022625693171561</v>
      </c>
      <c r="N56" s="149">
        <f t="shared" si="84"/>
        <v>0.21139019317125865</v>
      </c>
      <c r="O56" s="149">
        <f t="shared" si="84"/>
        <v>0.35572972530314928</v>
      </c>
      <c r="P56" s="149">
        <f t="shared" si="84"/>
        <v>0.2201194559092165</v>
      </c>
      <c r="Q56" s="149">
        <f t="shared" si="84"/>
        <v>0.27218019928400805</v>
      </c>
      <c r="R56" s="149">
        <f t="shared" si="84"/>
        <v>0.62052244225302844</v>
      </c>
      <c r="S56" s="149">
        <f t="shared" si="84"/>
        <v>0.38312985148713208</v>
      </c>
      <c r="T56" s="149">
        <f t="shared" si="84"/>
        <v>0.15578341479522559</v>
      </c>
      <c r="U56" s="149">
        <f t="shared" si="84"/>
        <v>0.28833496084204374</v>
      </c>
      <c r="V56" s="149">
        <f t="shared" si="84"/>
        <v>0.35564988668521974</v>
      </c>
      <c r="W56" s="149">
        <f t="shared" si="84"/>
        <v>0.16084896283997099</v>
      </c>
      <c r="X56" s="149">
        <f t="shared" si="84"/>
        <v>0.39249435407756189</v>
      </c>
      <c r="Y56" s="149">
        <f t="shared" si="84"/>
        <v>0.40130472607012796</v>
      </c>
      <c r="Z56" s="149">
        <f t="shared" si="84"/>
        <v>5.647515366631542E-2</v>
      </c>
      <c r="AA56" s="149">
        <f t="shared" si="84"/>
        <v>0.14348592756660072</v>
      </c>
      <c r="AB56" s="149">
        <f t="shared" si="84"/>
        <v>0.23517546611117029</v>
      </c>
      <c r="AC56" s="149">
        <f t="shared" si="84"/>
        <v>0.14413452807369839</v>
      </c>
      <c r="AD56" s="149">
        <f t="shared" si="84"/>
        <v>0.54095795843816463</v>
      </c>
      <c r="AE56" s="149">
        <f t="shared" si="84"/>
        <v>0.42111924065651574</v>
      </c>
      <c r="AF56" s="149">
        <f t="shared" si="84"/>
        <v>0.36624359385891914</v>
      </c>
      <c r="AG56" s="149">
        <f t="shared" si="84"/>
        <v>0.38367858539373734</v>
      </c>
      <c r="AH56" s="149">
        <f t="shared" si="84"/>
        <v>0.42560488143401831</v>
      </c>
      <c r="AI56" s="149">
        <f>AI29/AI$6*100</f>
        <v>0.49443175476568185</v>
      </c>
      <c r="AJ56" s="149">
        <f t="shared" si="81"/>
        <v>0.50045737418747804</v>
      </c>
      <c r="AK56" s="149">
        <f t="shared" si="81"/>
        <v>0.41177089988686394</v>
      </c>
      <c r="AL56" s="149">
        <f t="shared" ref="AL56:AO56" si="85">AL29/AL$6*100</f>
        <v>0.43575523729659477</v>
      </c>
      <c r="AM56" s="149">
        <f t="shared" si="85"/>
        <v>0.90052472258868832</v>
      </c>
      <c r="AN56" s="149">
        <f t="shared" si="85"/>
        <v>0.33589729495750398</v>
      </c>
      <c r="AO56" s="149">
        <f t="shared" si="85"/>
        <v>0.72711073589512787</v>
      </c>
      <c r="AP56" s="149">
        <f t="shared" ref="AP56:AS56" si="86">AP29/AP$6*100</f>
        <v>0.91395273874165883</v>
      </c>
      <c r="AQ56" s="149">
        <f t="shared" si="86"/>
        <v>0.60140392353717487</v>
      </c>
      <c r="AR56" s="149">
        <f t="shared" si="86"/>
        <v>0.55394099310714984</v>
      </c>
      <c r="AS56" s="149">
        <f t="shared" si="86"/>
        <v>0.48938600051795522</v>
      </c>
    </row>
    <row r="57" spans="1:45" ht="17.25" customHeight="1">
      <c r="A57" s="154" t="s">
        <v>57</v>
      </c>
      <c r="B57" s="149">
        <f>B30*100/$B$6</f>
        <v>0</v>
      </c>
      <c r="C57" s="149">
        <f t="shared" ref="C57:E58" si="87">C30*100/$B$6</f>
        <v>0</v>
      </c>
      <c r="D57" s="149">
        <f t="shared" si="87"/>
        <v>0</v>
      </c>
      <c r="E57" s="149">
        <f t="shared" si="87"/>
        <v>0</v>
      </c>
      <c r="F57" s="149">
        <f>F30/$F$6*100</f>
        <v>0</v>
      </c>
      <c r="G57" s="149">
        <f>G30/$G$6*100</f>
        <v>0</v>
      </c>
      <c r="H57" s="149">
        <f>H30/$H$6*100</f>
        <v>0</v>
      </c>
      <c r="I57" s="149">
        <f t="shared" si="65"/>
        <v>0</v>
      </c>
      <c r="J57" s="149">
        <f t="shared" si="66"/>
        <v>0</v>
      </c>
      <c r="K57" s="149" t="s">
        <v>146</v>
      </c>
      <c r="L57" s="149">
        <f t="shared" ref="L57:AH57" si="88">L30/L$6*100</f>
        <v>0</v>
      </c>
      <c r="M57" s="149">
        <f t="shared" si="88"/>
        <v>0</v>
      </c>
      <c r="N57" s="149">
        <f t="shared" si="88"/>
        <v>0</v>
      </c>
      <c r="O57" s="149">
        <f t="shared" si="88"/>
        <v>0</v>
      </c>
      <c r="P57" s="149">
        <f t="shared" si="88"/>
        <v>0</v>
      </c>
      <c r="Q57" s="149">
        <f t="shared" si="88"/>
        <v>0</v>
      </c>
      <c r="R57" s="149">
        <f t="shared" si="88"/>
        <v>0</v>
      </c>
      <c r="S57" s="149">
        <f t="shared" si="88"/>
        <v>0</v>
      </c>
      <c r="T57" s="149">
        <f t="shared" si="88"/>
        <v>0</v>
      </c>
      <c r="U57" s="149">
        <f t="shared" si="88"/>
        <v>0</v>
      </c>
      <c r="V57" s="149">
        <f t="shared" si="88"/>
        <v>0</v>
      </c>
      <c r="W57" s="149">
        <f t="shared" si="88"/>
        <v>0</v>
      </c>
      <c r="X57" s="149">
        <f t="shared" si="88"/>
        <v>0</v>
      </c>
      <c r="Y57" s="149">
        <f t="shared" si="88"/>
        <v>0</v>
      </c>
      <c r="Z57" s="149">
        <f t="shared" si="88"/>
        <v>0</v>
      </c>
      <c r="AA57" s="149">
        <f t="shared" si="88"/>
        <v>0</v>
      </c>
      <c r="AB57" s="149">
        <f t="shared" si="88"/>
        <v>0</v>
      </c>
      <c r="AC57" s="149">
        <f t="shared" si="88"/>
        <v>0</v>
      </c>
      <c r="AD57" s="149">
        <f t="shared" si="88"/>
        <v>0</v>
      </c>
      <c r="AE57" s="149">
        <f t="shared" si="88"/>
        <v>0</v>
      </c>
      <c r="AF57" s="149">
        <f t="shared" si="88"/>
        <v>0</v>
      </c>
      <c r="AG57" s="149">
        <f t="shared" si="88"/>
        <v>0</v>
      </c>
      <c r="AH57" s="149">
        <f t="shared" si="88"/>
        <v>0</v>
      </c>
      <c r="AI57" s="149">
        <f>AI30/AI$6*100</f>
        <v>0</v>
      </c>
      <c r="AJ57" s="149">
        <f t="shared" si="81"/>
        <v>0</v>
      </c>
      <c r="AK57" s="149">
        <f t="shared" si="81"/>
        <v>0</v>
      </c>
      <c r="AL57" s="149">
        <f t="shared" ref="AL57:AO57" si="89">AL30/AL$6*100</f>
        <v>0</v>
      </c>
      <c r="AM57" s="149">
        <f t="shared" si="89"/>
        <v>0</v>
      </c>
      <c r="AN57" s="149">
        <f t="shared" si="89"/>
        <v>0</v>
      </c>
      <c r="AO57" s="149">
        <f t="shared" si="89"/>
        <v>0</v>
      </c>
      <c r="AP57" s="149">
        <f t="shared" ref="AP57:AS57" si="90">AP30/AP$6*100</f>
        <v>0</v>
      </c>
      <c r="AQ57" s="149">
        <f t="shared" si="90"/>
        <v>0</v>
      </c>
      <c r="AR57" s="149">
        <f t="shared" si="90"/>
        <v>0</v>
      </c>
      <c r="AS57" s="149">
        <f t="shared" si="90"/>
        <v>0</v>
      </c>
    </row>
    <row r="58" spans="1:45" ht="21.75">
      <c r="A58" s="153" t="s">
        <v>56</v>
      </c>
      <c r="B58" s="152">
        <f>B31*100/$B$6</f>
        <v>0</v>
      </c>
      <c r="C58" s="152">
        <f t="shared" si="87"/>
        <v>0</v>
      </c>
      <c r="D58" s="152">
        <f t="shared" si="87"/>
        <v>0</v>
      </c>
      <c r="E58" s="152">
        <f t="shared" si="87"/>
        <v>0</v>
      </c>
      <c r="F58" s="152">
        <f>F31/$F$6*100</f>
        <v>0</v>
      </c>
      <c r="G58" s="152">
        <f>G31/$G$6*100</f>
        <v>0</v>
      </c>
      <c r="H58" s="152">
        <f>H31/$H$6*100</f>
        <v>0</v>
      </c>
      <c r="I58" s="152">
        <f t="shared" si="65"/>
        <v>0</v>
      </c>
      <c r="J58" s="152">
        <f t="shared" si="66"/>
        <v>0</v>
      </c>
      <c r="K58" s="152" t="s">
        <v>146</v>
      </c>
      <c r="L58" s="152">
        <f t="shared" ref="L58:AH58" si="91">L31/L$6*100</f>
        <v>0</v>
      </c>
      <c r="M58" s="152">
        <f t="shared" si="91"/>
        <v>0</v>
      </c>
      <c r="N58" s="152">
        <f t="shared" si="91"/>
        <v>0</v>
      </c>
      <c r="O58" s="152">
        <f t="shared" si="91"/>
        <v>0</v>
      </c>
      <c r="P58" s="152">
        <f t="shared" si="91"/>
        <v>0</v>
      </c>
      <c r="Q58" s="152">
        <f t="shared" si="91"/>
        <v>0</v>
      </c>
      <c r="R58" s="152">
        <f t="shared" si="91"/>
        <v>0</v>
      </c>
      <c r="S58" s="152">
        <f t="shared" si="91"/>
        <v>0</v>
      </c>
      <c r="T58" s="152">
        <f t="shared" si="91"/>
        <v>0</v>
      </c>
      <c r="U58" s="152">
        <f t="shared" si="91"/>
        <v>0</v>
      </c>
      <c r="V58" s="152">
        <f t="shared" si="91"/>
        <v>0</v>
      </c>
      <c r="W58" s="152">
        <f t="shared" si="91"/>
        <v>0</v>
      </c>
      <c r="X58" s="152">
        <f t="shared" si="91"/>
        <v>0</v>
      </c>
      <c r="Y58" s="152">
        <f t="shared" si="91"/>
        <v>0</v>
      </c>
      <c r="Z58" s="152">
        <f t="shared" si="91"/>
        <v>0</v>
      </c>
      <c r="AA58" s="152">
        <f t="shared" si="91"/>
        <v>0</v>
      </c>
      <c r="AB58" s="152">
        <f t="shared" si="91"/>
        <v>0</v>
      </c>
      <c r="AC58" s="152">
        <f t="shared" si="91"/>
        <v>0</v>
      </c>
      <c r="AD58" s="152">
        <f t="shared" si="91"/>
        <v>0</v>
      </c>
      <c r="AE58" s="152">
        <f t="shared" si="91"/>
        <v>0</v>
      </c>
      <c r="AF58" s="152">
        <f t="shared" si="91"/>
        <v>0</v>
      </c>
      <c r="AG58" s="152">
        <f t="shared" si="91"/>
        <v>0</v>
      </c>
      <c r="AH58" s="152">
        <f t="shared" si="91"/>
        <v>0</v>
      </c>
      <c r="AI58" s="152">
        <f>AI31/AI$6*100</f>
        <v>0</v>
      </c>
      <c r="AJ58" s="152">
        <f t="shared" si="81"/>
        <v>0</v>
      </c>
      <c r="AK58" s="152">
        <f t="shared" si="81"/>
        <v>0</v>
      </c>
      <c r="AL58" s="152">
        <f t="shared" ref="AL58:AO58" si="92">AL31/AL$6*100</f>
        <v>0</v>
      </c>
      <c r="AM58" s="152">
        <f t="shared" si="92"/>
        <v>0</v>
      </c>
      <c r="AN58" s="152">
        <f t="shared" si="92"/>
        <v>0</v>
      </c>
      <c r="AO58" s="152">
        <f t="shared" si="92"/>
        <v>0</v>
      </c>
      <c r="AP58" s="152">
        <f t="shared" ref="AP58:AS58" si="93">AP31/AP$6*100</f>
        <v>0</v>
      </c>
      <c r="AQ58" s="152">
        <f t="shared" si="93"/>
        <v>0</v>
      </c>
      <c r="AR58" s="152">
        <f t="shared" si="93"/>
        <v>0</v>
      </c>
      <c r="AS58" s="152">
        <f t="shared" si="93"/>
        <v>3.4802431272618797E-2</v>
      </c>
    </row>
    <row r="59" spans="1:45">
      <c r="P59" s="151"/>
      <c r="Q59" s="150"/>
      <c r="S59" s="150"/>
      <c r="W59" s="150"/>
      <c r="AA59" s="150"/>
      <c r="AB59" s="149"/>
      <c r="AD59" s="150"/>
      <c r="AE59" s="150"/>
      <c r="AF59" s="149"/>
      <c r="AG59" s="144"/>
      <c r="AH59" s="150"/>
      <c r="AI59" s="150"/>
      <c r="AJ59" s="149"/>
      <c r="AK59" s="144"/>
      <c r="AL59" s="150"/>
      <c r="AM59" s="150"/>
      <c r="AN59" s="150"/>
      <c r="AO59" s="150"/>
      <c r="AP59" s="150"/>
      <c r="AQ59" s="150"/>
      <c r="AR59" s="150"/>
      <c r="AS59" s="150"/>
    </row>
    <row r="60" spans="1:45">
      <c r="AD60" s="144"/>
      <c r="AE60" s="144"/>
      <c r="AF60" s="144"/>
      <c r="AG60" s="144"/>
      <c r="AH60" s="144"/>
      <c r="AI60" s="144"/>
      <c r="AJ60" s="144"/>
      <c r="AK60" s="144"/>
      <c r="AL60" s="150"/>
      <c r="AM60" s="150"/>
      <c r="AN60" s="150"/>
      <c r="AO60" s="150"/>
      <c r="AP60" s="150"/>
      <c r="AQ60" s="150"/>
      <c r="AR60" s="150"/>
      <c r="AS60" s="150"/>
    </row>
    <row r="61" spans="1:45">
      <c r="AD61" s="144"/>
      <c r="AE61" s="144"/>
      <c r="AF61" s="144"/>
      <c r="AG61" s="144"/>
      <c r="AH61" s="144"/>
      <c r="AI61" s="144"/>
      <c r="AJ61" s="144"/>
      <c r="AK61" s="144"/>
    </row>
    <row r="62" spans="1:45">
      <c r="AD62" s="144"/>
      <c r="AE62" s="144"/>
      <c r="AF62" s="144"/>
      <c r="AG62" s="144"/>
      <c r="AH62" s="144"/>
      <c r="AI62" s="144"/>
      <c r="AJ62" s="144"/>
      <c r="AK62" s="144"/>
    </row>
    <row r="63" spans="1:45">
      <c r="AD63" s="144"/>
      <c r="AE63" s="144"/>
      <c r="AF63" s="144"/>
      <c r="AG63" s="144"/>
      <c r="AH63" s="144"/>
      <c r="AI63" s="144"/>
      <c r="AJ63" s="144"/>
      <c r="AK63" s="144"/>
    </row>
    <row r="64" spans="1:45">
      <c r="AD64" s="144"/>
      <c r="AE64" s="144"/>
      <c r="AF64" s="144"/>
      <c r="AG64" s="144"/>
      <c r="AH64" s="144"/>
      <c r="AI64" s="144"/>
      <c r="AJ64" s="144"/>
      <c r="AK64" s="144"/>
    </row>
    <row r="65" spans="16:37" ht="21.75">
      <c r="P65" s="144"/>
      <c r="AD65" s="144"/>
      <c r="AE65" s="144"/>
      <c r="AF65" s="144"/>
      <c r="AG65" s="144"/>
      <c r="AH65" s="144"/>
      <c r="AI65" s="144"/>
      <c r="AJ65" s="144"/>
      <c r="AK65" s="144"/>
    </row>
    <row r="66" spans="16:37" ht="21.75">
      <c r="P66" s="144"/>
      <c r="AD66" s="144"/>
      <c r="AE66" s="144"/>
      <c r="AF66" s="144"/>
      <c r="AG66" s="144"/>
      <c r="AH66" s="144"/>
      <c r="AI66" s="144"/>
      <c r="AJ66" s="144"/>
      <c r="AK66" s="144"/>
    </row>
    <row r="67" spans="16:37" ht="21.75">
      <c r="P67" s="144"/>
      <c r="AD67" s="144"/>
      <c r="AE67" s="144"/>
      <c r="AF67" s="144"/>
      <c r="AG67" s="144"/>
      <c r="AH67" s="144"/>
      <c r="AI67" s="144"/>
      <c r="AJ67" s="144"/>
      <c r="AK67" s="144"/>
    </row>
    <row r="68" spans="16:37" ht="21.75">
      <c r="P68" s="144"/>
      <c r="AD68" s="144"/>
      <c r="AE68" s="144"/>
      <c r="AF68" s="144"/>
      <c r="AG68" s="144"/>
      <c r="AH68" s="144"/>
      <c r="AI68" s="144"/>
      <c r="AJ68" s="144"/>
      <c r="AK68" s="144"/>
    </row>
    <row r="69" spans="16:37" ht="21.75">
      <c r="P69" s="144"/>
      <c r="AD69" s="144"/>
      <c r="AE69" s="144"/>
      <c r="AF69" s="144"/>
      <c r="AG69" s="144"/>
      <c r="AH69" s="144"/>
      <c r="AI69" s="144"/>
      <c r="AJ69" s="144"/>
      <c r="AK69" s="144"/>
    </row>
    <row r="70" spans="16:37" ht="21.75">
      <c r="P70" s="144"/>
      <c r="AD70" s="144"/>
      <c r="AE70" s="144"/>
      <c r="AF70" s="144"/>
      <c r="AG70" s="144"/>
      <c r="AH70" s="144"/>
      <c r="AI70" s="144"/>
      <c r="AJ70" s="144"/>
      <c r="AK70" s="144"/>
    </row>
    <row r="71" spans="16:37" ht="21.75">
      <c r="P71" s="144"/>
      <c r="AD71" s="144"/>
      <c r="AE71" s="144"/>
      <c r="AF71" s="144"/>
      <c r="AG71" s="144"/>
      <c r="AH71" s="144"/>
      <c r="AI71" s="144"/>
      <c r="AJ71" s="144"/>
      <c r="AK71" s="144"/>
    </row>
    <row r="72" spans="16:37" ht="21.75">
      <c r="P72" s="144"/>
      <c r="AD72" s="144"/>
      <c r="AE72" s="144"/>
      <c r="AF72" s="144"/>
      <c r="AG72" s="144"/>
      <c r="AH72" s="144"/>
      <c r="AI72" s="144"/>
      <c r="AJ72" s="144"/>
      <c r="AK72" s="144"/>
    </row>
    <row r="73" spans="16:37" ht="21.75">
      <c r="P73" s="144"/>
      <c r="AD73" s="144"/>
      <c r="AE73" s="144"/>
      <c r="AF73" s="144"/>
      <c r="AG73" s="144"/>
      <c r="AH73" s="144"/>
      <c r="AI73" s="144"/>
      <c r="AJ73" s="144"/>
      <c r="AK73" s="144"/>
    </row>
    <row r="74" spans="16:37" ht="21.75">
      <c r="P74" s="144"/>
      <c r="AD74" s="144"/>
      <c r="AE74" s="144"/>
      <c r="AF74" s="144"/>
      <c r="AG74" s="144"/>
      <c r="AH74" s="144"/>
      <c r="AI74" s="144"/>
      <c r="AJ74" s="144"/>
      <c r="AK74" s="144"/>
    </row>
    <row r="75" spans="16:37" ht="21.75">
      <c r="P75" s="144"/>
      <c r="AD75" s="144"/>
      <c r="AE75" s="144"/>
      <c r="AF75" s="144"/>
      <c r="AG75" s="144"/>
      <c r="AH75" s="144"/>
      <c r="AI75" s="144"/>
      <c r="AJ75" s="144"/>
      <c r="AK75" s="144"/>
    </row>
    <row r="76" spans="16:37" ht="21.75">
      <c r="P76" s="144"/>
      <c r="AD76" s="144"/>
      <c r="AE76" s="144"/>
      <c r="AF76" s="144"/>
      <c r="AG76" s="144"/>
      <c r="AH76" s="144"/>
      <c r="AI76" s="144"/>
      <c r="AJ76" s="144"/>
      <c r="AK76" s="144"/>
    </row>
    <row r="77" spans="16:37" ht="21.75">
      <c r="P77" s="144"/>
      <c r="AD77" s="144"/>
      <c r="AE77" s="144"/>
      <c r="AF77" s="144"/>
      <c r="AG77" s="144"/>
      <c r="AH77" s="144"/>
      <c r="AI77" s="144"/>
      <c r="AJ77" s="144"/>
      <c r="AK77" s="144"/>
    </row>
    <row r="78" spans="16:37" ht="21.75">
      <c r="P78" s="144"/>
      <c r="AD78" s="144"/>
      <c r="AE78" s="144"/>
      <c r="AF78" s="144"/>
      <c r="AG78" s="144"/>
      <c r="AH78" s="144"/>
      <c r="AI78" s="144"/>
      <c r="AJ78" s="144"/>
      <c r="AK78" s="144"/>
    </row>
    <row r="79" spans="16:37" ht="21.75">
      <c r="P79" s="144"/>
      <c r="AD79" s="144"/>
      <c r="AE79" s="144"/>
      <c r="AF79" s="144"/>
      <c r="AG79" s="144"/>
      <c r="AH79" s="144"/>
      <c r="AI79" s="144"/>
      <c r="AJ79" s="144"/>
      <c r="AK79" s="144"/>
    </row>
    <row r="80" spans="16:37" ht="21.75">
      <c r="P80" s="144"/>
      <c r="AD80" s="144"/>
      <c r="AE80" s="144"/>
      <c r="AF80" s="144"/>
      <c r="AG80" s="144"/>
      <c r="AH80" s="144"/>
      <c r="AI80" s="144"/>
      <c r="AJ80" s="144"/>
      <c r="AK80" s="144"/>
    </row>
    <row r="81" spans="16:37">
      <c r="AD81" s="144"/>
      <c r="AE81" s="144"/>
      <c r="AF81" s="144"/>
      <c r="AG81" s="144"/>
      <c r="AH81" s="144"/>
      <c r="AI81" s="144"/>
      <c r="AJ81" s="144"/>
      <c r="AK81" s="144"/>
    </row>
    <row r="82" spans="16:37">
      <c r="P82" s="147"/>
      <c r="AD82" s="144"/>
      <c r="AE82" s="144"/>
      <c r="AF82" s="144"/>
      <c r="AG82" s="144"/>
      <c r="AH82" s="144"/>
      <c r="AI82" s="144"/>
      <c r="AJ82" s="144"/>
      <c r="AK82" s="144"/>
    </row>
    <row r="83" spans="16:37">
      <c r="P83" s="147"/>
      <c r="AD83" s="144"/>
      <c r="AE83" s="144"/>
      <c r="AF83" s="144"/>
      <c r="AG83" s="144"/>
      <c r="AH83" s="144"/>
      <c r="AI83" s="144"/>
      <c r="AJ83" s="144"/>
      <c r="AK83" s="144"/>
    </row>
    <row r="84" spans="16:37">
      <c r="P84" s="147"/>
      <c r="AD84" s="144"/>
      <c r="AE84" s="144"/>
      <c r="AF84" s="144"/>
      <c r="AG84" s="144"/>
      <c r="AH84" s="144"/>
      <c r="AI84" s="144"/>
      <c r="AJ84" s="144"/>
      <c r="AK84" s="144"/>
    </row>
    <row r="85" spans="16:37">
      <c r="P85" s="147"/>
      <c r="AD85" s="144"/>
      <c r="AE85" s="144"/>
      <c r="AF85" s="144"/>
      <c r="AG85" s="144"/>
      <c r="AH85" s="144"/>
      <c r="AI85" s="144"/>
      <c r="AJ85" s="144"/>
      <c r="AK85" s="144"/>
    </row>
    <row r="86" spans="16:37">
      <c r="P86" s="147"/>
      <c r="AD86" s="144"/>
      <c r="AE86" s="144"/>
      <c r="AF86" s="144"/>
      <c r="AG86" s="144"/>
      <c r="AH86" s="144"/>
      <c r="AI86" s="144"/>
      <c r="AJ86" s="144"/>
      <c r="AK86" s="144"/>
    </row>
    <row r="87" spans="16:37">
      <c r="P87" s="147"/>
      <c r="AD87" s="144"/>
      <c r="AE87" s="144"/>
      <c r="AF87" s="144"/>
      <c r="AG87" s="144"/>
      <c r="AH87" s="144"/>
      <c r="AI87" s="144"/>
      <c r="AJ87" s="144"/>
      <c r="AK87" s="144"/>
    </row>
    <row r="88" spans="16:37">
      <c r="P88" s="147"/>
      <c r="AD88" s="144"/>
      <c r="AE88" s="144"/>
      <c r="AF88" s="144"/>
      <c r="AG88" s="144"/>
      <c r="AH88" s="144"/>
      <c r="AI88" s="144"/>
      <c r="AJ88" s="144"/>
      <c r="AK88" s="144"/>
    </row>
    <row r="89" spans="16:37">
      <c r="P89" s="147"/>
      <c r="AD89" s="144"/>
      <c r="AE89" s="144"/>
      <c r="AF89" s="144"/>
      <c r="AG89" s="144"/>
      <c r="AH89" s="144"/>
      <c r="AI89" s="144"/>
      <c r="AJ89" s="144"/>
      <c r="AK89" s="144"/>
    </row>
    <row r="90" spans="16:37">
      <c r="P90" s="147"/>
      <c r="AD90" s="144"/>
      <c r="AE90" s="144"/>
      <c r="AF90" s="144"/>
      <c r="AG90" s="144"/>
      <c r="AH90" s="144"/>
      <c r="AI90" s="144"/>
      <c r="AJ90" s="144"/>
      <c r="AK90" s="144"/>
    </row>
    <row r="91" spans="16:37">
      <c r="P91" s="147"/>
      <c r="AD91" s="144"/>
      <c r="AE91" s="144"/>
      <c r="AF91" s="144"/>
      <c r="AG91" s="144"/>
      <c r="AH91" s="144"/>
      <c r="AI91" s="144"/>
      <c r="AJ91" s="144"/>
      <c r="AK91" s="144"/>
    </row>
    <row r="92" spans="16:37">
      <c r="P92" s="147"/>
      <c r="AD92" s="144"/>
      <c r="AE92" s="144"/>
      <c r="AF92" s="144"/>
      <c r="AG92" s="144"/>
      <c r="AH92" s="144"/>
      <c r="AI92" s="144"/>
      <c r="AJ92" s="144"/>
      <c r="AK92" s="144"/>
    </row>
    <row r="93" spans="16:37">
      <c r="P93" s="147"/>
      <c r="AD93" s="144"/>
      <c r="AE93" s="144"/>
      <c r="AF93" s="144"/>
      <c r="AG93" s="144"/>
      <c r="AH93" s="144"/>
      <c r="AI93" s="144"/>
      <c r="AJ93" s="144"/>
      <c r="AK93" s="144"/>
    </row>
    <row r="94" spans="16:37">
      <c r="P94" s="147"/>
      <c r="AD94" s="144"/>
      <c r="AE94" s="144"/>
      <c r="AF94" s="144"/>
      <c r="AG94" s="144"/>
      <c r="AH94" s="144"/>
      <c r="AI94" s="144"/>
      <c r="AJ94" s="144"/>
      <c r="AK94" s="144"/>
    </row>
    <row r="95" spans="16:37">
      <c r="P95" s="147"/>
      <c r="AD95" s="144"/>
      <c r="AE95" s="144"/>
      <c r="AF95" s="144"/>
      <c r="AG95" s="144"/>
      <c r="AH95" s="144"/>
      <c r="AI95" s="144"/>
      <c r="AJ95" s="144"/>
      <c r="AK95" s="144"/>
    </row>
    <row r="96" spans="16:37">
      <c r="P96" s="147"/>
      <c r="AD96" s="148"/>
      <c r="AE96" s="148"/>
      <c r="AF96" s="148"/>
      <c r="AG96" s="148"/>
      <c r="AH96" s="148"/>
      <c r="AI96" s="148"/>
      <c r="AJ96" s="148"/>
      <c r="AK96" s="148"/>
    </row>
    <row r="97" spans="16:37">
      <c r="P97" s="147"/>
      <c r="AD97" s="144"/>
      <c r="AE97" s="144"/>
      <c r="AF97" s="144"/>
      <c r="AG97" s="144"/>
      <c r="AH97" s="144"/>
      <c r="AI97" s="144"/>
      <c r="AJ97" s="144"/>
      <c r="AK97" s="144"/>
    </row>
    <row r="98" spans="16:37">
      <c r="P98" s="147"/>
      <c r="AD98" s="144"/>
      <c r="AE98" s="144"/>
      <c r="AF98" s="144"/>
      <c r="AG98" s="144"/>
      <c r="AH98" s="144"/>
      <c r="AI98" s="144"/>
      <c r="AJ98" s="144"/>
      <c r="AK98" s="144"/>
    </row>
    <row r="99" spans="16:37">
      <c r="P99" s="147"/>
      <c r="AD99" s="144"/>
      <c r="AE99" s="144"/>
      <c r="AF99" s="144"/>
      <c r="AG99" s="144"/>
      <c r="AH99" s="144"/>
      <c r="AI99" s="144"/>
      <c r="AJ99" s="144"/>
      <c r="AK99" s="144"/>
    </row>
    <row r="100" spans="16:37">
      <c r="P100" s="147"/>
      <c r="AD100" s="144"/>
      <c r="AE100" s="144"/>
      <c r="AF100" s="144"/>
      <c r="AG100" s="144"/>
      <c r="AH100" s="144"/>
      <c r="AI100" s="144"/>
      <c r="AJ100" s="144"/>
      <c r="AK100" s="144"/>
    </row>
    <row r="101" spans="16:37">
      <c r="P101" s="147"/>
      <c r="AD101" s="144"/>
      <c r="AE101" s="144"/>
      <c r="AF101" s="144"/>
      <c r="AG101" s="144"/>
      <c r="AH101" s="144"/>
      <c r="AI101" s="144"/>
      <c r="AJ101" s="144"/>
      <c r="AK101" s="144"/>
    </row>
  </sheetData>
  <sheetProtection selectLockedCells="1" selectUnlockedCells="1"/>
  <mergeCells count="14">
    <mergeCell ref="AP3:AS3"/>
    <mergeCell ref="AL3:AO3"/>
    <mergeCell ref="A5:K5"/>
    <mergeCell ref="A32:K32"/>
    <mergeCell ref="A3:A4"/>
    <mergeCell ref="F3:I3"/>
    <mergeCell ref="J3:M3"/>
    <mergeCell ref="B3:E3"/>
    <mergeCell ref="N3:Q3"/>
    <mergeCell ref="AH3:AK3"/>
    <mergeCell ref="AD3:AG3"/>
    <mergeCell ref="Z3:AC3"/>
    <mergeCell ref="V3:Y3"/>
    <mergeCell ref="R3:U3"/>
  </mergeCells>
  <pageMargins left="0.51" right="0.11805555555555555" top="0.69" bottom="0.19652777777777777" header="0.51180555555555551" footer="0.51180555555555551"/>
  <pageSetup paperSize="9" scale="78" firstPageNumber="0" orientation="portrait" horizontalDpi="300" verticalDpi="300" r:id="rId1"/>
  <headerFooter alignWithMargins="0">
    <oddHeader>&amp;C&amp;"TH SarabunPSK,ธรรมดา"&amp;16 27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1"/>
  <sheetViews>
    <sheetView zoomScale="80" zoomScaleNormal="80" workbookViewId="0">
      <pane xSplit="1" ySplit="5" topLeftCell="AP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8.140625" defaultRowHeight="30.75" customHeight="1"/>
  <cols>
    <col min="1" max="1" width="19" style="184" customWidth="1"/>
    <col min="2" max="6" width="10.85546875" style="184" customWidth="1"/>
    <col min="7" max="8" width="12" style="184" customWidth="1"/>
    <col min="9" max="10" width="10.85546875" style="184" customWidth="1"/>
    <col min="11" max="15" width="12.28515625" style="184" customWidth="1"/>
    <col min="16" max="16" width="12.28515625" style="93" customWidth="1"/>
    <col min="17" max="18" width="12.28515625" style="90" customWidth="1"/>
    <col min="19" max="20" width="10.85546875" style="90" customWidth="1"/>
    <col min="21" max="21" width="12.28515625" style="90" customWidth="1"/>
    <col min="22" max="22" width="10.85546875" style="90" customWidth="1"/>
    <col min="23" max="23" width="11.5703125" style="90" customWidth="1"/>
    <col min="24" max="24" width="10.85546875" style="90" customWidth="1"/>
    <col min="25" max="25" width="11.42578125" style="90" customWidth="1"/>
    <col min="26" max="26" width="9.85546875" style="90" customWidth="1"/>
    <col min="27" max="27" width="10.7109375" style="90" customWidth="1"/>
    <col min="28" max="28" width="9.42578125" style="90" customWidth="1"/>
    <col min="29" max="29" width="10.140625" style="90" customWidth="1"/>
    <col min="30" max="30" width="13.28515625" style="184" customWidth="1"/>
    <col min="31" max="31" width="10.7109375" style="184" customWidth="1"/>
    <col min="32" max="32" width="10.140625" style="90" customWidth="1"/>
    <col min="33" max="33" width="9.7109375" style="184" customWidth="1"/>
    <col min="34" max="37" width="10.7109375" style="184" customWidth="1"/>
    <col min="38" max="45" width="10.140625" style="184" customWidth="1"/>
    <col min="46" max="16384" width="8.140625" style="184"/>
  </cols>
  <sheetData>
    <row r="1" spans="1:45" s="191" customFormat="1" ht="34.5" customHeight="1">
      <c r="A1" s="191" t="s">
        <v>159</v>
      </c>
      <c r="P1" s="142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F1" s="90"/>
    </row>
    <row r="2" spans="1:45" s="191" customFormat="1" ht="27.6" customHeight="1">
      <c r="A2" s="124"/>
      <c r="B2" s="200"/>
      <c r="C2" s="200"/>
      <c r="F2" s="200"/>
      <c r="J2" s="200"/>
      <c r="P2" s="207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F2" s="90"/>
    </row>
    <row r="3" spans="1:45" s="191" customFormat="1" ht="30.75" customHeight="1">
      <c r="A3" s="298" t="s">
        <v>5</v>
      </c>
      <c r="B3" s="291" t="s">
        <v>138</v>
      </c>
      <c r="C3" s="291"/>
      <c r="D3" s="291"/>
      <c r="E3" s="291"/>
      <c r="F3" s="291" t="s">
        <v>158</v>
      </c>
      <c r="G3" s="291"/>
      <c r="H3" s="291"/>
      <c r="I3" s="291"/>
      <c r="J3" s="286" t="s">
        <v>136</v>
      </c>
      <c r="K3" s="286"/>
      <c r="L3" s="286"/>
      <c r="M3" s="286"/>
      <c r="N3" s="286" t="s">
        <v>135</v>
      </c>
      <c r="O3" s="286"/>
      <c r="P3" s="286"/>
      <c r="Q3" s="286"/>
      <c r="R3" s="286" t="s">
        <v>134</v>
      </c>
      <c r="S3" s="286"/>
      <c r="T3" s="286"/>
      <c r="U3" s="286"/>
      <c r="V3" s="286" t="s">
        <v>133</v>
      </c>
      <c r="W3" s="286"/>
      <c r="X3" s="286"/>
      <c r="Y3" s="286"/>
      <c r="Z3" s="286" t="s">
        <v>132</v>
      </c>
      <c r="AA3" s="286"/>
      <c r="AB3" s="286"/>
      <c r="AC3" s="286"/>
      <c r="AD3" s="286" t="s">
        <v>131</v>
      </c>
      <c r="AE3" s="286"/>
      <c r="AF3" s="286"/>
      <c r="AG3" s="286"/>
      <c r="AH3" s="286" t="s">
        <v>130</v>
      </c>
      <c r="AI3" s="286"/>
      <c r="AJ3" s="286"/>
      <c r="AK3" s="286"/>
      <c r="AL3" s="286" t="s">
        <v>169</v>
      </c>
      <c r="AM3" s="286"/>
      <c r="AN3" s="286"/>
      <c r="AO3" s="286"/>
      <c r="AP3" s="286" t="s">
        <v>205</v>
      </c>
      <c r="AQ3" s="286"/>
      <c r="AR3" s="286"/>
      <c r="AS3" s="286"/>
    </row>
    <row r="4" spans="1:45" s="191" customFormat="1" ht="30.75" customHeight="1">
      <c r="A4" s="299"/>
      <c r="B4" s="206" t="s">
        <v>129</v>
      </c>
      <c r="C4" s="206" t="s">
        <v>128</v>
      </c>
      <c r="D4" s="206" t="s">
        <v>127</v>
      </c>
      <c r="E4" s="206" t="s">
        <v>126</v>
      </c>
      <c r="F4" s="206" t="s">
        <v>129</v>
      </c>
      <c r="G4" s="206" t="s">
        <v>128</v>
      </c>
      <c r="H4" s="206" t="s">
        <v>127</v>
      </c>
      <c r="I4" s="206" t="s">
        <v>126</v>
      </c>
      <c r="J4" s="205" t="s">
        <v>129</v>
      </c>
      <c r="K4" s="204" t="s">
        <v>128</v>
      </c>
      <c r="L4" s="204" t="s">
        <v>127</v>
      </c>
      <c r="M4" s="204" t="s">
        <v>126</v>
      </c>
      <c r="N4" s="204" t="s">
        <v>129</v>
      </c>
      <c r="O4" s="204" t="s">
        <v>128</v>
      </c>
      <c r="P4" s="204" t="s">
        <v>127</v>
      </c>
      <c r="Q4" s="205" t="s">
        <v>126</v>
      </c>
      <c r="R4" s="204" t="s">
        <v>129</v>
      </c>
      <c r="S4" s="204" t="s">
        <v>128</v>
      </c>
      <c r="T4" s="204" t="s">
        <v>127</v>
      </c>
      <c r="U4" s="204" t="s">
        <v>126</v>
      </c>
      <c r="V4" s="204" t="s">
        <v>129</v>
      </c>
      <c r="W4" s="204" t="s">
        <v>128</v>
      </c>
      <c r="X4" s="204" t="s">
        <v>127</v>
      </c>
      <c r="Y4" s="204" t="s">
        <v>126</v>
      </c>
      <c r="Z4" s="204" t="s">
        <v>129</v>
      </c>
      <c r="AA4" s="204" t="s">
        <v>128</v>
      </c>
      <c r="AB4" s="204" t="s">
        <v>127</v>
      </c>
      <c r="AC4" s="204" t="s">
        <v>126</v>
      </c>
      <c r="AD4" s="204" t="s">
        <v>129</v>
      </c>
      <c r="AE4" s="204" t="s">
        <v>128</v>
      </c>
      <c r="AF4" s="204" t="s">
        <v>127</v>
      </c>
      <c r="AG4" s="204" t="s">
        <v>126</v>
      </c>
      <c r="AH4" s="204" t="s">
        <v>129</v>
      </c>
      <c r="AI4" s="204" t="s">
        <v>128</v>
      </c>
      <c r="AJ4" s="204" t="s">
        <v>127</v>
      </c>
      <c r="AK4" s="204" t="s">
        <v>126</v>
      </c>
      <c r="AL4" s="204" t="s">
        <v>129</v>
      </c>
      <c r="AM4" s="204" t="s">
        <v>128</v>
      </c>
      <c r="AN4" s="204" t="s">
        <v>127</v>
      </c>
      <c r="AO4" s="204" t="s">
        <v>126</v>
      </c>
      <c r="AP4" s="204" t="s">
        <v>129</v>
      </c>
      <c r="AQ4" s="204" t="s">
        <v>128</v>
      </c>
      <c r="AR4" s="204" t="s">
        <v>127</v>
      </c>
      <c r="AS4" s="204" t="s">
        <v>126</v>
      </c>
    </row>
    <row r="5" spans="1:45" s="112" customFormat="1" ht="18.75" customHeight="1">
      <c r="A5" s="287" t="s">
        <v>21</v>
      </c>
      <c r="B5" s="287"/>
      <c r="C5" s="287"/>
      <c r="D5" s="287"/>
      <c r="E5" s="287"/>
      <c r="F5" s="287"/>
      <c r="G5" s="287"/>
      <c r="H5" s="287"/>
      <c r="I5" s="287"/>
      <c r="J5" s="287"/>
      <c r="K5" s="287"/>
      <c r="L5" s="287"/>
      <c r="N5" s="191"/>
      <c r="P5" s="128"/>
    </row>
    <row r="6" spans="1:45" s="191" customFormat="1" ht="24.95" customHeight="1">
      <c r="A6" s="194" t="s">
        <v>37</v>
      </c>
      <c r="B6" s="201">
        <v>1463504</v>
      </c>
      <c r="C6" s="201">
        <v>1497012</v>
      </c>
      <c r="D6" s="192">
        <v>0</v>
      </c>
      <c r="E6" s="201">
        <v>1554713</v>
      </c>
      <c r="F6" s="201">
        <v>1444247</v>
      </c>
      <c r="G6" s="201">
        <v>1502083</v>
      </c>
      <c r="H6" s="201">
        <v>1568700</v>
      </c>
      <c r="I6" s="201">
        <v>1596453</v>
      </c>
      <c r="J6" s="201">
        <v>1473724.65</v>
      </c>
      <c r="K6" s="201">
        <v>1558329.53</v>
      </c>
      <c r="L6" s="201">
        <v>1603167.91</v>
      </c>
      <c r="M6" s="201">
        <v>1616084</v>
      </c>
      <c r="N6" s="201">
        <v>1503381</v>
      </c>
      <c r="O6" s="201">
        <v>1501983</v>
      </c>
      <c r="P6" s="201">
        <v>1599586</v>
      </c>
      <c r="Q6" s="201">
        <v>1588286</v>
      </c>
      <c r="R6" s="201">
        <v>1349508</v>
      </c>
      <c r="S6" s="201">
        <v>1397341</v>
      </c>
      <c r="T6" s="201">
        <v>1405156</v>
      </c>
      <c r="U6" s="201">
        <f>SUM(U8:U13)</f>
        <v>1416408</v>
      </c>
      <c r="V6" s="201">
        <v>1362576</v>
      </c>
      <c r="W6" s="201">
        <v>1368352</v>
      </c>
      <c r="X6" s="201">
        <v>1366251.5</v>
      </c>
      <c r="Y6" s="201">
        <v>1389717</v>
      </c>
      <c r="Z6" s="203">
        <v>1280209</v>
      </c>
      <c r="AA6" s="203">
        <v>1281018</v>
      </c>
      <c r="AB6" s="203">
        <v>1332622</v>
      </c>
      <c r="AC6" s="203">
        <v>1315216</v>
      </c>
      <c r="AD6" s="203">
        <v>1244459</v>
      </c>
      <c r="AE6" s="203">
        <v>1264250</v>
      </c>
      <c r="AF6" s="203">
        <v>1361389</v>
      </c>
      <c r="AG6" s="203">
        <v>1306823</v>
      </c>
      <c r="AH6" s="203">
        <v>1236358</v>
      </c>
      <c r="AI6" s="203">
        <v>1252549</v>
      </c>
      <c r="AJ6" s="203">
        <v>1299811</v>
      </c>
      <c r="AK6" s="203">
        <v>1263081</v>
      </c>
      <c r="AL6" s="203">
        <v>1184151</v>
      </c>
      <c r="AM6" s="203">
        <v>1171095</v>
      </c>
      <c r="AN6" s="203">
        <v>1164344</v>
      </c>
      <c r="AO6" s="203">
        <v>1198717</v>
      </c>
      <c r="AP6" s="203">
        <v>1123034</v>
      </c>
      <c r="AQ6" s="203">
        <v>1235110</v>
      </c>
      <c r="AR6" s="203">
        <v>1289307</v>
      </c>
      <c r="AS6" s="203">
        <v>1347607</v>
      </c>
    </row>
    <row r="7" spans="1:45" s="191" customFormat="1" ht="6" customHeight="1">
      <c r="A7" s="194"/>
      <c r="B7" s="201"/>
      <c r="C7" s="201"/>
      <c r="D7" s="193"/>
      <c r="E7" s="201"/>
      <c r="F7" s="201"/>
      <c r="G7" s="201"/>
      <c r="H7" s="202"/>
      <c r="I7" s="202"/>
      <c r="J7" s="202"/>
      <c r="K7" s="201"/>
      <c r="L7" s="201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0"/>
      <c r="AA7" s="200"/>
      <c r="AB7" s="200"/>
      <c r="AC7" s="200"/>
      <c r="AD7" s="200"/>
      <c r="AE7" s="200"/>
      <c r="AF7" s="200"/>
      <c r="AG7" s="200"/>
      <c r="AH7" s="200"/>
      <c r="AI7" s="200"/>
      <c r="AJ7" s="200"/>
      <c r="AK7" s="200"/>
      <c r="AL7" s="200"/>
      <c r="AM7" s="200"/>
      <c r="AN7" s="200"/>
      <c r="AO7" s="200"/>
      <c r="AP7" s="200"/>
      <c r="AQ7" s="200"/>
      <c r="AR7" s="200"/>
      <c r="AS7" s="200"/>
    </row>
    <row r="8" spans="1:45" ht="24.95" customHeight="1">
      <c r="A8" s="190" t="s">
        <v>88</v>
      </c>
      <c r="B8" s="199">
        <v>30259</v>
      </c>
      <c r="C8" s="199">
        <v>28558</v>
      </c>
      <c r="D8" s="188">
        <v>0</v>
      </c>
      <c r="E8" s="199">
        <v>28350</v>
      </c>
      <c r="F8" s="199">
        <v>37077</v>
      </c>
      <c r="G8" s="199">
        <v>29567</v>
      </c>
      <c r="H8" s="199">
        <v>23227</v>
      </c>
      <c r="I8" s="199">
        <v>30768.880000000001</v>
      </c>
      <c r="J8" s="199">
        <v>41227.06</v>
      </c>
      <c r="K8" s="199">
        <v>26737.16</v>
      </c>
      <c r="L8" s="199">
        <v>23615.35</v>
      </c>
      <c r="M8" s="199">
        <v>32193</v>
      </c>
      <c r="N8" s="199">
        <v>32736</v>
      </c>
      <c r="O8" s="199">
        <v>30190</v>
      </c>
      <c r="P8" s="199">
        <v>31923</v>
      </c>
      <c r="Q8" s="199">
        <v>33558</v>
      </c>
      <c r="R8" s="199">
        <v>27800</v>
      </c>
      <c r="S8" s="199">
        <v>29983</v>
      </c>
      <c r="T8" s="199">
        <v>33095</v>
      </c>
      <c r="U8" s="199">
        <v>32264</v>
      </c>
      <c r="V8" s="199">
        <v>35015</v>
      </c>
      <c r="W8" s="199">
        <v>18358.34</v>
      </c>
      <c r="X8" s="199">
        <v>21061.279999999999</v>
      </c>
      <c r="Y8" s="199">
        <v>17303</v>
      </c>
      <c r="Z8" s="197">
        <v>35270</v>
      </c>
      <c r="AA8" s="197">
        <v>38575</v>
      </c>
      <c r="AB8" s="197">
        <v>24388</v>
      </c>
      <c r="AC8" s="197">
        <v>18302</v>
      </c>
      <c r="AD8" s="197">
        <v>26585</v>
      </c>
      <c r="AE8" s="197">
        <v>32943</v>
      </c>
      <c r="AF8" s="197">
        <v>33573</v>
      </c>
      <c r="AG8" s="197">
        <v>16876</v>
      </c>
      <c r="AH8" s="197">
        <v>23779</v>
      </c>
      <c r="AI8" s="197">
        <v>31443</v>
      </c>
      <c r="AJ8" s="197">
        <v>25072</v>
      </c>
      <c r="AK8" s="197">
        <v>25064</v>
      </c>
      <c r="AL8" s="197">
        <v>20864</v>
      </c>
      <c r="AM8" s="197">
        <v>11358</v>
      </c>
      <c r="AN8" s="197">
        <v>16620</v>
      </c>
      <c r="AO8" s="197">
        <v>13405</v>
      </c>
      <c r="AP8" s="197">
        <v>19984</v>
      </c>
      <c r="AQ8" s="197">
        <v>18232</v>
      </c>
      <c r="AR8" s="197">
        <v>23091</v>
      </c>
      <c r="AS8" s="197">
        <v>15642</v>
      </c>
    </row>
    <row r="9" spans="1:45" ht="24.95" customHeight="1">
      <c r="A9" s="190" t="s">
        <v>87</v>
      </c>
      <c r="B9" s="199">
        <v>156053</v>
      </c>
      <c r="C9" s="199">
        <v>130149</v>
      </c>
      <c r="D9" s="188">
        <v>0</v>
      </c>
      <c r="E9" s="199">
        <v>130871</v>
      </c>
      <c r="F9" s="199">
        <v>143579</v>
      </c>
      <c r="G9" s="199">
        <v>148139</v>
      </c>
      <c r="H9" s="199">
        <v>157802</v>
      </c>
      <c r="I9" s="199">
        <v>134796.37</v>
      </c>
      <c r="J9" s="199">
        <v>173730.83</v>
      </c>
      <c r="K9" s="199">
        <v>158290.81</v>
      </c>
      <c r="L9" s="199">
        <v>155869.79999999999</v>
      </c>
      <c r="M9" s="199">
        <v>169390</v>
      </c>
      <c r="N9" s="199">
        <v>132100</v>
      </c>
      <c r="O9" s="199">
        <v>139851</v>
      </c>
      <c r="P9" s="199">
        <v>159664</v>
      </c>
      <c r="Q9" s="199">
        <v>134120</v>
      </c>
      <c r="R9" s="199">
        <v>129606</v>
      </c>
      <c r="S9" s="199">
        <v>122365</v>
      </c>
      <c r="T9" s="199">
        <v>120549</v>
      </c>
      <c r="U9" s="199">
        <v>135606</v>
      </c>
      <c r="V9" s="199">
        <v>125723</v>
      </c>
      <c r="W9" s="199">
        <v>98726.01</v>
      </c>
      <c r="X9" s="199">
        <v>107224.22</v>
      </c>
      <c r="Y9" s="199">
        <v>125107</v>
      </c>
      <c r="Z9" s="197">
        <v>116831</v>
      </c>
      <c r="AA9" s="197">
        <v>98862</v>
      </c>
      <c r="AB9" s="197">
        <v>102728</v>
      </c>
      <c r="AC9" s="197">
        <v>119602</v>
      </c>
      <c r="AD9" s="197">
        <v>122210</v>
      </c>
      <c r="AE9" s="197">
        <v>128812</v>
      </c>
      <c r="AF9" s="197">
        <v>116476</v>
      </c>
      <c r="AG9" s="197">
        <v>118240</v>
      </c>
      <c r="AH9" s="197">
        <v>99110</v>
      </c>
      <c r="AI9" s="197">
        <v>107195</v>
      </c>
      <c r="AJ9" s="197">
        <v>108346</v>
      </c>
      <c r="AK9" s="197">
        <v>100315</v>
      </c>
      <c r="AL9" s="197">
        <v>103336</v>
      </c>
      <c r="AM9" s="197">
        <v>113629</v>
      </c>
      <c r="AN9" s="197">
        <v>122330</v>
      </c>
      <c r="AO9" s="197">
        <v>99806</v>
      </c>
      <c r="AP9" s="197">
        <v>98978</v>
      </c>
      <c r="AQ9" s="197">
        <v>96313</v>
      </c>
      <c r="AR9" s="197">
        <v>112185</v>
      </c>
      <c r="AS9" s="197">
        <v>108429</v>
      </c>
    </row>
    <row r="10" spans="1:45" ht="24.95" customHeight="1">
      <c r="A10" s="190" t="s">
        <v>86</v>
      </c>
      <c r="B10" s="199">
        <v>614948</v>
      </c>
      <c r="C10" s="199">
        <v>619498</v>
      </c>
      <c r="D10" s="188">
        <v>0</v>
      </c>
      <c r="E10" s="199">
        <v>553956</v>
      </c>
      <c r="F10" s="199">
        <v>632632</v>
      </c>
      <c r="G10" s="199">
        <v>594637</v>
      </c>
      <c r="H10" s="199">
        <v>542454</v>
      </c>
      <c r="I10" s="199">
        <v>569918.97</v>
      </c>
      <c r="J10" s="199">
        <v>592670.68000000005</v>
      </c>
      <c r="K10" s="199">
        <v>557815.27</v>
      </c>
      <c r="L10" s="199">
        <v>587531.65</v>
      </c>
      <c r="M10" s="199">
        <v>559121</v>
      </c>
      <c r="N10" s="199">
        <v>692924</v>
      </c>
      <c r="O10" s="199">
        <v>622426</v>
      </c>
      <c r="P10" s="199">
        <v>544261</v>
      </c>
      <c r="Q10" s="199">
        <v>554678</v>
      </c>
      <c r="R10" s="199">
        <v>538289</v>
      </c>
      <c r="S10" s="199">
        <v>499979</v>
      </c>
      <c r="T10" s="199">
        <v>484333</v>
      </c>
      <c r="U10" s="199">
        <v>434725</v>
      </c>
      <c r="V10" s="199">
        <v>515030</v>
      </c>
      <c r="W10" s="199">
        <v>570205.29</v>
      </c>
      <c r="X10" s="199">
        <v>481740</v>
      </c>
      <c r="Y10" s="199">
        <v>488050</v>
      </c>
      <c r="Z10" s="197">
        <v>548311</v>
      </c>
      <c r="AA10" s="197">
        <v>545935</v>
      </c>
      <c r="AB10" s="197">
        <v>519076</v>
      </c>
      <c r="AC10" s="197">
        <v>482583</v>
      </c>
      <c r="AD10" s="197">
        <v>546961</v>
      </c>
      <c r="AE10" s="197">
        <v>504414</v>
      </c>
      <c r="AF10" s="197">
        <v>538144</v>
      </c>
      <c r="AG10" s="197">
        <v>503009</v>
      </c>
      <c r="AH10" s="197">
        <v>502748</v>
      </c>
      <c r="AI10" s="197">
        <v>500329</v>
      </c>
      <c r="AJ10" s="197">
        <v>476056</v>
      </c>
      <c r="AK10" s="197">
        <v>494557</v>
      </c>
      <c r="AL10" s="197">
        <v>515650</v>
      </c>
      <c r="AM10" s="197">
        <v>478691</v>
      </c>
      <c r="AN10" s="197">
        <v>423293</v>
      </c>
      <c r="AO10" s="197">
        <v>461352</v>
      </c>
      <c r="AP10" s="197">
        <v>487112</v>
      </c>
      <c r="AQ10" s="197">
        <v>441750</v>
      </c>
      <c r="AR10" s="197">
        <v>449281</v>
      </c>
      <c r="AS10" s="197">
        <v>456418</v>
      </c>
    </row>
    <row r="11" spans="1:45" ht="24.95" customHeight="1">
      <c r="A11" s="190" t="s">
        <v>85</v>
      </c>
      <c r="B11" s="199">
        <v>439713</v>
      </c>
      <c r="C11" s="199">
        <v>436256</v>
      </c>
      <c r="D11" s="188">
        <v>0</v>
      </c>
      <c r="E11" s="199">
        <v>488201</v>
      </c>
      <c r="F11" s="199">
        <v>395756</v>
      </c>
      <c r="G11" s="199">
        <v>444566</v>
      </c>
      <c r="H11" s="199">
        <v>499148</v>
      </c>
      <c r="I11" s="199">
        <v>497408.77</v>
      </c>
      <c r="J11" s="199">
        <v>405175.93</v>
      </c>
      <c r="K11" s="199">
        <v>495660.01</v>
      </c>
      <c r="L11" s="199">
        <v>487504.23</v>
      </c>
      <c r="M11" s="199">
        <v>478233</v>
      </c>
      <c r="N11" s="199">
        <v>417808</v>
      </c>
      <c r="O11" s="199">
        <v>446947</v>
      </c>
      <c r="P11" s="199">
        <v>513153</v>
      </c>
      <c r="Q11" s="199">
        <v>511200</v>
      </c>
      <c r="R11" s="199">
        <v>431211</v>
      </c>
      <c r="S11" s="199">
        <v>462478</v>
      </c>
      <c r="T11" s="199">
        <v>496335</v>
      </c>
      <c r="U11" s="199">
        <v>488280</v>
      </c>
      <c r="V11" s="199">
        <v>452652</v>
      </c>
      <c r="W11" s="199">
        <v>462103.94</v>
      </c>
      <c r="X11" s="199">
        <v>480634.06</v>
      </c>
      <c r="Y11" s="199">
        <v>468254</v>
      </c>
      <c r="Z11" s="197">
        <v>392951</v>
      </c>
      <c r="AA11" s="197">
        <v>401679</v>
      </c>
      <c r="AB11" s="197">
        <v>420958</v>
      </c>
      <c r="AC11" s="197">
        <v>424086</v>
      </c>
      <c r="AD11" s="197">
        <v>386425</v>
      </c>
      <c r="AE11" s="197">
        <v>398461</v>
      </c>
      <c r="AF11" s="197">
        <v>435780</v>
      </c>
      <c r="AG11" s="197">
        <v>442459</v>
      </c>
      <c r="AH11" s="197">
        <v>427385</v>
      </c>
      <c r="AI11" s="197">
        <v>416890</v>
      </c>
      <c r="AJ11" s="197">
        <v>461630</v>
      </c>
      <c r="AK11" s="197">
        <v>431592</v>
      </c>
      <c r="AL11" s="197">
        <v>383114</v>
      </c>
      <c r="AM11" s="197">
        <v>379025</v>
      </c>
      <c r="AN11" s="197">
        <v>416002</v>
      </c>
      <c r="AO11" s="197">
        <v>408909</v>
      </c>
      <c r="AP11" s="197">
        <v>344728</v>
      </c>
      <c r="AQ11" s="197">
        <v>447025</v>
      </c>
      <c r="AR11" s="197">
        <v>468455</v>
      </c>
      <c r="AS11" s="197">
        <v>498045</v>
      </c>
    </row>
    <row r="12" spans="1:45" ht="24.95" customHeight="1">
      <c r="A12" s="190" t="s">
        <v>84</v>
      </c>
      <c r="B12" s="199">
        <v>218707</v>
      </c>
      <c r="C12" s="199">
        <v>282550</v>
      </c>
      <c r="D12" s="188">
        <v>0</v>
      </c>
      <c r="E12" s="199">
        <v>353335</v>
      </c>
      <c r="F12" s="199">
        <v>234972</v>
      </c>
      <c r="G12" s="199">
        <v>285174</v>
      </c>
      <c r="H12" s="199">
        <v>342093</v>
      </c>
      <c r="I12" s="199">
        <v>363210.4</v>
      </c>
      <c r="J12" s="199">
        <v>260920.15</v>
      </c>
      <c r="K12" s="199">
        <v>319128.61</v>
      </c>
      <c r="L12" s="199">
        <v>347641.67</v>
      </c>
      <c r="M12" s="199">
        <v>376864</v>
      </c>
      <c r="N12" s="199">
        <v>226327</v>
      </c>
      <c r="O12" s="199">
        <v>261843</v>
      </c>
      <c r="P12" s="199">
        <v>348976</v>
      </c>
      <c r="Q12" s="199">
        <v>354405</v>
      </c>
      <c r="R12" s="199">
        <v>222602</v>
      </c>
      <c r="S12" s="199">
        <v>282536</v>
      </c>
      <c r="T12" s="199">
        <v>269042</v>
      </c>
      <c r="U12" s="199">
        <v>316606</v>
      </c>
      <c r="V12" s="199">
        <v>230167</v>
      </c>
      <c r="W12" s="199">
        <v>215879</v>
      </c>
      <c r="X12" s="199">
        <v>275207.33</v>
      </c>
      <c r="Y12" s="199">
        <v>289384</v>
      </c>
      <c r="Z12" s="197">
        <v>184540</v>
      </c>
      <c r="AA12" s="197">
        <v>194467</v>
      </c>
      <c r="AB12" s="197">
        <v>262732</v>
      </c>
      <c r="AC12" s="197">
        <v>270643</v>
      </c>
      <c r="AD12" s="197">
        <v>161058</v>
      </c>
      <c r="AE12" s="197">
        <v>199620</v>
      </c>
      <c r="AF12" s="197">
        <v>235607</v>
      </c>
      <c r="AG12" s="197">
        <v>226239</v>
      </c>
      <c r="AH12" s="197">
        <v>183336</v>
      </c>
      <c r="AI12" s="197">
        <v>195636</v>
      </c>
      <c r="AJ12" s="197">
        <v>227955</v>
      </c>
      <c r="AK12" s="197">
        <v>211363</v>
      </c>
      <c r="AL12" s="197">
        <v>161187</v>
      </c>
      <c r="AM12" s="197">
        <v>186565</v>
      </c>
      <c r="AN12" s="197">
        <v>181568</v>
      </c>
      <c r="AO12" s="197">
        <v>212344</v>
      </c>
      <c r="AP12" s="197">
        <v>172232</v>
      </c>
      <c r="AQ12" s="197">
        <v>223503</v>
      </c>
      <c r="AR12" s="197">
        <v>235971</v>
      </c>
      <c r="AS12" s="197">
        <v>268698</v>
      </c>
    </row>
    <row r="13" spans="1:45" ht="24.95" customHeight="1">
      <c r="A13" s="189" t="s">
        <v>83</v>
      </c>
      <c r="B13" s="199">
        <v>3824</v>
      </c>
      <c r="C13" s="188">
        <v>0</v>
      </c>
      <c r="D13" s="188">
        <v>0</v>
      </c>
      <c r="E13" s="188">
        <v>0</v>
      </c>
      <c r="F13" s="199">
        <v>231</v>
      </c>
      <c r="G13" s="188">
        <v>0</v>
      </c>
      <c r="H13" s="199">
        <v>3975</v>
      </c>
      <c r="I13" s="199">
        <v>349.54</v>
      </c>
      <c r="J13" s="188">
        <v>0</v>
      </c>
      <c r="K13" s="198">
        <v>697.67</v>
      </c>
      <c r="L13" s="198">
        <v>1005.21</v>
      </c>
      <c r="M13" s="199">
        <v>283</v>
      </c>
      <c r="N13" s="198">
        <v>1486</v>
      </c>
      <c r="O13" s="198">
        <v>726</v>
      </c>
      <c r="P13" s="198">
        <v>1609</v>
      </c>
      <c r="Q13" s="198">
        <v>325</v>
      </c>
      <c r="R13" s="198">
        <v>0</v>
      </c>
      <c r="S13" s="198">
        <v>0</v>
      </c>
      <c r="T13" s="198">
        <v>1802</v>
      </c>
      <c r="U13" s="198">
        <v>8927</v>
      </c>
      <c r="V13" s="198">
        <v>3989</v>
      </c>
      <c r="W13" s="198">
        <v>3079.73</v>
      </c>
      <c r="X13" s="198">
        <v>386</v>
      </c>
      <c r="Y13" s="198">
        <v>1619</v>
      </c>
      <c r="Z13" s="197">
        <v>2306</v>
      </c>
      <c r="AA13" s="197">
        <v>1500</v>
      </c>
      <c r="AB13" s="197">
        <v>2740</v>
      </c>
      <c r="AC13" s="196">
        <v>0</v>
      </c>
      <c r="AD13" s="197">
        <v>1220</v>
      </c>
      <c r="AE13" s="197">
        <v>0</v>
      </c>
      <c r="AF13" s="197">
        <v>1809</v>
      </c>
      <c r="AG13" s="196">
        <v>0</v>
      </c>
      <c r="AH13" s="197">
        <v>0</v>
      </c>
      <c r="AI13" s="197">
        <v>1056</v>
      </c>
      <c r="AJ13" s="197">
        <v>752</v>
      </c>
      <c r="AK13" s="196">
        <v>190</v>
      </c>
      <c r="AL13" s="197">
        <v>0</v>
      </c>
      <c r="AM13" s="197">
        <v>1827</v>
      </c>
      <c r="AN13" s="197">
        <v>4531</v>
      </c>
      <c r="AO13" s="196">
        <v>2901</v>
      </c>
      <c r="AP13" s="197">
        <v>0</v>
      </c>
      <c r="AQ13" s="197">
        <v>8287</v>
      </c>
      <c r="AR13" s="197">
        <v>324</v>
      </c>
      <c r="AS13" s="196">
        <v>375</v>
      </c>
    </row>
    <row r="14" spans="1:45" s="112" customFormat="1" ht="23.25" customHeight="1">
      <c r="A14" s="288" t="s">
        <v>20</v>
      </c>
      <c r="B14" s="288"/>
      <c r="C14" s="288"/>
      <c r="D14" s="288"/>
      <c r="E14" s="288"/>
      <c r="F14" s="288"/>
      <c r="G14" s="288"/>
      <c r="H14" s="288"/>
      <c r="I14" s="288"/>
      <c r="J14" s="288"/>
      <c r="K14" s="288"/>
      <c r="L14" s="288"/>
      <c r="M14" s="195"/>
      <c r="N14" s="195"/>
      <c r="O14" s="195"/>
      <c r="P14" s="195"/>
      <c r="Q14" s="195"/>
      <c r="R14" s="195"/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195"/>
      <c r="AF14" s="195"/>
    </row>
    <row r="15" spans="1:45" s="191" customFormat="1" ht="24.95" customHeight="1">
      <c r="A15" s="194" t="s">
        <v>37</v>
      </c>
      <c r="B15" s="192">
        <f>SUM(B17:B22)</f>
        <v>100</v>
      </c>
      <c r="C15" s="192">
        <f>SUM(C17:C22)</f>
        <v>99.999933200268259</v>
      </c>
      <c r="D15" s="192">
        <v>0</v>
      </c>
      <c r="E15" s="192">
        <f>ROUNDDOWN(SUM(E17:E22),1)</f>
        <v>100</v>
      </c>
      <c r="F15" s="192">
        <f>SUM(F17:F22)</f>
        <v>100.00000000000001</v>
      </c>
      <c r="G15" s="192">
        <f>ROUNDUP(SUM(G17:G22),1)</f>
        <v>100</v>
      </c>
      <c r="H15" s="192">
        <f>ROUNDUP(SUM(H17:H22),1)</f>
        <v>100</v>
      </c>
      <c r="I15" s="192">
        <f t="shared" ref="I15:AK15" si="0">SUM(I17:I22)</f>
        <v>99.99999561527963</v>
      </c>
      <c r="J15" s="192">
        <f t="shared" si="0"/>
        <v>100</v>
      </c>
      <c r="K15" s="192">
        <f t="shared" si="0"/>
        <v>100</v>
      </c>
      <c r="L15" s="192">
        <f t="shared" si="0"/>
        <v>100</v>
      </c>
      <c r="M15" s="192">
        <f t="shared" si="0"/>
        <v>100</v>
      </c>
      <c r="N15" s="192">
        <f t="shared" si="0"/>
        <v>100</v>
      </c>
      <c r="O15" s="192">
        <f t="shared" si="0"/>
        <v>99.999999999999986</v>
      </c>
      <c r="P15" s="192">
        <f t="shared" si="0"/>
        <v>99.999999999999986</v>
      </c>
      <c r="Q15" s="192">
        <f t="shared" si="0"/>
        <v>100</v>
      </c>
      <c r="R15" s="192">
        <f t="shared" si="0"/>
        <v>100</v>
      </c>
      <c r="S15" s="192">
        <f t="shared" si="0"/>
        <v>100</v>
      </c>
      <c r="T15" s="192">
        <f t="shared" si="0"/>
        <v>100</v>
      </c>
      <c r="U15" s="192">
        <f t="shared" si="0"/>
        <v>100</v>
      </c>
      <c r="V15" s="192">
        <f t="shared" si="0"/>
        <v>99.999999999999986</v>
      </c>
      <c r="W15" s="192">
        <f t="shared" si="0"/>
        <v>100.00002265498937</v>
      </c>
      <c r="X15" s="192">
        <f t="shared" si="0"/>
        <v>100.00010173822315</v>
      </c>
      <c r="Y15" s="192">
        <f t="shared" si="0"/>
        <v>99.999999999999986</v>
      </c>
      <c r="Z15" s="192">
        <f t="shared" si="0"/>
        <v>100</v>
      </c>
      <c r="AA15" s="192">
        <f t="shared" si="0"/>
        <v>100</v>
      </c>
      <c r="AB15" s="192">
        <f t="shared" si="0"/>
        <v>100</v>
      </c>
      <c r="AC15" s="192">
        <f t="shared" si="0"/>
        <v>100</v>
      </c>
      <c r="AD15" s="192">
        <f t="shared" si="0"/>
        <v>100</v>
      </c>
      <c r="AE15" s="192">
        <f t="shared" si="0"/>
        <v>100</v>
      </c>
      <c r="AF15" s="192">
        <f t="shared" si="0"/>
        <v>100</v>
      </c>
      <c r="AG15" s="192">
        <f t="shared" si="0"/>
        <v>100</v>
      </c>
      <c r="AH15" s="192">
        <f t="shared" si="0"/>
        <v>100</v>
      </c>
      <c r="AI15" s="192">
        <f t="shared" si="0"/>
        <v>99.98</v>
      </c>
      <c r="AJ15" s="192">
        <f t="shared" si="0"/>
        <v>100</v>
      </c>
      <c r="AK15" s="192">
        <f t="shared" si="0"/>
        <v>100</v>
      </c>
      <c r="AL15" s="192">
        <f t="shared" ref="AL15:AO15" si="1">SUM(AL17:AL22)</f>
        <v>100</v>
      </c>
      <c r="AM15" s="192">
        <f t="shared" si="1"/>
        <v>100</v>
      </c>
      <c r="AN15" s="192">
        <f t="shared" si="1"/>
        <v>100.00000000000001</v>
      </c>
      <c r="AO15" s="192">
        <f t="shared" si="1"/>
        <v>100</v>
      </c>
      <c r="AP15" s="192">
        <f t="shared" ref="AP15:AS15" si="2">SUM(AP17:AP22)</f>
        <v>100</v>
      </c>
      <c r="AQ15" s="192">
        <f t="shared" si="2"/>
        <v>100</v>
      </c>
      <c r="AR15" s="192">
        <f t="shared" si="2"/>
        <v>100</v>
      </c>
      <c r="AS15" s="192">
        <f t="shared" si="2"/>
        <v>100</v>
      </c>
    </row>
    <row r="16" spans="1:45" s="191" customFormat="1" ht="4.5" customHeight="1">
      <c r="A16" s="194"/>
      <c r="B16" s="192"/>
      <c r="C16" s="192"/>
      <c r="D16" s="193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192"/>
      <c r="Q16" s="192"/>
      <c r="R16" s="192"/>
      <c r="S16" s="192"/>
      <c r="T16" s="192"/>
      <c r="U16" s="192"/>
      <c r="V16" s="192"/>
      <c r="W16" s="192"/>
      <c r="X16" s="192"/>
      <c r="Y16" s="192"/>
      <c r="Z16" s="192"/>
      <c r="AA16" s="192"/>
      <c r="AB16" s="192"/>
      <c r="AC16" s="192"/>
      <c r="AD16" s="192"/>
      <c r="AE16" s="192"/>
      <c r="AF16" s="192"/>
      <c r="AG16" s="192"/>
      <c r="AH16" s="192"/>
      <c r="AI16" s="192"/>
      <c r="AJ16" s="192"/>
      <c r="AK16" s="192"/>
      <c r="AL16" s="192"/>
      <c r="AM16" s="192"/>
      <c r="AN16" s="192"/>
      <c r="AO16" s="192"/>
      <c r="AP16" s="192"/>
      <c r="AQ16" s="192"/>
      <c r="AR16" s="192"/>
      <c r="AS16" s="192"/>
    </row>
    <row r="17" spans="1:45" ht="24.95" customHeight="1">
      <c r="A17" s="190" t="s">
        <v>88</v>
      </c>
      <c r="B17" s="188">
        <f t="shared" ref="B17:B22" si="3">B8*100/$B$6</f>
        <v>2.0675720735987055</v>
      </c>
      <c r="C17" s="188">
        <f t="shared" ref="C17:C22" si="4">C8*100/$C$6</f>
        <v>1.907666738810377</v>
      </c>
      <c r="D17" s="188">
        <v>0</v>
      </c>
      <c r="E17" s="188">
        <f>E8*100/$E$6</f>
        <v>1.8234876790764598</v>
      </c>
      <c r="F17" s="188">
        <f t="shared" ref="F17:AJ17" si="5">SUM(F8*100/F6)</f>
        <v>2.5672201500158907</v>
      </c>
      <c r="G17" s="188">
        <f t="shared" si="5"/>
        <v>1.9683998820304871</v>
      </c>
      <c r="H17" s="188">
        <f t="shared" si="5"/>
        <v>1.4806527698093963</v>
      </c>
      <c r="I17" s="188">
        <f t="shared" si="5"/>
        <v>1.9273276444718386</v>
      </c>
      <c r="J17" s="188">
        <f t="shared" si="5"/>
        <v>2.7974737343234373</v>
      </c>
      <c r="K17" s="188">
        <f t="shared" si="5"/>
        <v>1.7157577704376814</v>
      </c>
      <c r="L17" s="188">
        <f t="shared" si="5"/>
        <v>1.473042833049222</v>
      </c>
      <c r="M17" s="188">
        <f t="shared" si="5"/>
        <v>1.9920375426029835</v>
      </c>
      <c r="N17" s="188">
        <f t="shared" si="5"/>
        <v>2.1774919331826066</v>
      </c>
      <c r="O17" s="188">
        <f t="shared" si="5"/>
        <v>2.0100094341946613</v>
      </c>
      <c r="P17" s="188">
        <f t="shared" si="5"/>
        <v>1.9957038883811187</v>
      </c>
      <c r="Q17" s="188">
        <f t="shared" si="5"/>
        <v>2.1128436566210369</v>
      </c>
      <c r="R17" s="188">
        <f t="shared" si="5"/>
        <v>2.0600100184659893</v>
      </c>
      <c r="S17" s="188">
        <f t="shared" si="5"/>
        <v>2.1457181890461956</v>
      </c>
      <c r="T17" s="188">
        <f t="shared" si="5"/>
        <v>2.3552545055495617</v>
      </c>
      <c r="U17" s="188">
        <f t="shared" si="5"/>
        <v>2.2778747366577994</v>
      </c>
      <c r="V17" s="188">
        <f t="shared" si="5"/>
        <v>2.5697649158652434</v>
      </c>
      <c r="W17" s="188">
        <f t="shared" si="5"/>
        <v>1.3416387011529196</v>
      </c>
      <c r="X17" s="188">
        <f t="shared" si="5"/>
        <v>1.5415375573238164</v>
      </c>
      <c r="Y17" s="188">
        <f t="shared" si="5"/>
        <v>1.2450736372944995</v>
      </c>
      <c r="Z17" s="188">
        <f t="shared" si="5"/>
        <v>2.75501890706908</v>
      </c>
      <c r="AA17" s="188">
        <f t="shared" si="5"/>
        <v>3.0112769687857628</v>
      </c>
      <c r="AB17" s="188">
        <f t="shared" si="5"/>
        <v>1.8300763457304472</v>
      </c>
      <c r="AC17" s="188">
        <f t="shared" si="5"/>
        <v>1.3915584968552694</v>
      </c>
      <c r="AD17" s="188">
        <f t="shared" si="5"/>
        <v>2.1362696561317005</v>
      </c>
      <c r="AE17" s="188">
        <f t="shared" si="5"/>
        <v>2.6057346252719005</v>
      </c>
      <c r="AF17" s="188">
        <f t="shared" si="5"/>
        <v>2.4660842712846951</v>
      </c>
      <c r="AG17" s="188">
        <f t="shared" si="5"/>
        <v>1.2913761083176527</v>
      </c>
      <c r="AH17" s="188">
        <f t="shared" si="5"/>
        <v>1.9233102386202054</v>
      </c>
      <c r="AI17" s="188">
        <f t="shared" si="5"/>
        <v>2.5103209535115991</v>
      </c>
      <c r="AJ17" s="188">
        <f t="shared" si="5"/>
        <v>1.9288958163917678</v>
      </c>
      <c r="AK17" s="188">
        <f>SUM(AK8*100/AK6)</f>
        <v>1.9843541308910513</v>
      </c>
      <c r="AL17" s="188">
        <f t="shared" ref="AL17:AO17" si="6">SUM(AL8*100/AL6)</f>
        <v>1.7619374556116576</v>
      </c>
      <c r="AM17" s="188">
        <f t="shared" si="6"/>
        <v>0.96986153984091816</v>
      </c>
      <c r="AN17" s="188">
        <f t="shared" si="6"/>
        <v>1.4274132043451075</v>
      </c>
      <c r="AO17" s="188">
        <f t="shared" si="6"/>
        <v>1.1182789599213159</v>
      </c>
      <c r="AP17" s="188">
        <f t="shared" ref="AP17:AS17" si="7">SUM(AP8*100/AP6)</f>
        <v>1.7794652699740168</v>
      </c>
      <c r="AQ17" s="188">
        <f t="shared" si="7"/>
        <v>1.4761438252463344</v>
      </c>
      <c r="AR17" s="188">
        <f t="shared" si="7"/>
        <v>1.7909621215117888</v>
      </c>
      <c r="AS17" s="188">
        <f t="shared" si="7"/>
        <v>1.1607241577106679</v>
      </c>
    </row>
    <row r="18" spans="1:45" ht="24.95" customHeight="1">
      <c r="A18" s="190" t="s">
        <v>87</v>
      </c>
      <c r="B18" s="188">
        <f t="shared" si="3"/>
        <v>10.662970514600575</v>
      </c>
      <c r="C18" s="188">
        <f t="shared" si="4"/>
        <v>8.6939182852241661</v>
      </c>
      <c r="D18" s="188">
        <v>0</v>
      </c>
      <c r="E18" s="188">
        <f>E9*100/$E$6</f>
        <v>8.4176950987095367</v>
      </c>
      <c r="F18" s="188">
        <f>SUM(F9*100/F6)</f>
        <v>9.9414435342431045</v>
      </c>
      <c r="G18" s="188">
        <f>ROUNDDOWN(SUM(G9*100/G6),1)</f>
        <v>9.8000000000000007</v>
      </c>
      <c r="H18" s="188">
        <f t="shared" ref="H18:AJ18" si="8">SUM(H9*100/H6)</f>
        <v>10.059412252183337</v>
      </c>
      <c r="I18" s="188">
        <f t="shared" si="8"/>
        <v>8.4434912897529717</v>
      </c>
      <c r="J18" s="188">
        <f t="shared" si="8"/>
        <v>11.788554259440527</v>
      </c>
      <c r="K18" s="188">
        <f t="shared" si="8"/>
        <v>10.157723828797623</v>
      </c>
      <c r="L18" s="188">
        <f t="shared" si="8"/>
        <v>9.7226122745932457</v>
      </c>
      <c r="M18" s="188">
        <f t="shared" si="8"/>
        <v>10.481509624499717</v>
      </c>
      <c r="N18" s="188">
        <f t="shared" si="8"/>
        <v>8.7868610817883166</v>
      </c>
      <c r="O18" s="188">
        <f t="shared" si="8"/>
        <v>9.3110907380443049</v>
      </c>
      <c r="P18" s="188">
        <f t="shared" si="8"/>
        <v>9.9815827345325605</v>
      </c>
      <c r="Q18" s="188">
        <f t="shared" si="8"/>
        <v>8.444322999762008</v>
      </c>
      <c r="R18" s="188">
        <f t="shared" si="8"/>
        <v>9.6039445486799639</v>
      </c>
      <c r="S18" s="188">
        <f t="shared" si="8"/>
        <v>8.7569891672827183</v>
      </c>
      <c r="T18" s="188">
        <f t="shared" si="8"/>
        <v>8.5790474509591821</v>
      </c>
      <c r="U18" s="188">
        <f t="shared" si="8"/>
        <v>9.5739363234322319</v>
      </c>
      <c r="V18" s="188">
        <f t="shared" si="8"/>
        <v>9.226861474148965</v>
      </c>
      <c r="W18" s="188">
        <f t="shared" si="8"/>
        <v>7.214957116297561</v>
      </c>
      <c r="X18" s="188">
        <f t="shared" si="8"/>
        <v>7.8480587212530049</v>
      </c>
      <c r="Y18" s="188">
        <f t="shared" si="8"/>
        <v>9.0023364469168907</v>
      </c>
      <c r="Z18" s="188">
        <f t="shared" si="8"/>
        <v>9.1259317814513103</v>
      </c>
      <c r="AA18" s="188">
        <f t="shared" si="8"/>
        <v>7.7174559608061717</v>
      </c>
      <c r="AB18" s="188">
        <f t="shared" si="8"/>
        <v>7.7087125981711244</v>
      </c>
      <c r="AC18" s="188">
        <f t="shared" si="8"/>
        <v>9.0937154049220812</v>
      </c>
      <c r="AD18" s="188">
        <f t="shared" si="8"/>
        <v>9.8203315657647217</v>
      </c>
      <c r="AE18" s="188">
        <f t="shared" si="8"/>
        <v>10.188807593434843</v>
      </c>
      <c r="AF18" s="188">
        <f t="shared" si="8"/>
        <v>8.5556736538931926</v>
      </c>
      <c r="AG18" s="188">
        <f t="shared" si="8"/>
        <v>9.0478970755794776</v>
      </c>
      <c r="AH18" s="188">
        <f t="shared" si="8"/>
        <v>8.0162865448357188</v>
      </c>
      <c r="AI18" s="188">
        <f t="shared" si="8"/>
        <v>8.5581482241413305</v>
      </c>
      <c r="AJ18" s="188">
        <f t="shared" si="8"/>
        <v>8.3355195486112983</v>
      </c>
      <c r="AK18" s="188">
        <f>SUM(AK9*100/AK6)</f>
        <v>7.9420876412518275</v>
      </c>
      <c r="AL18" s="188">
        <f t="shared" ref="AL18:AO18" si="9">SUM(AL9*100/AL6)</f>
        <v>8.7265897676901005</v>
      </c>
      <c r="AM18" s="188">
        <f t="shared" si="9"/>
        <v>9.702799516691643</v>
      </c>
      <c r="AN18" s="188">
        <f t="shared" si="9"/>
        <v>10.506345203822924</v>
      </c>
      <c r="AO18" s="188">
        <f t="shared" si="9"/>
        <v>8.3260686217013689</v>
      </c>
      <c r="AP18" s="188">
        <f t="shared" ref="AP18:AS18" si="10">SUM(AP9*100/AP6)</f>
        <v>8.8134464317197878</v>
      </c>
      <c r="AQ18" s="188">
        <f t="shared" si="10"/>
        <v>7.7979289294070977</v>
      </c>
      <c r="AR18" s="188">
        <f t="shared" si="10"/>
        <v>8.7011859859598992</v>
      </c>
      <c r="AS18" s="188">
        <f t="shared" si="10"/>
        <v>8.0460401289099863</v>
      </c>
    </row>
    <row r="19" spans="1:45" ht="24.95" customHeight="1">
      <c r="A19" s="190" t="s">
        <v>86</v>
      </c>
      <c r="B19" s="188">
        <f t="shared" si="3"/>
        <v>42.018880713684418</v>
      </c>
      <c r="C19" s="188">
        <f t="shared" si="4"/>
        <v>41.382300208682359</v>
      </c>
      <c r="D19" s="188">
        <v>0</v>
      </c>
      <c r="E19" s="188">
        <f>ROUNDUP(E10*100/$E$6,1)</f>
        <v>35.700000000000003</v>
      </c>
      <c r="F19" s="188">
        <f t="shared" ref="F19:AH19" si="11">SUM(F10*100/F6)</f>
        <v>43.80358761347609</v>
      </c>
      <c r="G19" s="188">
        <f t="shared" si="11"/>
        <v>39.587492834949863</v>
      </c>
      <c r="H19" s="188">
        <f t="shared" si="11"/>
        <v>34.579843182252823</v>
      </c>
      <c r="I19" s="188">
        <f t="shared" si="11"/>
        <v>35.699076014138846</v>
      </c>
      <c r="J19" s="188">
        <f t="shared" si="11"/>
        <v>40.215835434387294</v>
      </c>
      <c r="K19" s="188">
        <f t="shared" si="11"/>
        <v>35.795719663991733</v>
      </c>
      <c r="L19" s="188">
        <f t="shared" si="11"/>
        <v>36.648166816163382</v>
      </c>
      <c r="M19" s="188">
        <f t="shared" si="11"/>
        <v>34.597273409055468</v>
      </c>
      <c r="N19" s="188">
        <f t="shared" si="11"/>
        <v>46.091044119887108</v>
      </c>
      <c r="O19" s="188">
        <f t="shared" si="11"/>
        <v>41.440282613052212</v>
      </c>
      <c r="P19" s="188">
        <f t="shared" si="11"/>
        <v>34.025116498894086</v>
      </c>
      <c r="Q19" s="188">
        <f t="shared" si="11"/>
        <v>34.923055419489941</v>
      </c>
      <c r="R19" s="188">
        <f t="shared" si="11"/>
        <v>39.887796144965428</v>
      </c>
      <c r="S19" s="188">
        <f t="shared" si="11"/>
        <v>35.780743569393586</v>
      </c>
      <c r="T19" s="188">
        <f t="shared" si="11"/>
        <v>34.468272561907717</v>
      </c>
      <c r="U19" s="188">
        <f t="shared" si="11"/>
        <v>30.692074599974021</v>
      </c>
      <c r="V19" s="188">
        <f t="shared" si="11"/>
        <v>37.79825859254823</v>
      </c>
      <c r="W19" s="188">
        <f t="shared" si="11"/>
        <v>41.670950895675965</v>
      </c>
      <c r="X19" s="188">
        <f t="shared" si="11"/>
        <v>35.259979586481698</v>
      </c>
      <c r="Y19" s="188">
        <f t="shared" si="11"/>
        <v>35.118660849655001</v>
      </c>
      <c r="Z19" s="188">
        <f t="shared" si="11"/>
        <v>42.829803571135649</v>
      </c>
      <c r="AA19" s="188">
        <f t="shared" si="11"/>
        <v>42.617277821232804</v>
      </c>
      <c r="AB19" s="188">
        <f t="shared" si="11"/>
        <v>38.95148061490805</v>
      </c>
      <c r="AC19" s="188">
        <f t="shared" si="11"/>
        <v>36.692299972019804</v>
      </c>
      <c r="AD19" s="188">
        <f t="shared" si="11"/>
        <v>43.951709136259211</v>
      </c>
      <c r="AE19" s="188">
        <f t="shared" si="11"/>
        <v>39.898279612418428</v>
      </c>
      <c r="AF19" s="188">
        <f t="shared" si="11"/>
        <v>39.529039826236293</v>
      </c>
      <c r="AG19" s="188">
        <f t="shared" si="11"/>
        <v>38.490981563685366</v>
      </c>
      <c r="AH19" s="188">
        <f t="shared" si="11"/>
        <v>40.663626554768115</v>
      </c>
      <c r="AI19" s="188">
        <f>SUM(AI10*100/AI6)+0.02</f>
        <v>39.964864432449353</v>
      </c>
      <c r="AJ19" s="188">
        <f>SUM(AJ10*100/AJ6)</f>
        <v>36.62501702170546</v>
      </c>
      <c r="AK19" s="188">
        <f>SUM(AK10*100/AK6)</f>
        <v>39.154812715890749</v>
      </c>
      <c r="AL19" s="188">
        <f t="shared" ref="AL19:AO19" si="12">SUM(AL10*100/AL6)</f>
        <v>43.54596668836998</v>
      </c>
      <c r="AM19" s="188">
        <f t="shared" si="12"/>
        <v>40.875505403062945</v>
      </c>
      <c r="AN19" s="188">
        <f t="shared" si="12"/>
        <v>36.354634025683133</v>
      </c>
      <c r="AO19" s="188">
        <f t="shared" si="12"/>
        <v>38.487149176995068</v>
      </c>
      <c r="AP19" s="188">
        <f t="shared" ref="AP19:AS19" si="13">SUM(AP10*100/AP6)</f>
        <v>43.374644044614854</v>
      </c>
      <c r="AQ19" s="188">
        <f t="shared" si="13"/>
        <v>35.766045129583603</v>
      </c>
      <c r="AR19" s="188">
        <f t="shared" si="13"/>
        <v>34.84670446992066</v>
      </c>
      <c r="AS19" s="188">
        <f t="shared" si="13"/>
        <v>33.868776282699628</v>
      </c>
    </row>
    <row r="20" spans="1:45" ht="24.95" customHeight="1">
      <c r="A20" s="190" t="s">
        <v>85</v>
      </c>
      <c r="B20" s="188">
        <f t="shared" si="3"/>
        <v>30.045220238550765</v>
      </c>
      <c r="C20" s="188">
        <f t="shared" si="4"/>
        <v>29.141783766596394</v>
      </c>
      <c r="D20" s="188">
        <v>0</v>
      </c>
      <c r="E20" s="188">
        <f>E11*100/$E$6</f>
        <v>31.401358321439393</v>
      </c>
      <c r="F20" s="188">
        <f t="shared" ref="F20:AJ20" si="14">SUM(F11*100/F6)</f>
        <v>27.402237982838116</v>
      </c>
      <c r="G20" s="188">
        <f t="shared" si="14"/>
        <v>29.596633474981076</v>
      </c>
      <c r="H20" s="188">
        <f t="shared" si="14"/>
        <v>31.819213361382037</v>
      </c>
      <c r="I20" s="188">
        <f t="shared" si="14"/>
        <v>31.157119564434407</v>
      </c>
      <c r="J20" s="188">
        <f t="shared" si="14"/>
        <v>27.49332651794893</v>
      </c>
      <c r="K20" s="188">
        <f t="shared" si="14"/>
        <v>31.80713709506615</v>
      </c>
      <c r="L20" s="188">
        <f t="shared" si="14"/>
        <v>30.40880664833168</v>
      </c>
      <c r="M20" s="188">
        <f t="shared" si="14"/>
        <v>29.592088035027881</v>
      </c>
      <c r="N20" s="188">
        <f t="shared" si="14"/>
        <v>27.791225244964515</v>
      </c>
      <c r="O20" s="188">
        <f t="shared" si="14"/>
        <v>29.757127743789376</v>
      </c>
      <c r="P20" s="188">
        <f t="shared" si="14"/>
        <v>32.080363294002325</v>
      </c>
      <c r="Q20" s="188">
        <f t="shared" si="14"/>
        <v>32.185639110336552</v>
      </c>
      <c r="R20" s="188">
        <f t="shared" si="14"/>
        <v>31.953200722040922</v>
      </c>
      <c r="S20" s="188">
        <f t="shared" si="14"/>
        <v>33.09700352311998</v>
      </c>
      <c r="T20" s="188">
        <f t="shared" si="14"/>
        <v>35.322412600451479</v>
      </c>
      <c r="U20" s="188">
        <f t="shared" si="14"/>
        <v>34.473117915176985</v>
      </c>
      <c r="V20" s="188">
        <f t="shared" si="14"/>
        <v>33.220312114700391</v>
      </c>
      <c r="W20" s="188">
        <f t="shared" si="14"/>
        <v>33.770838205374055</v>
      </c>
      <c r="X20" s="188">
        <f t="shared" si="14"/>
        <v>35.179032557329307</v>
      </c>
      <c r="Y20" s="188">
        <f t="shared" si="14"/>
        <v>33.694198171282352</v>
      </c>
      <c r="Z20" s="188">
        <f t="shared" si="14"/>
        <v>30.6942850737653</v>
      </c>
      <c r="AA20" s="188">
        <f t="shared" si="14"/>
        <v>31.356233870250065</v>
      </c>
      <c r="AB20" s="188">
        <f t="shared" si="14"/>
        <v>31.588702572822601</v>
      </c>
      <c r="AC20" s="188">
        <f t="shared" si="14"/>
        <v>32.244589481879785</v>
      </c>
      <c r="AD20" s="188">
        <f t="shared" si="14"/>
        <v>31.051645735215061</v>
      </c>
      <c r="AE20" s="188">
        <f t="shared" si="14"/>
        <v>31.517579592643859</v>
      </c>
      <c r="AF20" s="188">
        <f t="shared" si="14"/>
        <v>32.00995453907737</v>
      </c>
      <c r="AG20" s="188">
        <f t="shared" si="14"/>
        <v>33.857607342386842</v>
      </c>
      <c r="AH20" s="188">
        <f t="shared" si="14"/>
        <v>34.568062001459126</v>
      </c>
      <c r="AI20" s="188">
        <f t="shared" si="14"/>
        <v>33.283328636244967</v>
      </c>
      <c r="AJ20" s="188">
        <f t="shared" si="14"/>
        <v>35.515163358365179</v>
      </c>
      <c r="AK20" s="188">
        <f>SUM(AK11*100/AK6)</f>
        <v>34.169780085362696</v>
      </c>
      <c r="AL20" s="188">
        <f t="shared" ref="AL20:AO20" si="15">SUM(AL11*100/AL6)</f>
        <v>32.353475190241788</v>
      </c>
      <c r="AM20" s="188">
        <f t="shared" si="15"/>
        <v>32.365008816534953</v>
      </c>
      <c r="AN20" s="188">
        <f t="shared" si="15"/>
        <v>35.728444514679509</v>
      </c>
      <c r="AO20" s="188">
        <f t="shared" si="15"/>
        <v>34.11222165031446</v>
      </c>
      <c r="AP20" s="188">
        <f t="shared" ref="AP20:AS20" si="16">SUM(AP11*100/AP6)</f>
        <v>30.69613208504818</v>
      </c>
      <c r="AQ20" s="188">
        <f t="shared" si="16"/>
        <v>36.193132595477323</v>
      </c>
      <c r="AR20" s="188">
        <f t="shared" si="16"/>
        <v>36.33385997283812</v>
      </c>
      <c r="AS20" s="188">
        <f t="shared" si="16"/>
        <v>36.957733226378316</v>
      </c>
    </row>
    <row r="21" spans="1:45" ht="24.95" customHeight="1">
      <c r="A21" s="190" t="s">
        <v>84</v>
      </c>
      <c r="B21" s="188">
        <f t="shared" si="3"/>
        <v>14.944065749051591</v>
      </c>
      <c r="C21" s="188">
        <f t="shared" si="4"/>
        <v>18.874264200954968</v>
      </c>
      <c r="D21" s="188">
        <v>0</v>
      </c>
      <c r="E21" s="188">
        <f>E12*100/$E$6</f>
        <v>22.726702613279748</v>
      </c>
      <c r="F21" s="188">
        <f>SUM(F12*100/F$6)</f>
        <v>16.269516225410197</v>
      </c>
      <c r="G21" s="188">
        <f>SUM(G12*100/G$6)</f>
        <v>18.985235835835969</v>
      </c>
      <c r="H21" s="188">
        <f>SUM(H12*100/H$6)</f>
        <v>21.807420156817749</v>
      </c>
      <c r="I21" s="188">
        <f t="shared" ref="I21:AJ21" si="17">SUM(I12*100/I6)</f>
        <v>22.751086314473397</v>
      </c>
      <c r="J21" s="188">
        <f t="shared" si="17"/>
        <v>17.704810053899827</v>
      </c>
      <c r="K21" s="188">
        <f t="shared" si="17"/>
        <v>20.478891265058682</v>
      </c>
      <c r="L21" s="188">
        <f t="shared" si="17"/>
        <v>21.684669948265121</v>
      </c>
      <c r="M21" s="188">
        <f t="shared" si="17"/>
        <v>23.319579922825795</v>
      </c>
      <c r="N21" s="188">
        <f t="shared" si="17"/>
        <v>15.054533747599578</v>
      </c>
      <c r="O21" s="188">
        <f t="shared" si="17"/>
        <v>17.433153371243215</v>
      </c>
      <c r="P21" s="188">
        <f t="shared" si="17"/>
        <v>21.816645056908474</v>
      </c>
      <c r="Q21" s="188">
        <f t="shared" si="17"/>
        <v>22.313676504105683</v>
      </c>
      <c r="R21" s="188">
        <f t="shared" si="17"/>
        <v>16.4950485658477</v>
      </c>
      <c r="S21" s="188">
        <f t="shared" si="17"/>
        <v>20.21954555115752</v>
      </c>
      <c r="T21" s="188">
        <f t="shared" si="17"/>
        <v>19.146770892342204</v>
      </c>
      <c r="U21" s="188">
        <f t="shared" si="17"/>
        <v>22.352740170911208</v>
      </c>
      <c r="V21" s="188">
        <f t="shared" si="17"/>
        <v>16.892048590317163</v>
      </c>
      <c r="W21" s="188">
        <f t="shared" si="17"/>
        <v>15.776569186875891</v>
      </c>
      <c r="X21" s="188">
        <f t="shared" si="17"/>
        <v>20.143240830842636</v>
      </c>
      <c r="Y21" s="188">
        <f t="shared" si="17"/>
        <v>20.823232355940096</v>
      </c>
      <c r="Z21" s="188">
        <f t="shared" si="17"/>
        <v>14.414833827914036</v>
      </c>
      <c r="AA21" s="188">
        <f t="shared" si="17"/>
        <v>15.180661005544028</v>
      </c>
      <c r="AB21" s="188">
        <f t="shared" si="17"/>
        <v>19.715418175596682</v>
      </c>
      <c r="AC21" s="188">
        <f t="shared" si="17"/>
        <v>20.57783664432306</v>
      </c>
      <c r="AD21" s="188">
        <f t="shared" si="17"/>
        <v>12.942009338997909</v>
      </c>
      <c r="AE21" s="188">
        <f t="shared" si="17"/>
        <v>15.789598576230967</v>
      </c>
      <c r="AF21" s="188">
        <f t="shared" si="17"/>
        <v>17.306368716068661</v>
      </c>
      <c r="AG21" s="188">
        <f t="shared" si="17"/>
        <v>17.31213791003066</v>
      </c>
      <c r="AH21" s="188">
        <f t="shared" si="17"/>
        <v>14.828714660316834</v>
      </c>
      <c r="AI21" s="188">
        <f t="shared" si="17"/>
        <v>15.619029674687377</v>
      </c>
      <c r="AJ21" s="188">
        <f t="shared" si="17"/>
        <v>17.537549689916457</v>
      </c>
      <c r="AK21" s="188">
        <f>SUM(AK12*100/AK6)</f>
        <v>16.733922844219808</v>
      </c>
      <c r="AL21" s="188">
        <f t="shared" ref="AL21:AO21" si="18">SUM(AL12*100/AL6)</f>
        <v>13.612030898086477</v>
      </c>
      <c r="AM21" s="188">
        <f t="shared" si="18"/>
        <v>15.930816885052025</v>
      </c>
      <c r="AN21" s="188">
        <f t="shared" si="18"/>
        <v>15.594016888479693</v>
      </c>
      <c r="AO21" s="188">
        <f t="shared" si="18"/>
        <v>17.714272843381714</v>
      </c>
      <c r="AP21" s="188">
        <f t="shared" ref="AP21:AS22" si="19">SUM(AP12*100/AP6)</f>
        <v>15.336312168643158</v>
      </c>
      <c r="AQ21" s="188">
        <f t="shared" si="19"/>
        <v>18.095797135477813</v>
      </c>
      <c r="AR21" s="188">
        <f t="shared" si="19"/>
        <v>18.302157670748706</v>
      </c>
      <c r="AS21" s="188">
        <f t="shared" si="19"/>
        <v>19.938899100405386</v>
      </c>
    </row>
    <row r="22" spans="1:45" ht="24.95" customHeight="1">
      <c r="A22" s="189" t="s">
        <v>83</v>
      </c>
      <c r="B22" s="188">
        <f t="shared" si="3"/>
        <v>0.26129071051394459</v>
      </c>
      <c r="C22" s="188">
        <f t="shared" si="4"/>
        <v>0</v>
      </c>
      <c r="D22" s="188">
        <v>0</v>
      </c>
      <c r="E22" s="188">
        <f>E13*100/$E$6</f>
        <v>0</v>
      </c>
      <c r="F22" s="188">
        <f>SUM(F13*100/F$6)</f>
        <v>1.5994494016605194E-2</v>
      </c>
      <c r="G22" s="188">
        <f>SUM(G13*100/G$6)</f>
        <v>0</v>
      </c>
      <c r="H22" s="188">
        <f>ROUNDDOWN(SUM(H13*100/H$6),1)</f>
        <v>0.2</v>
      </c>
      <c r="I22" s="188">
        <f t="shared" ref="I22:AH22" si="20">SUM(I13*100/I$6)</f>
        <v>2.1894788008165602E-2</v>
      </c>
      <c r="J22" s="188">
        <f t="shared" si="20"/>
        <v>0</v>
      </c>
      <c r="K22" s="188">
        <f t="shared" si="20"/>
        <v>4.4770376648127816E-2</v>
      </c>
      <c r="L22" s="188">
        <f t="shared" si="20"/>
        <v>6.2701479597355461E-2</v>
      </c>
      <c r="M22" s="188">
        <f t="shared" si="20"/>
        <v>1.751146598815408E-2</v>
      </c>
      <c r="N22" s="188">
        <f t="shared" si="20"/>
        <v>9.8843872577876135E-2</v>
      </c>
      <c r="O22" s="188">
        <f t="shared" si="20"/>
        <v>4.8336099676228025E-2</v>
      </c>
      <c r="P22" s="188">
        <f t="shared" si="20"/>
        <v>0.10058852728143407</v>
      </c>
      <c r="Q22" s="188">
        <f t="shared" si="20"/>
        <v>2.0462309684779693E-2</v>
      </c>
      <c r="R22" s="188">
        <f t="shared" si="20"/>
        <v>0</v>
      </c>
      <c r="S22" s="188">
        <f t="shared" si="20"/>
        <v>0</v>
      </c>
      <c r="T22" s="188">
        <f t="shared" si="20"/>
        <v>0.12824198878985679</v>
      </c>
      <c r="U22" s="188">
        <f t="shared" si="20"/>
        <v>0.63025625384776141</v>
      </c>
      <c r="V22" s="188">
        <f t="shared" si="20"/>
        <v>0.29275431242000444</v>
      </c>
      <c r="W22" s="188">
        <f t="shared" si="20"/>
        <v>0.22506854961296507</v>
      </c>
      <c r="X22" s="188">
        <f t="shared" si="20"/>
        <v>2.8252484992697172E-2</v>
      </c>
      <c r="Y22" s="188">
        <f t="shared" si="20"/>
        <v>0.1164985389111596</v>
      </c>
      <c r="Z22" s="188">
        <f t="shared" si="20"/>
        <v>0.18012683866462428</v>
      </c>
      <c r="AA22" s="188">
        <f t="shared" si="20"/>
        <v>0.11709437338117029</v>
      </c>
      <c r="AB22" s="188">
        <f t="shared" si="20"/>
        <v>0.20560969277109337</v>
      </c>
      <c r="AC22" s="188">
        <f t="shared" si="20"/>
        <v>0</v>
      </c>
      <c r="AD22" s="188">
        <f t="shared" si="20"/>
        <v>9.8034567631396452E-2</v>
      </c>
      <c r="AE22" s="188">
        <f t="shared" si="20"/>
        <v>0</v>
      </c>
      <c r="AF22" s="188">
        <f t="shared" si="20"/>
        <v>0.13287899343978835</v>
      </c>
      <c r="AG22" s="188">
        <f t="shared" si="20"/>
        <v>0</v>
      </c>
      <c r="AH22" s="188">
        <f t="shared" si="20"/>
        <v>0</v>
      </c>
      <c r="AI22" s="188">
        <f>SUM(AI13*100/AI$6)-0.04</f>
        <v>4.4308078965373802E-2</v>
      </c>
      <c r="AJ22" s="188">
        <f>SUM(AJ13*100/AJ$6)</f>
        <v>5.7854565009836045E-2</v>
      </c>
      <c r="AK22" s="188">
        <f>SUM(AK13*100/AK$6)</f>
        <v>1.5042582383869284E-2</v>
      </c>
      <c r="AL22" s="188">
        <f t="shared" ref="AL22:AO22" si="21">SUM(AL13*100/AL$6)</f>
        <v>0</v>
      </c>
      <c r="AM22" s="188">
        <f t="shared" si="21"/>
        <v>0.15600783881751695</v>
      </c>
      <c r="AN22" s="188">
        <f t="shared" si="21"/>
        <v>0.38914616298963195</v>
      </c>
      <c r="AO22" s="188">
        <f t="shared" si="21"/>
        <v>0.2420087476860677</v>
      </c>
      <c r="AP22" s="1184">
        <f>SUM(AP13*100/AP6)</f>
        <v>0</v>
      </c>
      <c r="AQ22" s="188">
        <f t="shared" ref="AP22:AS22" si="22">SUM(AQ13*100/AQ$6)</f>
        <v>0.67095238480783093</v>
      </c>
      <c r="AR22" s="188">
        <f t="shared" si="22"/>
        <v>2.5129779020822814E-2</v>
      </c>
      <c r="AS22" s="188">
        <f t="shared" si="22"/>
        <v>2.7827103896017162E-2</v>
      </c>
    </row>
    <row r="23" spans="1:45" ht="19.5" customHeight="1">
      <c r="A23" s="187"/>
      <c r="B23" s="186"/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  <c r="AP23" s="186"/>
      <c r="AQ23" s="186"/>
      <c r="AR23" s="186"/>
      <c r="AS23" s="186"/>
    </row>
    <row r="25" spans="1:45" ht="30.75" customHeight="1">
      <c r="P25" s="185"/>
    </row>
    <row r="26" spans="1:45" ht="30.75" customHeight="1">
      <c r="P26" s="185"/>
    </row>
    <row r="27" spans="1:45" ht="30.75" customHeight="1">
      <c r="P27" s="185"/>
    </row>
    <row r="28" spans="1:45" ht="30.75" customHeight="1">
      <c r="P28" s="185"/>
    </row>
    <row r="29" spans="1:45" ht="30.75" customHeight="1">
      <c r="P29" s="185"/>
    </row>
    <row r="30" spans="1:45" ht="30.75" customHeight="1">
      <c r="P30" s="185"/>
    </row>
    <row r="31" spans="1:45" ht="30.75" customHeight="1">
      <c r="P31" s="185"/>
    </row>
  </sheetData>
  <sheetProtection selectLockedCells="1" selectUnlockedCells="1"/>
  <mergeCells count="14">
    <mergeCell ref="AP3:AS3"/>
    <mergeCell ref="AL3:AO3"/>
    <mergeCell ref="A5:L5"/>
    <mergeCell ref="A14:L14"/>
    <mergeCell ref="A3:A4"/>
    <mergeCell ref="B3:E3"/>
    <mergeCell ref="F3:I3"/>
    <mergeCell ref="J3:M3"/>
    <mergeCell ref="AH3:AK3"/>
    <mergeCell ref="N3:Q3"/>
    <mergeCell ref="AD3:AG3"/>
    <mergeCell ref="Z3:AC3"/>
    <mergeCell ref="V3:Y3"/>
    <mergeCell ref="R3:U3"/>
  </mergeCells>
  <pageMargins left="0.53" right="0.11805555555555555" top="0.98402777777777772" bottom="0.98402777777777772" header="0.51180555555555551" footer="0.51180555555555551"/>
  <pageSetup paperSize="9" scale="95" firstPageNumber="0" orientation="portrait" horizontalDpi="300" verticalDpi="300" r:id="rId1"/>
  <headerFooter alignWithMargins="0">
    <oddHeader>&amp;C&amp;"TH SarabunPSK,ธรรมดา"&amp;16 28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41"/>
  <sheetViews>
    <sheetView tabSelected="1" zoomScale="90" zoomScaleNormal="90" workbookViewId="0">
      <pane xSplit="1" ySplit="5" topLeftCell="AP6" activePane="bottomRight" state="frozen"/>
      <selection pane="topRight" activeCell="B1" sqref="B1"/>
      <selection pane="bottomLeft" activeCell="A6" sqref="A6"/>
      <selection pane="bottomRight" activeCell="AP6" sqref="AP6"/>
    </sheetView>
  </sheetViews>
  <sheetFormatPr defaultColWidth="8.140625" defaultRowHeight="30.75" customHeight="1"/>
  <cols>
    <col min="1" max="1" width="18.42578125" style="184" customWidth="1"/>
    <col min="2" max="3" width="12.7109375" style="184" customWidth="1"/>
    <col min="4" max="4" width="11.85546875" style="184" customWidth="1"/>
    <col min="5" max="6" width="12.7109375" style="184" customWidth="1"/>
    <col min="7" max="7" width="12.7109375" style="90" customWidth="1"/>
    <col min="8" max="8" width="11.85546875" style="90" customWidth="1"/>
    <col min="9" max="9" width="11.85546875" style="184" customWidth="1"/>
    <col min="10" max="10" width="13.140625" style="184" customWidth="1"/>
    <col min="11" max="11" width="13.140625" style="90" customWidth="1"/>
    <col min="12" max="15" width="13.140625" style="184" customWidth="1"/>
    <col min="16" max="16" width="13.140625" style="93" customWidth="1"/>
    <col min="17" max="17" width="13.140625" style="184" customWidth="1"/>
    <col min="18" max="29" width="13.140625" style="90" customWidth="1"/>
    <col min="30" max="37" width="13.140625" style="184" customWidth="1"/>
    <col min="38" max="45" width="13.28515625" style="184" customWidth="1"/>
    <col min="46" max="16384" width="8.140625" style="184"/>
  </cols>
  <sheetData>
    <row r="1" spans="1:45" s="231" customFormat="1" ht="36.75" customHeight="1">
      <c r="A1" s="231" t="s">
        <v>164</v>
      </c>
      <c r="N1" s="191"/>
      <c r="P1" s="142"/>
      <c r="Q1" s="191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</row>
    <row r="2" spans="1:45" ht="16.149999999999999" customHeight="1">
      <c r="B2" s="230"/>
      <c r="F2" s="230"/>
      <c r="J2" s="230"/>
      <c r="P2" s="207"/>
    </row>
    <row r="3" spans="1:45" s="218" customFormat="1" ht="30.75" customHeight="1">
      <c r="A3" s="298" t="s">
        <v>163</v>
      </c>
      <c r="B3" s="291" t="s">
        <v>141</v>
      </c>
      <c r="C3" s="291"/>
      <c r="D3" s="291"/>
      <c r="E3" s="291"/>
      <c r="F3" s="291" t="s">
        <v>137</v>
      </c>
      <c r="G3" s="291"/>
      <c r="H3" s="291"/>
      <c r="I3" s="291"/>
      <c r="J3" s="286" t="s">
        <v>140</v>
      </c>
      <c r="K3" s="286"/>
      <c r="L3" s="286"/>
      <c r="M3" s="286"/>
      <c r="N3" s="286" t="s">
        <v>135</v>
      </c>
      <c r="O3" s="286"/>
      <c r="P3" s="286"/>
      <c r="Q3" s="286"/>
      <c r="R3" s="286" t="s">
        <v>134</v>
      </c>
      <c r="S3" s="286"/>
      <c r="T3" s="286"/>
      <c r="U3" s="286"/>
      <c r="V3" s="286" t="s">
        <v>133</v>
      </c>
      <c r="W3" s="286"/>
      <c r="X3" s="286"/>
      <c r="Y3" s="286"/>
      <c r="Z3" s="286" t="s">
        <v>132</v>
      </c>
      <c r="AA3" s="286"/>
      <c r="AB3" s="286"/>
      <c r="AC3" s="286"/>
      <c r="AD3" s="286" t="s">
        <v>131</v>
      </c>
      <c r="AE3" s="286"/>
      <c r="AF3" s="286"/>
      <c r="AG3" s="286"/>
      <c r="AH3" s="286" t="s">
        <v>130</v>
      </c>
      <c r="AI3" s="286"/>
      <c r="AJ3" s="286"/>
      <c r="AK3" s="286"/>
      <c r="AL3" s="286" t="s">
        <v>169</v>
      </c>
      <c r="AM3" s="286"/>
      <c r="AN3" s="286"/>
      <c r="AO3" s="286"/>
      <c r="AP3" s="286" t="s">
        <v>205</v>
      </c>
      <c r="AQ3" s="286"/>
      <c r="AR3" s="286"/>
      <c r="AS3" s="286"/>
    </row>
    <row r="4" spans="1:45" s="218" customFormat="1" ht="30.75" customHeight="1">
      <c r="A4" s="299"/>
      <c r="B4" s="228" t="s">
        <v>129</v>
      </c>
      <c r="C4" s="228" t="s">
        <v>128</v>
      </c>
      <c r="D4" s="228" t="s">
        <v>127</v>
      </c>
      <c r="E4" s="228" t="s">
        <v>126</v>
      </c>
      <c r="F4" s="228" t="s">
        <v>129</v>
      </c>
      <c r="G4" s="228" t="s">
        <v>128</v>
      </c>
      <c r="H4" s="228" t="s">
        <v>127</v>
      </c>
      <c r="I4" s="228" t="s">
        <v>126</v>
      </c>
      <c r="J4" s="228" t="s">
        <v>129</v>
      </c>
      <c r="K4" s="228" t="s">
        <v>128</v>
      </c>
      <c r="L4" s="228" t="s">
        <v>127</v>
      </c>
      <c r="M4" s="228" t="s">
        <v>126</v>
      </c>
      <c r="N4" s="229" t="s">
        <v>129</v>
      </c>
      <c r="O4" s="229" t="s">
        <v>128</v>
      </c>
      <c r="P4" s="229" t="s">
        <v>127</v>
      </c>
      <c r="Q4" s="228" t="s">
        <v>126</v>
      </c>
      <c r="R4" s="227" t="s">
        <v>129</v>
      </c>
      <c r="S4" s="227" t="s">
        <v>128</v>
      </c>
      <c r="T4" s="227" t="s">
        <v>127</v>
      </c>
      <c r="U4" s="227" t="s">
        <v>126</v>
      </c>
      <c r="V4" s="227" t="s">
        <v>129</v>
      </c>
      <c r="W4" s="227" t="s">
        <v>128</v>
      </c>
      <c r="X4" s="227" t="s">
        <v>127</v>
      </c>
      <c r="Y4" s="227" t="s">
        <v>126</v>
      </c>
      <c r="Z4" s="227" t="s">
        <v>129</v>
      </c>
      <c r="AA4" s="227" t="s">
        <v>128</v>
      </c>
      <c r="AB4" s="227" t="s">
        <v>127</v>
      </c>
      <c r="AC4" s="227" t="s">
        <v>126</v>
      </c>
      <c r="AD4" s="227" t="s">
        <v>129</v>
      </c>
      <c r="AE4" s="227" t="s">
        <v>128</v>
      </c>
      <c r="AF4" s="227" t="s">
        <v>127</v>
      </c>
      <c r="AG4" s="227" t="s">
        <v>126</v>
      </c>
      <c r="AH4" s="227" t="s">
        <v>129</v>
      </c>
      <c r="AI4" s="227" t="s">
        <v>128</v>
      </c>
      <c r="AJ4" s="227" t="s">
        <v>127</v>
      </c>
      <c r="AK4" s="227" t="s">
        <v>126</v>
      </c>
      <c r="AL4" s="227" t="s">
        <v>129</v>
      </c>
      <c r="AM4" s="227" t="s">
        <v>128</v>
      </c>
      <c r="AN4" s="227" t="s">
        <v>127</v>
      </c>
      <c r="AO4" s="227" t="s">
        <v>126</v>
      </c>
      <c r="AP4" s="227" t="s">
        <v>129</v>
      </c>
      <c r="AQ4" s="227" t="s">
        <v>128</v>
      </c>
      <c r="AR4" s="227" t="s">
        <v>127</v>
      </c>
      <c r="AS4" s="227" t="s">
        <v>126</v>
      </c>
    </row>
    <row r="5" spans="1:45" s="112" customFormat="1" ht="18.75" customHeight="1">
      <c r="A5" s="287" t="s">
        <v>21</v>
      </c>
      <c r="B5" s="287"/>
      <c r="C5" s="287"/>
      <c r="D5" s="287"/>
      <c r="E5" s="287"/>
      <c r="F5" s="287"/>
      <c r="G5" s="287"/>
      <c r="H5" s="287"/>
      <c r="I5" s="287"/>
      <c r="J5" s="287"/>
      <c r="K5" s="287"/>
      <c r="L5" s="287"/>
      <c r="N5" s="218"/>
      <c r="P5" s="128"/>
      <c r="Q5" s="218"/>
    </row>
    <row r="6" spans="1:45" s="218" customFormat="1" ht="26.25" customHeight="1">
      <c r="A6" s="194" t="s">
        <v>37</v>
      </c>
      <c r="B6" s="222">
        <v>1463504</v>
      </c>
      <c r="C6" s="222">
        <v>1497012</v>
      </c>
      <c r="D6" s="222" t="s">
        <v>125</v>
      </c>
      <c r="E6" s="222">
        <v>1554713</v>
      </c>
      <c r="F6" s="222">
        <v>1444247</v>
      </c>
      <c r="G6" s="222">
        <v>1502083</v>
      </c>
      <c r="H6" s="226">
        <v>1568700</v>
      </c>
      <c r="I6" s="226">
        <v>1596453</v>
      </c>
      <c r="J6" s="222">
        <v>1473724.65</v>
      </c>
      <c r="K6" s="222">
        <v>1558329.53</v>
      </c>
      <c r="L6" s="222">
        <v>1603167.91</v>
      </c>
      <c r="M6" s="222">
        <v>1616084</v>
      </c>
      <c r="N6" s="222">
        <v>1503381</v>
      </c>
      <c r="O6" s="222">
        <v>1501983</v>
      </c>
      <c r="P6" s="222">
        <v>1599586</v>
      </c>
      <c r="Q6" s="222">
        <v>1588286</v>
      </c>
      <c r="R6" s="222">
        <v>1349508</v>
      </c>
      <c r="S6" s="222">
        <v>1397341</v>
      </c>
      <c r="T6" s="222">
        <v>1405156.22</v>
      </c>
      <c r="U6" s="222">
        <v>1416408</v>
      </c>
      <c r="V6" s="222">
        <v>1362575.88</v>
      </c>
      <c r="W6" s="222">
        <v>1368352</v>
      </c>
      <c r="X6" s="222">
        <v>1366251.5</v>
      </c>
      <c r="Y6" s="222">
        <v>1389717</v>
      </c>
      <c r="Z6" s="222">
        <v>1280208.7</v>
      </c>
      <c r="AA6" s="222">
        <v>1281018</v>
      </c>
      <c r="AB6" s="222">
        <v>1332622</v>
      </c>
      <c r="AC6" s="222">
        <v>1315216</v>
      </c>
      <c r="AD6" s="222">
        <v>1244459</v>
      </c>
      <c r="AE6" s="222">
        <v>1264250</v>
      </c>
      <c r="AF6" s="222">
        <v>1361389</v>
      </c>
      <c r="AG6" s="222">
        <v>1306823</v>
      </c>
      <c r="AH6" s="222">
        <v>1236358</v>
      </c>
      <c r="AI6" s="222">
        <v>1252549</v>
      </c>
      <c r="AJ6" s="222">
        <v>1299811</v>
      </c>
      <c r="AK6" s="222">
        <v>1263081</v>
      </c>
      <c r="AL6" s="222">
        <v>1184151</v>
      </c>
      <c r="AM6" s="222">
        <v>1171095</v>
      </c>
      <c r="AN6" s="222">
        <v>1164344</v>
      </c>
      <c r="AO6" s="222">
        <v>1198717</v>
      </c>
      <c r="AP6" s="222">
        <v>1123034</v>
      </c>
      <c r="AQ6" s="222">
        <v>1235110</v>
      </c>
      <c r="AR6" s="222">
        <v>1289307</v>
      </c>
      <c r="AS6" s="222">
        <v>1347607</v>
      </c>
    </row>
    <row r="7" spans="1:45" s="218" customFormat="1" ht="16.149999999999999" customHeight="1">
      <c r="A7" s="194"/>
      <c r="B7" s="225"/>
      <c r="C7" s="225"/>
      <c r="D7" s="225"/>
      <c r="E7" s="225"/>
      <c r="F7" s="225"/>
      <c r="G7" s="225"/>
      <c r="J7" s="225"/>
      <c r="K7" s="225"/>
      <c r="L7" s="225"/>
      <c r="N7" s="225"/>
      <c r="O7" s="225"/>
      <c r="P7" s="225"/>
      <c r="R7" s="225"/>
      <c r="S7" s="225"/>
      <c r="T7" s="225"/>
      <c r="U7" s="90"/>
      <c r="V7" s="225"/>
      <c r="W7" s="225"/>
      <c r="X7" s="225"/>
      <c r="Y7" s="90"/>
      <c r="Z7" s="225"/>
      <c r="AA7" s="225"/>
      <c r="AB7" s="225"/>
      <c r="AC7" s="90"/>
      <c r="AD7" s="225"/>
      <c r="AE7" s="225"/>
      <c r="AF7" s="225"/>
      <c r="AG7" s="90"/>
      <c r="AH7" s="225"/>
      <c r="AI7" s="225"/>
      <c r="AJ7" s="225"/>
      <c r="AK7" s="90"/>
      <c r="AL7" s="225"/>
      <c r="AM7" s="225"/>
      <c r="AN7" s="225"/>
      <c r="AO7" s="90"/>
      <c r="AP7" s="225"/>
      <c r="AQ7" s="225"/>
      <c r="AR7" s="225"/>
      <c r="AS7" s="90"/>
    </row>
    <row r="8" spans="1:45" s="211" customFormat="1" ht="26.25" customHeight="1">
      <c r="A8" s="217" t="s">
        <v>162</v>
      </c>
      <c r="B8" s="213">
        <v>57859</v>
      </c>
      <c r="C8" s="213">
        <v>49688</v>
      </c>
      <c r="D8" s="213" t="s">
        <v>125</v>
      </c>
      <c r="E8" s="213">
        <v>15297</v>
      </c>
      <c r="F8" s="213">
        <v>39589</v>
      </c>
      <c r="G8" s="213">
        <v>35502</v>
      </c>
      <c r="H8" s="118">
        <v>6229</v>
      </c>
      <c r="I8" s="118">
        <v>6833</v>
      </c>
      <c r="J8" s="213">
        <v>22002.12</v>
      </c>
      <c r="K8" s="213">
        <v>30684.51</v>
      </c>
      <c r="L8" s="213">
        <v>4500.68</v>
      </c>
      <c r="M8" s="213">
        <v>1957</v>
      </c>
      <c r="N8" s="213">
        <v>55366</v>
      </c>
      <c r="O8" s="213">
        <v>51298</v>
      </c>
      <c r="P8" s="213">
        <v>9257</v>
      </c>
      <c r="Q8" s="213">
        <v>8568</v>
      </c>
      <c r="R8" s="213">
        <v>30430</v>
      </c>
      <c r="S8" s="213">
        <v>7114</v>
      </c>
      <c r="T8" s="213">
        <v>12729</v>
      </c>
      <c r="U8" s="224">
        <v>5282</v>
      </c>
      <c r="V8" s="213">
        <v>41519.410000000003</v>
      </c>
      <c r="W8" s="213">
        <v>23443.54</v>
      </c>
      <c r="X8" s="213">
        <v>5327.89</v>
      </c>
      <c r="Y8" s="224">
        <v>2055</v>
      </c>
      <c r="Z8" s="213">
        <v>28726</v>
      </c>
      <c r="AA8" s="213">
        <v>20773</v>
      </c>
      <c r="AB8" s="213">
        <v>1541</v>
      </c>
      <c r="AC8" s="223">
        <v>2019</v>
      </c>
      <c r="AD8" s="213">
        <v>36245</v>
      </c>
      <c r="AE8" s="213">
        <v>31608</v>
      </c>
      <c r="AF8" s="213">
        <v>1433</v>
      </c>
      <c r="AG8" s="223">
        <v>5849</v>
      </c>
      <c r="AH8" s="213">
        <v>19869</v>
      </c>
      <c r="AI8" s="213">
        <v>12423</v>
      </c>
      <c r="AJ8" s="213">
        <v>4090</v>
      </c>
      <c r="AK8" s="223">
        <v>8077</v>
      </c>
      <c r="AL8" s="213">
        <v>30317</v>
      </c>
      <c r="AM8" s="213">
        <v>19002</v>
      </c>
      <c r="AN8" s="213">
        <v>8908</v>
      </c>
      <c r="AO8" s="223">
        <v>9183</v>
      </c>
      <c r="AP8" s="213">
        <v>51770</v>
      </c>
      <c r="AQ8" s="213">
        <v>51334</v>
      </c>
      <c r="AR8" s="213">
        <v>12621</v>
      </c>
      <c r="AS8" s="223">
        <v>274</v>
      </c>
    </row>
    <row r="9" spans="1:45" s="211" customFormat="1" ht="26.25" customHeight="1">
      <c r="A9" s="215" t="s">
        <v>96</v>
      </c>
      <c r="B9" s="213">
        <v>18044</v>
      </c>
      <c r="C9" s="213">
        <v>8203</v>
      </c>
      <c r="D9" s="213" t="s">
        <v>125</v>
      </c>
      <c r="E9" s="213">
        <v>6010</v>
      </c>
      <c r="F9" s="213">
        <v>7902</v>
      </c>
      <c r="G9" s="213">
        <v>5202</v>
      </c>
      <c r="H9" s="118">
        <v>2949</v>
      </c>
      <c r="I9" s="118">
        <v>4503</v>
      </c>
      <c r="J9" s="213">
        <v>27230.34</v>
      </c>
      <c r="K9" s="213">
        <v>8825.19</v>
      </c>
      <c r="L9" s="213">
        <v>986.34</v>
      </c>
      <c r="M9" s="213">
        <v>15318</v>
      </c>
      <c r="N9" s="213">
        <v>15302</v>
      </c>
      <c r="O9" s="213">
        <v>17662</v>
      </c>
      <c r="P9" s="213">
        <v>9075</v>
      </c>
      <c r="Q9" s="213">
        <v>8939</v>
      </c>
      <c r="R9" s="213">
        <v>6938</v>
      </c>
      <c r="S9" s="213">
        <v>2488</v>
      </c>
      <c r="T9" s="213">
        <v>4963</v>
      </c>
      <c r="U9" s="224">
        <v>12882</v>
      </c>
      <c r="V9" s="213">
        <v>29633.77</v>
      </c>
      <c r="W9" s="213">
        <v>5873.79</v>
      </c>
      <c r="X9" s="213">
        <v>5228.24</v>
      </c>
      <c r="Y9" s="224">
        <v>247</v>
      </c>
      <c r="Z9" s="213">
        <v>5613</v>
      </c>
      <c r="AA9" s="213">
        <v>6012</v>
      </c>
      <c r="AB9" s="213">
        <v>1274</v>
      </c>
      <c r="AC9" s="223">
        <v>2530</v>
      </c>
      <c r="AD9" s="213">
        <v>10045</v>
      </c>
      <c r="AE9" s="213">
        <v>4630</v>
      </c>
      <c r="AF9" s="213">
        <v>3158</v>
      </c>
      <c r="AG9" s="223">
        <v>275</v>
      </c>
      <c r="AH9" s="213">
        <v>8595</v>
      </c>
      <c r="AI9" s="213">
        <v>4727</v>
      </c>
      <c r="AJ9" s="213">
        <v>14204</v>
      </c>
      <c r="AK9" s="223">
        <v>31287</v>
      </c>
      <c r="AL9" s="213">
        <v>8458</v>
      </c>
      <c r="AM9" s="213">
        <v>388</v>
      </c>
      <c r="AN9" s="213">
        <v>4980</v>
      </c>
      <c r="AO9" s="223">
        <v>5577</v>
      </c>
      <c r="AP9" s="213">
        <v>19961</v>
      </c>
      <c r="AQ9" s="213">
        <v>8650</v>
      </c>
      <c r="AR9" s="213">
        <v>7915</v>
      </c>
      <c r="AS9" s="223">
        <v>9352</v>
      </c>
    </row>
    <row r="10" spans="1:45" s="211" customFormat="1" ht="26.25" customHeight="1">
      <c r="A10" s="216" t="s">
        <v>95</v>
      </c>
      <c r="B10" s="213">
        <v>75342</v>
      </c>
      <c r="C10" s="213">
        <v>66268</v>
      </c>
      <c r="D10" s="213" t="s">
        <v>125</v>
      </c>
      <c r="E10" s="213">
        <v>73864</v>
      </c>
      <c r="F10" s="213">
        <v>76540</v>
      </c>
      <c r="G10" s="213">
        <v>54387</v>
      </c>
      <c r="H10" s="118">
        <v>56016</v>
      </c>
      <c r="I10" s="118">
        <v>43152</v>
      </c>
      <c r="J10" s="213">
        <v>78718.53</v>
      </c>
      <c r="K10" s="213">
        <v>45147.8</v>
      </c>
      <c r="L10" s="213">
        <v>39946.65</v>
      </c>
      <c r="M10" s="213">
        <v>74110</v>
      </c>
      <c r="N10" s="213">
        <v>69699</v>
      </c>
      <c r="O10" s="213">
        <v>33891</v>
      </c>
      <c r="P10" s="213">
        <v>29399</v>
      </c>
      <c r="Q10" s="213">
        <v>54699</v>
      </c>
      <c r="R10" s="213">
        <v>87607</v>
      </c>
      <c r="S10" s="213">
        <v>37229</v>
      </c>
      <c r="T10" s="213">
        <v>32754</v>
      </c>
      <c r="U10" s="224">
        <v>31616</v>
      </c>
      <c r="V10" s="213">
        <v>49353.01</v>
      </c>
      <c r="W10" s="213">
        <v>32063</v>
      </c>
      <c r="X10" s="213">
        <v>41718.04</v>
      </c>
      <c r="Y10" s="224">
        <v>24655</v>
      </c>
      <c r="Z10" s="213">
        <v>35903</v>
      </c>
      <c r="AA10" s="213">
        <v>27744</v>
      </c>
      <c r="AB10" s="213">
        <v>19208</v>
      </c>
      <c r="AC10" s="223">
        <v>25745</v>
      </c>
      <c r="AD10" s="213">
        <v>42929</v>
      </c>
      <c r="AE10" s="213">
        <v>54940</v>
      </c>
      <c r="AF10" s="213">
        <v>41573</v>
      </c>
      <c r="AG10" s="223">
        <v>31201</v>
      </c>
      <c r="AH10" s="213">
        <v>40914</v>
      </c>
      <c r="AI10" s="213">
        <v>53738</v>
      </c>
      <c r="AJ10" s="213">
        <v>52331</v>
      </c>
      <c r="AK10" s="223">
        <v>48649</v>
      </c>
      <c r="AL10" s="213">
        <v>45124</v>
      </c>
      <c r="AM10" s="213">
        <v>46686</v>
      </c>
      <c r="AN10" s="213">
        <v>85610</v>
      </c>
      <c r="AO10" s="223">
        <v>53659</v>
      </c>
      <c r="AP10" s="213">
        <v>44065</v>
      </c>
      <c r="AQ10" s="213">
        <v>77694</v>
      </c>
      <c r="AR10" s="213">
        <v>70279</v>
      </c>
      <c r="AS10" s="223">
        <v>80988</v>
      </c>
    </row>
    <row r="11" spans="1:45" s="211" customFormat="1" ht="26.25" customHeight="1">
      <c r="A11" s="215" t="s">
        <v>94</v>
      </c>
      <c r="B11" s="213">
        <v>161851</v>
      </c>
      <c r="C11" s="213">
        <v>122944</v>
      </c>
      <c r="D11" s="213" t="s">
        <v>125</v>
      </c>
      <c r="E11" s="213">
        <v>123268</v>
      </c>
      <c r="F11" s="213">
        <v>186816</v>
      </c>
      <c r="G11" s="213">
        <v>108063</v>
      </c>
      <c r="H11" s="118">
        <v>123582</v>
      </c>
      <c r="I11" s="118">
        <v>119451</v>
      </c>
      <c r="J11" s="213">
        <v>160667.60999999999</v>
      </c>
      <c r="K11" s="213">
        <v>128487.36</v>
      </c>
      <c r="L11" s="213">
        <v>138272.25</v>
      </c>
      <c r="M11" s="213">
        <v>141766</v>
      </c>
      <c r="N11" s="213">
        <v>138085</v>
      </c>
      <c r="O11" s="213">
        <v>105816</v>
      </c>
      <c r="P11" s="213">
        <v>117107</v>
      </c>
      <c r="Q11" s="213">
        <v>107476</v>
      </c>
      <c r="R11" s="213">
        <v>128110</v>
      </c>
      <c r="S11" s="213">
        <v>84873</v>
      </c>
      <c r="T11" s="213">
        <v>79898</v>
      </c>
      <c r="U11" s="224">
        <v>73199</v>
      </c>
      <c r="V11" s="213">
        <v>172330</v>
      </c>
      <c r="W11" s="213">
        <v>102201.33</v>
      </c>
      <c r="X11" s="213">
        <v>95275.520000000004</v>
      </c>
      <c r="Y11" s="224">
        <v>84456</v>
      </c>
      <c r="Z11" s="213">
        <v>81640</v>
      </c>
      <c r="AA11" s="213">
        <v>67871</v>
      </c>
      <c r="AB11" s="213">
        <v>73042</v>
      </c>
      <c r="AC11" s="223">
        <v>89109</v>
      </c>
      <c r="AD11" s="213">
        <v>134880</v>
      </c>
      <c r="AE11" s="213">
        <v>106873</v>
      </c>
      <c r="AF11" s="213">
        <v>71220</v>
      </c>
      <c r="AG11" s="223">
        <v>48466</v>
      </c>
      <c r="AH11" s="213">
        <v>105339</v>
      </c>
      <c r="AI11" s="213">
        <v>97401</v>
      </c>
      <c r="AJ11" s="213">
        <v>118269</v>
      </c>
      <c r="AK11" s="223">
        <v>88566</v>
      </c>
      <c r="AL11" s="213">
        <v>107197</v>
      </c>
      <c r="AM11" s="213">
        <v>122244</v>
      </c>
      <c r="AN11" s="213">
        <v>71948</v>
      </c>
      <c r="AO11" s="223">
        <v>90521</v>
      </c>
      <c r="AP11" s="213">
        <v>76024</v>
      </c>
      <c r="AQ11" s="213">
        <v>163009</v>
      </c>
      <c r="AR11" s="213">
        <v>165137</v>
      </c>
      <c r="AS11" s="223">
        <v>125358</v>
      </c>
    </row>
    <row r="12" spans="1:45" s="211" customFormat="1" ht="26.25" customHeight="1">
      <c r="A12" s="215" t="s">
        <v>93</v>
      </c>
      <c r="B12" s="213">
        <v>171159</v>
      </c>
      <c r="C12" s="213">
        <v>90922</v>
      </c>
      <c r="D12" s="213" t="s">
        <v>125</v>
      </c>
      <c r="E12" s="213">
        <v>115250</v>
      </c>
      <c r="F12" s="213">
        <v>151642</v>
      </c>
      <c r="G12" s="213">
        <v>74515</v>
      </c>
      <c r="H12" s="118">
        <v>111492</v>
      </c>
      <c r="I12" s="118">
        <v>88550</v>
      </c>
      <c r="J12" s="213">
        <v>152293.79</v>
      </c>
      <c r="K12" s="213">
        <v>122238.53</v>
      </c>
      <c r="L12" s="213">
        <v>88703.92</v>
      </c>
      <c r="M12" s="213">
        <v>103447</v>
      </c>
      <c r="N12" s="213">
        <v>113525</v>
      </c>
      <c r="O12" s="213">
        <v>64819</v>
      </c>
      <c r="P12" s="213">
        <v>98128</v>
      </c>
      <c r="Q12" s="213">
        <v>122064</v>
      </c>
      <c r="R12" s="213">
        <v>137219</v>
      </c>
      <c r="S12" s="213">
        <v>88177</v>
      </c>
      <c r="T12" s="213">
        <v>117306</v>
      </c>
      <c r="U12" s="224">
        <v>125913</v>
      </c>
      <c r="V12" s="213">
        <v>124878.5</v>
      </c>
      <c r="W12" s="213">
        <v>115081.81</v>
      </c>
      <c r="X12" s="213">
        <v>108324.23</v>
      </c>
      <c r="Y12" s="224">
        <v>86132</v>
      </c>
      <c r="Z12" s="213">
        <v>104703</v>
      </c>
      <c r="AA12" s="213">
        <v>116561</v>
      </c>
      <c r="AB12" s="213">
        <v>141895</v>
      </c>
      <c r="AC12" s="223">
        <v>93980</v>
      </c>
      <c r="AD12" s="213">
        <v>96859</v>
      </c>
      <c r="AE12" s="213">
        <v>67936</v>
      </c>
      <c r="AF12" s="213">
        <v>115966</v>
      </c>
      <c r="AG12" s="223">
        <v>63174</v>
      </c>
      <c r="AH12" s="213">
        <v>88868</v>
      </c>
      <c r="AI12" s="213">
        <v>129834</v>
      </c>
      <c r="AJ12" s="213">
        <v>121433</v>
      </c>
      <c r="AK12" s="223">
        <v>108215</v>
      </c>
      <c r="AL12" s="213">
        <v>71752</v>
      </c>
      <c r="AM12" s="213">
        <v>73411</v>
      </c>
      <c r="AN12" s="213">
        <v>89647</v>
      </c>
      <c r="AO12" s="223">
        <v>140691</v>
      </c>
      <c r="AP12" s="213">
        <v>99803</v>
      </c>
      <c r="AQ12" s="213">
        <v>134723</v>
      </c>
      <c r="AR12" s="213">
        <v>161082</v>
      </c>
      <c r="AS12" s="223">
        <v>102947</v>
      </c>
    </row>
    <row r="13" spans="1:45" s="211" customFormat="1" ht="26.25" customHeight="1">
      <c r="A13" s="215" t="s">
        <v>92</v>
      </c>
      <c r="B13" s="213">
        <v>152222</v>
      </c>
      <c r="C13" s="213">
        <v>148849</v>
      </c>
      <c r="D13" s="213" t="s">
        <v>125</v>
      </c>
      <c r="E13" s="213">
        <v>149497</v>
      </c>
      <c r="F13" s="213">
        <v>110817</v>
      </c>
      <c r="G13" s="213">
        <v>174789</v>
      </c>
      <c r="H13" s="118">
        <v>183949</v>
      </c>
      <c r="I13" s="118">
        <v>197695</v>
      </c>
      <c r="J13" s="213">
        <v>143021.01</v>
      </c>
      <c r="K13" s="213">
        <v>190896.07</v>
      </c>
      <c r="L13" s="213">
        <v>207588.67</v>
      </c>
      <c r="M13" s="213">
        <v>218281</v>
      </c>
      <c r="N13" s="213">
        <v>160695</v>
      </c>
      <c r="O13" s="213">
        <v>170225</v>
      </c>
      <c r="P13" s="213">
        <v>235464</v>
      </c>
      <c r="Q13" s="213">
        <v>234253</v>
      </c>
      <c r="R13" s="213">
        <v>185920</v>
      </c>
      <c r="S13" s="213">
        <v>201044</v>
      </c>
      <c r="T13" s="213">
        <v>270037</v>
      </c>
      <c r="U13" s="224">
        <v>207196</v>
      </c>
      <c r="V13" s="213">
        <v>158796</v>
      </c>
      <c r="W13" s="213">
        <v>185788</v>
      </c>
      <c r="X13" s="213">
        <v>176922.62</v>
      </c>
      <c r="Y13" s="224">
        <v>239109</v>
      </c>
      <c r="Z13" s="213">
        <v>213637</v>
      </c>
      <c r="AA13" s="213">
        <v>172002</v>
      </c>
      <c r="AB13" s="213">
        <v>188457</v>
      </c>
      <c r="AC13" s="223">
        <v>173588</v>
      </c>
      <c r="AD13" s="213">
        <v>134734</v>
      </c>
      <c r="AE13" s="213">
        <v>168725</v>
      </c>
      <c r="AF13" s="213">
        <v>200473</v>
      </c>
      <c r="AG13" s="223">
        <v>174361</v>
      </c>
      <c r="AH13" s="213">
        <v>181147</v>
      </c>
      <c r="AI13" s="213">
        <v>180068</v>
      </c>
      <c r="AJ13" s="213">
        <v>187213</v>
      </c>
      <c r="AK13" s="223">
        <v>170948</v>
      </c>
      <c r="AL13" s="213">
        <v>155320</v>
      </c>
      <c r="AM13" s="213">
        <v>133850</v>
      </c>
      <c r="AN13" s="213">
        <v>185993</v>
      </c>
      <c r="AO13" s="223">
        <v>183179</v>
      </c>
      <c r="AP13" s="213">
        <v>152441</v>
      </c>
      <c r="AQ13" s="213">
        <v>175137</v>
      </c>
      <c r="AR13" s="213">
        <v>188048</v>
      </c>
      <c r="AS13" s="223">
        <v>237796</v>
      </c>
    </row>
    <row r="14" spans="1:45" s="211" customFormat="1" ht="26.25" customHeight="1">
      <c r="A14" s="215" t="s">
        <v>91</v>
      </c>
      <c r="B14" s="213">
        <v>524465</v>
      </c>
      <c r="C14" s="213">
        <v>704710</v>
      </c>
      <c r="D14" s="213" t="s">
        <v>125</v>
      </c>
      <c r="E14" s="213">
        <v>684265</v>
      </c>
      <c r="F14" s="213">
        <v>518904</v>
      </c>
      <c r="G14" s="213">
        <v>643640</v>
      </c>
      <c r="H14" s="118">
        <v>688640</v>
      </c>
      <c r="I14" s="118">
        <v>802754</v>
      </c>
      <c r="J14" s="213">
        <v>627257.48</v>
      </c>
      <c r="K14" s="213">
        <v>708862.45</v>
      </c>
      <c r="L14" s="213">
        <v>686919.43</v>
      </c>
      <c r="M14" s="213">
        <v>672191</v>
      </c>
      <c r="N14" s="213">
        <v>685769</v>
      </c>
      <c r="O14" s="213">
        <v>710247</v>
      </c>
      <c r="P14" s="213">
        <v>713056</v>
      </c>
      <c r="Q14" s="213">
        <v>732584</v>
      </c>
      <c r="R14" s="213">
        <v>556129</v>
      </c>
      <c r="S14" s="213">
        <v>725228</v>
      </c>
      <c r="T14" s="213">
        <v>594880</v>
      </c>
      <c r="U14" s="224">
        <v>633565</v>
      </c>
      <c r="V14" s="213">
        <v>508543.23</v>
      </c>
      <c r="W14" s="213">
        <v>609880.24</v>
      </c>
      <c r="X14" s="213">
        <v>675640.09</v>
      </c>
      <c r="Y14" s="224">
        <v>689713</v>
      </c>
      <c r="Z14" s="213">
        <v>608163</v>
      </c>
      <c r="AA14" s="213">
        <v>633097</v>
      </c>
      <c r="AB14" s="213">
        <v>657295</v>
      </c>
      <c r="AC14" s="223">
        <v>656748</v>
      </c>
      <c r="AD14" s="213">
        <v>532256</v>
      </c>
      <c r="AE14" s="213">
        <v>600712</v>
      </c>
      <c r="AF14" s="213">
        <v>696493</v>
      </c>
      <c r="AG14" s="223">
        <v>698203</v>
      </c>
      <c r="AH14" s="213">
        <v>574826</v>
      </c>
      <c r="AI14" s="213">
        <v>601685</v>
      </c>
      <c r="AJ14" s="213">
        <v>584498</v>
      </c>
      <c r="AK14" s="223">
        <v>629982</v>
      </c>
      <c r="AL14" s="213">
        <v>579512</v>
      </c>
      <c r="AM14" s="213">
        <v>555670</v>
      </c>
      <c r="AN14" s="213">
        <v>542246</v>
      </c>
      <c r="AO14" s="223">
        <v>551226</v>
      </c>
      <c r="AP14" s="213">
        <v>526749</v>
      </c>
      <c r="AQ14" s="213">
        <v>425387</v>
      </c>
      <c r="AR14" s="213">
        <v>505718</v>
      </c>
      <c r="AS14" s="223">
        <v>612099</v>
      </c>
    </row>
    <row r="15" spans="1:45" s="211" customFormat="1" ht="26.25" customHeight="1">
      <c r="A15" s="214" t="s">
        <v>90</v>
      </c>
      <c r="B15" s="213">
        <v>302561</v>
      </c>
      <c r="C15" s="213">
        <v>305427</v>
      </c>
      <c r="D15" s="213" t="s">
        <v>125</v>
      </c>
      <c r="E15" s="213">
        <v>387262</v>
      </c>
      <c r="F15" s="213">
        <v>352037</v>
      </c>
      <c r="G15" s="213">
        <v>405985</v>
      </c>
      <c r="H15" s="118">
        <v>395843</v>
      </c>
      <c r="I15" s="118">
        <v>333514</v>
      </c>
      <c r="J15" s="213">
        <v>262533.78999999998</v>
      </c>
      <c r="K15" s="213">
        <v>323187.62</v>
      </c>
      <c r="L15" s="213">
        <v>436249.97</v>
      </c>
      <c r="M15" s="213">
        <v>389014</v>
      </c>
      <c r="N15" s="213">
        <v>264940</v>
      </c>
      <c r="O15" s="213">
        <v>348025</v>
      </c>
      <c r="P15" s="213">
        <v>388100</v>
      </c>
      <c r="Q15" s="213">
        <v>319703</v>
      </c>
      <c r="R15" s="213">
        <v>217155</v>
      </c>
      <c r="S15" s="213">
        <v>251188</v>
      </c>
      <c r="T15" s="213">
        <v>292589</v>
      </c>
      <c r="U15" s="224">
        <v>326755</v>
      </c>
      <c r="V15" s="213">
        <v>277522.12</v>
      </c>
      <c r="W15" s="213">
        <v>294019.71999999997</v>
      </c>
      <c r="X15" s="213">
        <v>257814.86</v>
      </c>
      <c r="Y15" s="224">
        <v>263350</v>
      </c>
      <c r="Z15" s="213">
        <v>201824</v>
      </c>
      <c r="AA15" s="213">
        <v>236958</v>
      </c>
      <c r="AB15" s="213">
        <v>249910</v>
      </c>
      <c r="AC15" s="223">
        <v>271497</v>
      </c>
      <c r="AD15" s="213">
        <v>256511</v>
      </c>
      <c r="AE15" s="213">
        <v>228826</v>
      </c>
      <c r="AF15" s="213">
        <v>231073</v>
      </c>
      <c r="AG15" s="223">
        <v>285294</v>
      </c>
      <c r="AH15" s="213">
        <v>216800</v>
      </c>
      <c r="AI15" s="213">
        <v>172673</v>
      </c>
      <c r="AJ15" s="213">
        <v>217773</v>
      </c>
      <c r="AK15" s="223">
        <v>177357</v>
      </c>
      <c r="AL15" s="213">
        <v>186471</v>
      </c>
      <c r="AM15" s="213">
        <v>219844</v>
      </c>
      <c r="AN15" s="213">
        <v>175012</v>
      </c>
      <c r="AO15" s="223">
        <v>164681</v>
      </c>
      <c r="AP15" s="213">
        <v>152221</v>
      </c>
      <c r="AQ15" s="213">
        <v>199176</v>
      </c>
      <c r="AR15" s="213">
        <v>178507</v>
      </c>
      <c r="AS15" s="223">
        <v>178793</v>
      </c>
    </row>
    <row r="16" spans="1:45" s="112" customFormat="1" ht="23.25" customHeight="1">
      <c r="A16" s="288" t="s">
        <v>20</v>
      </c>
      <c r="B16" s="288"/>
      <c r="C16" s="288"/>
      <c r="D16" s="288"/>
      <c r="E16" s="288"/>
      <c r="F16" s="288"/>
      <c r="G16" s="288"/>
      <c r="H16" s="288"/>
      <c r="I16" s="288"/>
      <c r="J16" s="288"/>
      <c r="K16" s="288"/>
      <c r="L16" s="288"/>
      <c r="M16" s="218"/>
      <c r="N16" s="218"/>
      <c r="O16" s="218"/>
      <c r="P16" s="218"/>
      <c r="Q16" s="218"/>
      <c r="R16" s="218"/>
      <c r="S16" s="218"/>
      <c r="T16" s="218"/>
      <c r="U16" s="90"/>
      <c r="V16" s="218"/>
      <c r="W16" s="218"/>
      <c r="X16" s="218"/>
      <c r="Y16" s="90"/>
      <c r="Z16" s="218"/>
      <c r="AA16" s="218"/>
      <c r="AB16" s="218"/>
      <c r="AC16" s="90"/>
      <c r="AD16" s="211"/>
      <c r="AE16" s="211"/>
      <c r="AF16" s="211"/>
      <c r="AG16" s="211"/>
      <c r="AH16" s="211"/>
      <c r="AI16" s="211"/>
      <c r="AJ16" s="211"/>
      <c r="AK16" s="211"/>
    </row>
    <row r="17" spans="1:45" s="218" customFormat="1" ht="26.25" customHeight="1">
      <c r="A17" s="194" t="s">
        <v>37</v>
      </c>
      <c r="B17" s="221">
        <v>100</v>
      </c>
      <c r="C17" s="221">
        <v>100</v>
      </c>
      <c r="D17" s="222" t="s">
        <v>125</v>
      </c>
      <c r="E17" s="221">
        <v>100</v>
      </c>
      <c r="F17" s="221">
        <v>100</v>
      </c>
      <c r="G17" s="221">
        <v>100</v>
      </c>
      <c r="H17" s="221">
        <v>100</v>
      </c>
      <c r="I17" s="221">
        <v>100</v>
      </c>
      <c r="J17" s="221">
        <v>100</v>
      </c>
      <c r="K17" s="221">
        <v>100</v>
      </c>
      <c r="L17" s="221">
        <v>100</v>
      </c>
      <c r="M17" s="221">
        <v>100</v>
      </c>
      <c r="N17" s="221">
        <v>100</v>
      </c>
      <c r="O17" s="221">
        <v>100</v>
      </c>
      <c r="P17" s="221">
        <v>100</v>
      </c>
      <c r="Q17" s="221">
        <v>100</v>
      </c>
      <c r="R17" s="221">
        <v>100</v>
      </c>
      <c r="S17" s="221">
        <v>100</v>
      </c>
      <c r="T17" s="221">
        <v>100</v>
      </c>
      <c r="U17" s="221">
        <v>100</v>
      </c>
      <c r="V17" s="221">
        <v>100</v>
      </c>
      <c r="W17" s="221">
        <v>100</v>
      </c>
      <c r="X17" s="221">
        <v>100</v>
      </c>
      <c r="Y17" s="221">
        <v>100</v>
      </c>
      <c r="Z17" s="221">
        <v>100</v>
      </c>
      <c r="AA17" s="221">
        <v>100</v>
      </c>
      <c r="AB17" s="221">
        <v>100</v>
      </c>
      <c r="AC17" s="221">
        <v>100</v>
      </c>
      <c r="AD17" s="221">
        <v>100</v>
      </c>
      <c r="AE17" s="221">
        <v>100</v>
      </c>
      <c r="AF17" s="221">
        <v>100</v>
      </c>
      <c r="AG17" s="221">
        <v>100</v>
      </c>
      <c r="AH17" s="221">
        <v>100</v>
      </c>
      <c r="AI17" s="221">
        <v>100</v>
      </c>
      <c r="AJ17" s="221">
        <v>100</v>
      </c>
      <c r="AK17" s="221">
        <v>100</v>
      </c>
      <c r="AL17" s="221">
        <v>100</v>
      </c>
      <c r="AM17" s="221">
        <v>100</v>
      </c>
      <c r="AN17" s="221">
        <v>100</v>
      </c>
      <c r="AO17" s="221">
        <v>100</v>
      </c>
      <c r="AP17" s="221">
        <v>100</v>
      </c>
      <c r="AQ17" s="221">
        <v>100</v>
      </c>
      <c r="AR17" s="221">
        <v>100</v>
      </c>
      <c r="AS17" s="221">
        <v>100</v>
      </c>
    </row>
    <row r="18" spans="1:45" s="218" customFormat="1" ht="6" customHeight="1">
      <c r="A18" s="194"/>
      <c r="B18" s="221"/>
      <c r="C18" s="221"/>
      <c r="D18" s="222"/>
      <c r="E18" s="221"/>
      <c r="F18" s="220"/>
      <c r="G18" s="112"/>
      <c r="H18" s="112"/>
      <c r="I18" s="112"/>
      <c r="J18" s="220"/>
      <c r="K18" s="112"/>
      <c r="L18" s="112"/>
      <c r="M18" s="112"/>
      <c r="N18" s="219"/>
      <c r="O18" s="219"/>
      <c r="P18" s="219"/>
      <c r="Q18" s="112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</row>
    <row r="19" spans="1:45" s="211" customFormat="1" ht="26.25" customHeight="1">
      <c r="A19" s="217" t="s">
        <v>161</v>
      </c>
      <c r="B19" s="212">
        <f t="shared" ref="B19:B26" si="0">B8*100/$B$6</f>
        <v>3.9534569088980964</v>
      </c>
      <c r="C19" s="212">
        <f>C8*100/$C$6</f>
        <v>3.3191450703133976</v>
      </c>
      <c r="D19" s="213" t="s">
        <v>125</v>
      </c>
      <c r="E19" s="212">
        <f t="shared" ref="E19:E26" si="1">E8*100/$E$6</f>
        <v>0.98391150006464212</v>
      </c>
      <c r="F19" s="212">
        <f t="shared" ref="F19:AK19" si="2">SUM(F8*100/F6)</f>
        <v>2.7411516174172426</v>
      </c>
      <c r="G19" s="212">
        <f t="shared" si="2"/>
        <v>2.3635178615296226</v>
      </c>
      <c r="H19" s="212">
        <f t="shared" si="2"/>
        <v>0.39708038503219228</v>
      </c>
      <c r="I19" s="212">
        <f t="shared" si="2"/>
        <v>0.42801134765633564</v>
      </c>
      <c r="J19" s="212">
        <f t="shared" si="2"/>
        <v>1.4929600315771336</v>
      </c>
      <c r="K19" s="212">
        <f t="shared" si="2"/>
        <v>1.9690642710210335</v>
      </c>
      <c r="L19" s="212">
        <f t="shared" si="2"/>
        <v>0.28073665721016089</v>
      </c>
      <c r="M19" s="212">
        <f t="shared" si="2"/>
        <v>0.1210951905965284</v>
      </c>
      <c r="N19" s="212">
        <f t="shared" si="2"/>
        <v>3.6827657127501281</v>
      </c>
      <c r="O19" s="212">
        <f t="shared" si="2"/>
        <v>3.41535157188863</v>
      </c>
      <c r="P19" s="212">
        <f t="shared" si="2"/>
        <v>0.57871224179256386</v>
      </c>
      <c r="Q19" s="212">
        <f t="shared" si="2"/>
        <v>0.53944944424366892</v>
      </c>
      <c r="R19" s="212">
        <f t="shared" si="2"/>
        <v>2.2548958583424477</v>
      </c>
      <c r="S19" s="212">
        <f t="shared" si="2"/>
        <v>0.50910980211702084</v>
      </c>
      <c r="T19" s="212">
        <f t="shared" si="2"/>
        <v>0.90587792437768955</v>
      </c>
      <c r="U19" s="212">
        <f t="shared" si="2"/>
        <v>0.37291514874245274</v>
      </c>
      <c r="V19" s="212">
        <f t="shared" si="2"/>
        <v>3.0471264470056529</v>
      </c>
      <c r="W19" s="212">
        <f t="shared" si="2"/>
        <v>1.7132682233811183</v>
      </c>
      <c r="X19" s="212">
        <f t="shared" si="2"/>
        <v>0.38996407323249049</v>
      </c>
      <c r="Y19" s="212">
        <f t="shared" si="2"/>
        <v>0.14787183289835268</v>
      </c>
      <c r="Z19" s="212">
        <f t="shared" si="2"/>
        <v>2.2438528967972178</v>
      </c>
      <c r="AA19" s="212">
        <f t="shared" si="2"/>
        <v>1.6216009454980336</v>
      </c>
      <c r="AB19" s="212">
        <f t="shared" si="2"/>
        <v>0.11563669217527552</v>
      </c>
      <c r="AC19" s="212">
        <f t="shared" si="2"/>
        <v>0.15351090619335531</v>
      </c>
      <c r="AD19" s="212">
        <f t="shared" si="2"/>
        <v>2.9125105768852166</v>
      </c>
      <c r="AE19" s="212">
        <f t="shared" si="2"/>
        <v>2.5001384219893219</v>
      </c>
      <c r="AF19" s="212">
        <f t="shared" si="2"/>
        <v>0.10526014239868252</v>
      </c>
      <c r="AG19" s="212">
        <f t="shared" si="2"/>
        <v>0.44757400198802744</v>
      </c>
      <c r="AH19" s="212">
        <f t="shared" si="2"/>
        <v>1.6070587968856918</v>
      </c>
      <c r="AI19" s="212">
        <f t="shared" si="2"/>
        <v>0.99181748578299134</v>
      </c>
      <c r="AJ19" s="212">
        <f t="shared" si="2"/>
        <v>0.31466113150296465</v>
      </c>
      <c r="AK19" s="212">
        <f t="shared" si="2"/>
        <v>0.63946809428690643</v>
      </c>
      <c r="AL19" s="212">
        <f t="shared" ref="AL19:AO19" si="3">SUM(AL8*100/AL6)</f>
        <v>2.5602309164962915</v>
      </c>
      <c r="AM19" s="212">
        <f t="shared" si="3"/>
        <v>1.622583991905012</v>
      </c>
      <c r="AN19" s="212">
        <f t="shared" si="3"/>
        <v>0.76506599424225141</v>
      </c>
      <c r="AO19" s="212">
        <f t="shared" si="3"/>
        <v>0.76606905549850379</v>
      </c>
      <c r="AP19" s="212">
        <f t="shared" ref="AP19:AS19" si="4">SUM(AP8*100/AP6)</f>
        <v>4.6098337183023848</v>
      </c>
      <c r="AQ19" s="212">
        <f t="shared" si="4"/>
        <v>4.1562289998461672</v>
      </c>
      <c r="AR19" s="212">
        <f t="shared" si="4"/>
        <v>0.97889796611668134</v>
      </c>
      <c r="AS19" s="212">
        <f t="shared" si="4"/>
        <v>2.0332337246689872E-2</v>
      </c>
    </row>
    <row r="20" spans="1:45" s="211" customFormat="1" ht="26.25" customHeight="1">
      <c r="A20" s="215" t="s">
        <v>96</v>
      </c>
      <c r="B20" s="212">
        <f t="shared" si="0"/>
        <v>1.2329313756573266</v>
      </c>
      <c r="C20" s="212">
        <v>0.6</v>
      </c>
      <c r="D20" s="213" t="s">
        <v>125</v>
      </c>
      <c r="E20" s="212">
        <f t="shared" si="1"/>
        <v>0.38656652385359869</v>
      </c>
      <c r="F20" s="212">
        <v>0.6</v>
      </c>
      <c r="G20" s="212">
        <v>0.4</v>
      </c>
      <c r="H20" s="212">
        <f t="shared" ref="H20:AK20" si="5">SUM(H9*100/H6)</f>
        <v>0.18799005545993497</v>
      </c>
      <c r="I20" s="212">
        <f t="shared" si="5"/>
        <v>0.2820627979652392</v>
      </c>
      <c r="J20" s="212">
        <f t="shared" si="5"/>
        <v>1.8477223679470924</v>
      </c>
      <c r="K20" s="212">
        <f t="shared" si="5"/>
        <v>0.56632373513450651</v>
      </c>
      <c r="L20" s="212">
        <f t="shared" si="5"/>
        <v>6.1524435079292478E-2</v>
      </c>
      <c r="M20" s="212">
        <f t="shared" si="5"/>
        <v>0.94784677034114562</v>
      </c>
      <c r="N20" s="212">
        <f t="shared" si="5"/>
        <v>1.0178391239479547</v>
      </c>
      <c r="O20" s="212">
        <f t="shared" si="5"/>
        <v>1.1759121108561148</v>
      </c>
      <c r="P20" s="212">
        <f t="shared" si="5"/>
        <v>0.56733429774954269</v>
      </c>
      <c r="Q20" s="212">
        <f t="shared" si="5"/>
        <v>0.56280795776075598</v>
      </c>
      <c r="R20" s="212">
        <f t="shared" si="5"/>
        <v>0.51411329165888608</v>
      </c>
      <c r="S20" s="212">
        <f t="shared" si="5"/>
        <v>0.17805245820454707</v>
      </c>
      <c r="T20" s="212">
        <f t="shared" si="5"/>
        <v>0.35319916243903471</v>
      </c>
      <c r="U20" s="212">
        <f t="shared" si="5"/>
        <v>0.90948370808411139</v>
      </c>
      <c r="V20" s="212">
        <f t="shared" si="5"/>
        <v>2.1748344760073106</v>
      </c>
      <c r="W20" s="212">
        <f t="shared" si="5"/>
        <v>0.42926016112813076</v>
      </c>
      <c r="X20" s="212">
        <f t="shared" si="5"/>
        <v>0.38267039414046389</v>
      </c>
      <c r="Y20" s="212">
        <f t="shared" si="5"/>
        <v>1.7773402786322685E-2</v>
      </c>
      <c r="Z20" s="212">
        <f t="shared" si="5"/>
        <v>0.43844413805342836</v>
      </c>
      <c r="AA20" s="212">
        <f t="shared" si="5"/>
        <v>0.46931424851173054</v>
      </c>
      <c r="AB20" s="212">
        <f t="shared" si="5"/>
        <v>9.5601003135172613E-2</v>
      </c>
      <c r="AC20" s="212">
        <f t="shared" si="5"/>
        <v>0.19236383985596281</v>
      </c>
      <c r="AD20" s="212">
        <f t="shared" si="5"/>
        <v>0.80717805889948968</v>
      </c>
      <c r="AE20" s="212">
        <f t="shared" si="5"/>
        <v>0.36622503460549732</v>
      </c>
      <c r="AF20" s="212">
        <f t="shared" si="5"/>
        <v>0.2319689669888621</v>
      </c>
      <c r="AG20" s="212">
        <f t="shared" si="5"/>
        <v>2.1043400674766208E-2</v>
      </c>
      <c r="AH20" s="212">
        <f t="shared" si="5"/>
        <v>0.69518699276423168</v>
      </c>
      <c r="AI20" s="212">
        <f t="shared" si="5"/>
        <v>0.37739042544443369</v>
      </c>
      <c r="AJ20" s="212">
        <f t="shared" si="5"/>
        <v>1.0927742571804671</v>
      </c>
      <c r="AK20" s="212">
        <f t="shared" si="5"/>
        <v>2.4770382897058858</v>
      </c>
      <c r="AL20" s="212">
        <f t="shared" ref="AL20:AO20" si="6">SUM(AL9*100/AL6)</f>
        <v>0.71426701493306177</v>
      </c>
      <c r="AM20" s="212">
        <f t="shared" si="6"/>
        <v>3.3131385583577762E-2</v>
      </c>
      <c r="AN20" s="212">
        <f t="shared" si="6"/>
        <v>0.4277086496774149</v>
      </c>
      <c r="AO20" s="212">
        <f t="shared" si="6"/>
        <v>0.4652474270407444</v>
      </c>
      <c r="AP20" s="212">
        <f t="shared" ref="AP20:AS20" si="7">SUM(AP9*100/AP6)</f>
        <v>1.7774172464947633</v>
      </c>
      <c r="AQ20" s="212">
        <f t="shared" si="7"/>
        <v>0.70034247961720009</v>
      </c>
      <c r="AR20" s="212">
        <f t="shared" si="7"/>
        <v>0.61389568194386601</v>
      </c>
      <c r="AS20" s="212">
        <f t="shared" si="7"/>
        <v>0.69397086836147337</v>
      </c>
    </row>
    <row r="21" spans="1:45" s="211" customFormat="1" ht="26.25" customHeight="1">
      <c r="A21" s="216" t="s">
        <v>95</v>
      </c>
      <c r="B21" s="212">
        <f t="shared" si="0"/>
        <v>5.148055625403142</v>
      </c>
      <c r="C21" s="212">
        <f t="shared" ref="C21:C26" si="8">C10*100/$C$6</f>
        <v>4.4266846224345562</v>
      </c>
      <c r="D21" s="213" t="s">
        <v>125</v>
      </c>
      <c r="E21" s="212">
        <f t="shared" si="1"/>
        <v>4.7509733307690869</v>
      </c>
      <c r="F21" s="212">
        <f t="shared" ref="F21:AK21" si="9">SUM(F10*100/F6)</f>
        <v>5.2996474979695298</v>
      </c>
      <c r="G21" s="212">
        <f t="shared" si="9"/>
        <v>3.6207719546789359</v>
      </c>
      <c r="H21" s="212">
        <f t="shared" si="9"/>
        <v>3.5708548479632816</v>
      </c>
      <c r="I21" s="212">
        <f t="shared" si="9"/>
        <v>2.7029921958241174</v>
      </c>
      <c r="J21" s="212">
        <f t="shared" si="9"/>
        <v>5.3414679601104593</v>
      </c>
      <c r="K21" s="212">
        <f t="shared" si="9"/>
        <v>2.897192097745847</v>
      </c>
      <c r="L21" s="212">
        <f t="shared" si="9"/>
        <v>2.49173213553158</v>
      </c>
      <c r="M21" s="212">
        <f t="shared" si="9"/>
        <v>4.585776481915544</v>
      </c>
      <c r="N21" s="212">
        <f t="shared" si="9"/>
        <v>4.636150117634851</v>
      </c>
      <c r="O21" s="212">
        <f t="shared" si="9"/>
        <v>2.2564170167039173</v>
      </c>
      <c r="P21" s="212">
        <f t="shared" si="9"/>
        <v>1.8379130600042761</v>
      </c>
      <c r="Q21" s="212">
        <f t="shared" si="9"/>
        <v>3.4439011613777368</v>
      </c>
      <c r="R21" s="212">
        <f t="shared" si="9"/>
        <v>6.4917732981205001</v>
      </c>
      <c r="S21" s="212">
        <f t="shared" si="9"/>
        <v>2.6642745042190845</v>
      </c>
      <c r="T21" s="212">
        <f t="shared" si="9"/>
        <v>2.3309863724618465</v>
      </c>
      <c r="U21" s="212">
        <f t="shared" si="9"/>
        <v>2.2321252068613</v>
      </c>
      <c r="V21" s="212">
        <f t="shared" si="9"/>
        <v>3.6220375484703284</v>
      </c>
      <c r="W21" s="212">
        <f t="shared" si="9"/>
        <v>2.3431836252660134</v>
      </c>
      <c r="X21" s="212">
        <f t="shared" si="9"/>
        <v>3.0534670959190162</v>
      </c>
      <c r="Y21" s="212">
        <f t="shared" si="9"/>
        <v>1.7741022092987278</v>
      </c>
      <c r="Z21" s="212">
        <f t="shared" si="9"/>
        <v>2.8044646158083446</v>
      </c>
      <c r="AA21" s="212">
        <f t="shared" si="9"/>
        <v>2.1657775300581257</v>
      </c>
      <c r="AB21" s="212">
        <f t="shared" si="9"/>
        <v>1.4413689703456793</v>
      </c>
      <c r="AC21" s="212">
        <f t="shared" si="9"/>
        <v>1.9574731450955585</v>
      </c>
      <c r="AD21" s="212">
        <f t="shared" si="9"/>
        <v>3.4496114375805069</v>
      </c>
      <c r="AE21" s="212">
        <f t="shared" si="9"/>
        <v>4.3456594819062682</v>
      </c>
      <c r="AF21" s="212">
        <f t="shared" si="9"/>
        <v>3.0537193998188616</v>
      </c>
      <c r="AG21" s="212">
        <f t="shared" si="9"/>
        <v>2.3875459798304743</v>
      </c>
      <c r="AH21" s="212">
        <f t="shared" si="9"/>
        <v>3.309235674456751</v>
      </c>
      <c r="AI21" s="212">
        <f t="shared" si="9"/>
        <v>4.290291238107252</v>
      </c>
      <c r="AJ21" s="212">
        <f t="shared" si="9"/>
        <v>4.0260468637363429</v>
      </c>
      <c r="AK21" s="212">
        <f t="shared" si="9"/>
        <v>3.8516136336466147</v>
      </c>
      <c r="AL21" s="212">
        <f t="shared" ref="AL21:AO21" si="10">SUM(AL10*100/AL6)</f>
        <v>3.8106626604208418</v>
      </c>
      <c r="AM21" s="212">
        <f t="shared" si="10"/>
        <v>3.9865254313270913</v>
      </c>
      <c r="AN21" s="212">
        <f t="shared" si="10"/>
        <v>7.3526380519846368</v>
      </c>
      <c r="AO21" s="212">
        <f t="shared" si="10"/>
        <v>4.4763693181960376</v>
      </c>
      <c r="AP21" s="212">
        <f t="shared" ref="AP21:AS21" si="11">SUM(AP10*100/AP6)</f>
        <v>3.9237458527524547</v>
      </c>
      <c r="AQ21" s="212">
        <f t="shared" si="11"/>
        <v>6.2904518625871377</v>
      </c>
      <c r="AR21" s="212">
        <f t="shared" si="11"/>
        <v>5.4509127771740946</v>
      </c>
      <c r="AS21" s="212">
        <f t="shared" si="11"/>
        <v>6.0097639742150344</v>
      </c>
    </row>
    <row r="22" spans="1:45" s="211" customFormat="1" ht="26.25" customHeight="1">
      <c r="A22" s="215" t="s">
        <v>94</v>
      </c>
      <c r="B22" s="212">
        <f t="shared" si="0"/>
        <v>11.059142988334846</v>
      </c>
      <c r="C22" s="212">
        <f t="shared" si="8"/>
        <v>8.2126262180931082</v>
      </c>
      <c r="D22" s="213" t="s">
        <v>125</v>
      </c>
      <c r="E22" s="212">
        <f t="shared" si="1"/>
        <v>7.9286659338411658</v>
      </c>
      <c r="F22" s="212">
        <f t="shared" ref="F22:AK22" si="12">SUM(F11*100/F6)</f>
        <v>12.935183524701799</v>
      </c>
      <c r="G22" s="212">
        <f t="shared" si="12"/>
        <v>7.1942096408787002</v>
      </c>
      <c r="H22" s="212">
        <f t="shared" si="12"/>
        <v>7.877988143048384</v>
      </c>
      <c r="I22" s="212">
        <f t="shared" si="12"/>
        <v>7.4822747678760351</v>
      </c>
      <c r="J22" s="212">
        <f t="shared" si="12"/>
        <v>10.902145797724154</v>
      </c>
      <c r="K22" s="212">
        <f t="shared" si="12"/>
        <v>8.2451983053930835</v>
      </c>
      <c r="L22" s="212">
        <f t="shared" si="12"/>
        <v>8.6249387314645052</v>
      </c>
      <c r="M22" s="212">
        <f t="shared" si="12"/>
        <v>8.7721925345464715</v>
      </c>
      <c r="N22" s="212">
        <f t="shared" si="12"/>
        <v>9.1849637583553339</v>
      </c>
      <c r="O22" s="212">
        <f t="shared" si="12"/>
        <v>7.0450863957847725</v>
      </c>
      <c r="P22" s="212">
        <f t="shared" si="12"/>
        <v>7.321081829923493</v>
      </c>
      <c r="Q22" s="212">
        <f t="shared" si="12"/>
        <v>6.7667913713273302</v>
      </c>
      <c r="R22" s="212">
        <f t="shared" si="12"/>
        <v>9.4930893332977639</v>
      </c>
      <c r="S22" s="212">
        <f t="shared" si="12"/>
        <v>6.0738932014447435</v>
      </c>
      <c r="T22" s="212">
        <f t="shared" si="12"/>
        <v>5.6860581665432193</v>
      </c>
      <c r="U22" s="212">
        <f t="shared" si="12"/>
        <v>5.167931838848693</v>
      </c>
      <c r="V22" s="212">
        <f t="shared" si="12"/>
        <v>12.647369040467678</v>
      </c>
      <c r="W22" s="212">
        <f t="shared" si="12"/>
        <v>7.4689356247515262</v>
      </c>
      <c r="X22" s="212">
        <f t="shared" si="12"/>
        <v>6.9734979247964226</v>
      </c>
      <c r="Y22" s="212">
        <f t="shared" si="12"/>
        <v>6.0772085251889409</v>
      </c>
      <c r="Z22" s="212">
        <f t="shared" si="12"/>
        <v>6.3770852361806325</v>
      </c>
      <c r="AA22" s="212">
        <f t="shared" si="12"/>
        <v>5.2982081438356055</v>
      </c>
      <c r="AB22" s="212">
        <f t="shared" si="12"/>
        <v>5.4810741530606579</v>
      </c>
      <c r="AC22" s="212">
        <f t="shared" si="12"/>
        <v>6.7752369192588899</v>
      </c>
      <c r="AD22" s="212">
        <f t="shared" si="12"/>
        <v>10.838444657477668</v>
      </c>
      <c r="AE22" s="212">
        <f t="shared" si="12"/>
        <v>8.4534704370179945</v>
      </c>
      <c r="AF22" s="212">
        <f t="shared" si="12"/>
        <v>5.2314217317754146</v>
      </c>
      <c r="AG22" s="212">
        <f t="shared" si="12"/>
        <v>3.7086889349207963</v>
      </c>
      <c r="AH22" s="212">
        <f t="shared" si="12"/>
        <v>8.5201050181258182</v>
      </c>
      <c r="AI22" s="212">
        <f t="shared" si="12"/>
        <v>7.7762227266158845</v>
      </c>
      <c r="AJ22" s="212">
        <f t="shared" si="12"/>
        <v>9.0989382302503987</v>
      </c>
      <c r="AK22" s="212">
        <f t="shared" si="12"/>
        <v>7.0119018495250902</v>
      </c>
      <c r="AL22" s="212">
        <f t="shared" ref="AL22:AO22" si="13">SUM(AL11*100/AL6)</f>
        <v>9.0526461574579589</v>
      </c>
      <c r="AM22" s="212">
        <f t="shared" si="13"/>
        <v>10.438435822883712</v>
      </c>
      <c r="AN22" s="212">
        <f t="shared" si="13"/>
        <v>6.1792734793153912</v>
      </c>
      <c r="AO22" s="212">
        <f t="shared" si="13"/>
        <v>7.551490468559301</v>
      </c>
      <c r="AP22" s="212">
        <f t="shared" ref="AP22:AS22" si="14">SUM(AP11*100/AP6)</f>
        <v>6.7695189994247729</v>
      </c>
      <c r="AQ22" s="212">
        <f t="shared" si="14"/>
        <v>13.197933787274009</v>
      </c>
      <c r="AR22" s="212">
        <f t="shared" si="14"/>
        <v>12.808198512844497</v>
      </c>
      <c r="AS22" s="212">
        <f t="shared" si="14"/>
        <v>9.3022669071917843</v>
      </c>
    </row>
    <row r="23" spans="1:45" s="211" customFormat="1" ht="26.25" customHeight="1">
      <c r="A23" s="215" t="s">
        <v>93</v>
      </c>
      <c r="B23" s="212">
        <f t="shared" si="0"/>
        <v>11.695150816123496</v>
      </c>
      <c r="C23" s="212">
        <f t="shared" si="8"/>
        <v>6.0735652085621226</v>
      </c>
      <c r="D23" s="213" t="s">
        <v>125</v>
      </c>
      <c r="E23" s="212">
        <f t="shared" si="1"/>
        <v>7.4129437394554492</v>
      </c>
      <c r="F23" s="212">
        <f t="shared" ref="F23:AH23" si="15">SUM(F12*100/F6)</f>
        <v>10.499727539679848</v>
      </c>
      <c r="G23" s="212">
        <f t="shared" si="15"/>
        <v>4.9607777998952125</v>
      </c>
      <c r="H23" s="212">
        <f t="shared" si="15"/>
        <v>7.1072862880091794</v>
      </c>
      <c r="I23" s="212">
        <f t="shared" si="15"/>
        <v>5.5466712768869488</v>
      </c>
      <c r="J23" s="212">
        <f t="shared" si="15"/>
        <v>10.333937889957939</v>
      </c>
      <c r="K23" s="212">
        <f t="shared" si="15"/>
        <v>7.8442028882042685</v>
      </c>
      <c r="L23" s="212">
        <f t="shared" si="15"/>
        <v>5.5330398922468458</v>
      </c>
      <c r="M23" s="212">
        <f t="shared" si="15"/>
        <v>6.4010905373730571</v>
      </c>
      <c r="N23" s="212">
        <f t="shared" si="15"/>
        <v>7.5513126745648638</v>
      </c>
      <c r="O23" s="212">
        <f t="shared" si="15"/>
        <v>4.3155614943711083</v>
      </c>
      <c r="P23" s="212">
        <f t="shared" si="15"/>
        <v>6.1345873244702069</v>
      </c>
      <c r="Q23" s="212">
        <f t="shared" si="15"/>
        <v>7.6852657518859955</v>
      </c>
      <c r="R23" s="212">
        <f t="shared" si="15"/>
        <v>10.16807606920448</v>
      </c>
      <c r="S23" s="212">
        <f t="shared" si="15"/>
        <v>6.3103422858128404</v>
      </c>
      <c r="T23" s="212">
        <f t="shared" si="15"/>
        <v>8.3482532639680453</v>
      </c>
      <c r="U23" s="212">
        <f t="shared" si="15"/>
        <v>8.8895996068929293</v>
      </c>
      <c r="V23" s="212">
        <f t="shared" si="15"/>
        <v>9.1648840870425516</v>
      </c>
      <c r="W23" s="212">
        <f t="shared" si="15"/>
        <v>8.4102489710250001</v>
      </c>
      <c r="X23" s="212">
        <f t="shared" si="15"/>
        <v>7.9285717161152247</v>
      </c>
      <c r="Y23" s="212">
        <f t="shared" si="15"/>
        <v>6.197808618589252</v>
      </c>
      <c r="Z23" s="212">
        <f t="shared" si="15"/>
        <v>8.1785883817224487</v>
      </c>
      <c r="AA23" s="212">
        <f t="shared" si="15"/>
        <v>9.0990915037883937</v>
      </c>
      <c r="AB23" s="212">
        <f t="shared" si="15"/>
        <v>10.647805604289889</v>
      </c>
      <c r="AC23" s="212">
        <f t="shared" si="15"/>
        <v>7.1455943358353302</v>
      </c>
      <c r="AD23" s="212">
        <f t="shared" si="15"/>
        <v>7.7832214641060897</v>
      </c>
      <c r="AE23" s="212">
        <f t="shared" si="15"/>
        <v>5.3736207237492586</v>
      </c>
      <c r="AF23" s="212">
        <f t="shared" si="15"/>
        <v>8.5182119144491395</v>
      </c>
      <c r="AG23" s="212">
        <f t="shared" si="15"/>
        <v>4.8341665244642922</v>
      </c>
      <c r="AH23" s="212">
        <f t="shared" si="15"/>
        <v>7.1878857094789694</v>
      </c>
      <c r="AI23" s="212">
        <f>SUM(AI12*100/AI6)-0.02</f>
        <v>10.345582504157523</v>
      </c>
      <c r="AJ23" s="212">
        <f>SUM(AJ12*100/AJ6)</f>
        <v>9.3423582351588035</v>
      </c>
      <c r="AK23" s="212">
        <f>SUM(AK12*100/AK6)</f>
        <v>8.5675423824758674</v>
      </c>
      <c r="AL23" s="212">
        <f t="shared" ref="AL23:AO23" si="16">SUM(AL12*100/AL6)</f>
        <v>6.0593623617258272</v>
      </c>
      <c r="AM23" s="212">
        <f t="shared" si="16"/>
        <v>6.2685776986495547</v>
      </c>
      <c r="AN23" s="212">
        <f t="shared" si="16"/>
        <v>7.6993568910906056</v>
      </c>
      <c r="AO23" s="212">
        <f t="shared" si="16"/>
        <v>11.736798593829903</v>
      </c>
      <c r="AP23" s="212">
        <f t="shared" ref="AP23:AS23" si="17">SUM(AP12*100/AP6)</f>
        <v>8.8869081434756207</v>
      </c>
      <c r="AQ23" s="212">
        <f t="shared" si="17"/>
        <v>10.907773396701508</v>
      </c>
      <c r="AR23" s="212">
        <f t="shared" si="17"/>
        <v>12.493688469852408</v>
      </c>
      <c r="AS23" s="212">
        <f t="shared" si="17"/>
        <v>7.6392449727554101</v>
      </c>
    </row>
    <row r="24" spans="1:45" s="211" customFormat="1" ht="26.25" customHeight="1">
      <c r="A24" s="215" t="s">
        <v>92</v>
      </c>
      <c r="B24" s="212">
        <f t="shared" si="0"/>
        <v>10.401201499961736</v>
      </c>
      <c r="C24" s="212">
        <f t="shared" si="8"/>
        <v>9.9430732686177539</v>
      </c>
      <c r="D24" s="213" t="s">
        <v>125</v>
      </c>
      <c r="E24" s="212">
        <f t="shared" si="1"/>
        <v>9.6157297198904228</v>
      </c>
      <c r="F24" s="212">
        <f t="shared" ref="F24:AK24" si="18">SUM(F13*100/F6)</f>
        <v>7.6729949932386914</v>
      </c>
      <c r="G24" s="212">
        <f t="shared" si="18"/>
        <v>11.63644086245567</v>
      </c>
      <c r="H24" s="212">
        <f t="shared" si="18"/>
        <v>11.726206412953401</v>
      </c>
      <c r="I24" s="212">
        <f t="shared" si="18"/>
        <v>12.383389927545627</v>
      </c>
      <c r="J24" s="212">
        <f t="shared" si="18"/>
        <v>9.7047307989318092</v>
      </c>
      <c r="K24" s="212">
        <f t="shared" si="18"/>
        <v>12.250045085136774</v>
      </c>
      <c r="L24" s="212">
        <f t="shared" si="18"/>
        <v>12.948654267911339</v>
      </c>
      <c r="M24" s="212">
        <f t="shared" si="18"/>
        <v>13.50678553837548</v>
      </c>
      <c r="N24" s="212">
        <f t="shared" si="18"/>
        <v>10.688907203164069</v>
      </c>
      <c r="O24" s="212">
        <f t="shared" si="18"/>
        <v>11.333350643782254</v>
      </c>
      <c r="P24" s="212">
        <f t="shared" si="18"/>
        <v>14.72030887992268</v>
      </c>
      <c r="Q24" s="212">
        <f t="shared" si="18"/>
        <v>14.74879209411907</v>
      </c>
      <c r="R24" s="212">
        <f t="shared" si="18"/>
        <v>13.776872756589809</v>
      </c>
      <c r="S24" s="212">
        <f t="shared" si="18"/>
        <v>14.387611900030128</v>
      </c>
      <c r="T24" s="212">
        <f t="shared" si="18"/>
        <v>19.217578526606815</v>
      </c>
      <c r="U24" s="212">
        <f t="shared" si="18"/>
        <v>14.628270950178198</v>
      </c>
      <c r="V24" s="212">
        <f t="shared" si="18"/>
        <v>11.654103256253149</v>
      </c>
      <c r="W24" s="212">
        <f t="shared" si="18"/>
        <v>13.577500526180398</v>
      </c>
      <c r="X24" s="212">
        <f t="shared" si="18"/>
        <v>12.949491363778924</v>
      </c>
      <c r="Y24" s="212">
        <f t="shared" si="18"/>
        <v>17.205589339412271</v>
      </c>
      <c r="Z24" s="212">
        <f t="shared" si="18"/>
        <v>16.687669752595809</v>
      </c>
      <c r="AA24" s="212">
        <f t="shared" si="18"/>
        <v>13.426977606872034</v>
      </c>
      <c r="AB24" s="212">
        <f t="shared" si="18"/>
        <v>14.141819660789031</v>
      </c>
      <c r="AC24" s="212">
        <f t="shared" si="18"/>
        <v>13.198440408267539</v>
      </c>
      <c r="AD24" s="212">
        <f t="shared" si="18"/>
        <v>10.82671265184309</v>
      </c>
      <c r="AE24" s="212">
        <f t="shared" si="18"/>
        <v>13.3458572276053</v>
      </c>
      <c r="AF24" s="212">
        <f t="shared" si="18"/>
        <v>14.725622140328738</v>
      </c>
      <c r="AG24" s="212">
        <f t="shared" si="18"/>
        <v>13.342357763828767</v>
      </c>
      <c r="AH24" s="212">
        <f t="shared" si="18"/>
        <v>14.651662382578509</v>
      </c>
      <c r="AI24" s="212">
        <f t="shared" si="18"/>
        <v>14.376124207516034</v>
      </c>
      <c r="AJ24" s="212">
        <f t="shared" si="18"/>
        <v>14.403093988279835</v>
      </c>
      <c r="AK24" s="212">
        <f t="shared" si="18"/>
        <v>13.534207228198349</v>
      </c>
      <c r="AL24" s="212">
        <f t="shared" ref="AL24:AO24" si="19">SUM(AL13*100/AL6)</f>
        <v>13.116570437385096</v>
      </c>
      <c r="AM24" s="212">
        <f t="shared" si="19"/>
        <v>11.429474124644029</v>
      </c>
      <c r="AN24" s="212">
        <f t="shared" si="19"/>
        <v>15.974059212741251</v>
      </c>
      <c r="AO24" s="212">
        <f t="shared" si="19"/>
        <v>15.281254875003858</v>
      </c>
      <c r="AP24" s="212">
        <f t="shared" ref="AP24:AS24" si="20">SUM(AP13*100/AP6)</f>
        <v>13.574032486995051</v>
      </c>
      <c r="AQ24" s="212">
        <f t="shared" si="20"/>
        <v>14.179870618811281</v>
      </c>
      <c r="AR24" s="212">
        <f t="shared" si="20"/>
        <v>14.585199646011384</v>
      </c>
      <c r="AS24" s="212">
        <f t="shared" si="20"/>
        <v>17.645797328152792</v>
      </c>
    </row>
    <row r="25" spans="1:45" s="211" customFormat="1" ht="26.25" customHeight="1">
      <c r="A25" s="215" t="s">
        <v>91</v>
      </c>
      <c r="B25" s="212">
        <f t="shared" si="0"/>
        <v>35.83625326613388</v>
      </c>
      <c r="C25" s="212">
        <f t="shared" si="8"/>
        <v>47.074438949053182</v>
      </c>
      <c r="D25" s="213" t="s">
        <v>125</v>
      </c>
      <c r="E25" s="212">
        <f t="shared" si="1"/>
        <v>44.012303235388138</v>
      </c>
      <c r="F25" s="212">
        <f t="shared" ref="F25:AK25" si="21">SUM(F14*100/F6)</f>
        <v>35.929034299534635</v>
      </c>
      <c r="G25" s="212">
        <f t="shared" si="21"/>
        <v>42.849829203845594</v>
      </c>
      <c r="H25" s="212">
        <f t="shared" si="21"/>
        <v>43.898769681902209</v>
      </c>
      <c r="I25" s="212">
        <f t="shared" si="21"/>
        <v>50.283597450097183</v>
      </c>
      <c r="J25" s="212">
        <f t="shared" si="21"/>
        <v>42.562732461589761</v>
      </c>
      <c r="K25" s="212">
        <f t="shared" si="21"/>
        <v>45.488610486640781</v>
      </c>
      <c r="L25" s="212">
        <f t="shared" si="21"/>
        <v>42.847628480787144</v>
      </c>
      <c r="M25" s="212">
        <f t="shared" si="21"/>
        <v>41.593815667997454</v>
      </c>
      <c r="N25" s="212">
        <f t="shared" si="21"/>
        <v>45.615116859931049</v>
      </c>
      <c r="O25" s="212">
        <f t="shared" si="21"/>
        <v>47.287286207633507</v>
      </c>
      <c r="P25" s="212">
        <f t="shared" si="21"/>
        <v>44.577534437035581</v>
      </c>
      <c r="Q25" s="212">
        <f t="shared" si="21"/>
        <v>46.124186701891219</v>
      </c>
      <c r="R25" s="212">
        <f t="shared" si="21"/>
        <v>41.209759408614104</v>
      </c>
      <c r="S25" s="212">
        <f t="shared" si="21"/>
        <v>51.90057401879713</v>
      </c>
      <c r="T25" s="212">
        <f t="shared" si="21"/>
        <v>42.335506296943983</v>
      </c>
      <c r="U25" s="212">
        <f t="shared" si="21"/>
        <v>44.730402539381309</v>
      </c>
      <c r="V25" s="212">
        <f t="shared" si="21"/>
        <v>37.322195223358868</v>
      </c>
      <c r="W25" s="212">
        <f t="shared" si="21"/>
        <v>44.570420476602514</v>
      </c>
      <c r="X25" s="212">
        <f t="shared" si="21"/>
        <v>49.452102339869342</v>
      </c>
      <c r="Y25" s="212">
        <f t="shared" si="21"/>
        <v>49.629744760983712</v>
      </c>
      <c r="Z25" s="212">
        <f t="shared" si="21"/>
        <v>47.504988835023539</v>
      </c>
      <c r="AA25" s="212">
        <f t="shared" si="21"/>
        <v>49.421397669665843</v>
      </c>
      <c r="AB25" s="212">
        <f t="shared" si="21"/>
        <v>49.323439054735701</v>
      </c>
      <c r="AC25" s="212">
        <f t="shared" si="21"/>
        <v>49.934611501076631</v>
      </c>
      <c r="AD25" s="212">
        <f t="shared" si="21"/>
        <v>42.770071171488979</v>
      </c>
      <c r="AE25" s="212">
        <f t="shared" si="21"/>
        <v>47.515285742535099</v>
      </c>
      <c r="AF25" s="212">
        <f t="shared" si="21"/>
        <v>51.160469197268377</v>
      </c>
      <c r="AG25" s="212">
        <f t="shared" si="21"/>
        <v>53.427510841177423</v>
      </c>
      <c r="AH25" s="212">
        <f t="shared" si="21"/>
        <v>46.493491367387115</v>
      </c>
      <c r="AI25" s="212">
        <f t="shared" si="21"/>
        <v>48.036843269205434</v>
      </c>
      <c r="AJ25" s="212">
        <f t="shared" si="21"/>
        <v>44.967922259466953</v>
      </c>
      <c r="AK25" s="212">
        <f t="shared" si="21"/>
        <v>49.87661123870916</v>
      </c>
      <c r="AL25" s="212">
        <f t="shared" ref="AL25:AO25" si="22">SUM(AL14*100/AL6)</f>
        <v>48.939028890741127</v>
      </c>
      <c r="AM25" s="212">
        <f t="shared" si="22"/>
        <v>47.448755224810967</v>
      </c>
      <c r="AN25" s="212">
        <f t="shared" si="22"/>
        <v>46.570944669272997</v>
      </c>
      <c r="AO25" s="212">
        <f t="shared" si="22"/>
        <v>45.984665271285884</v>
      </c>
      <c r="AP25" s="212">
        <f t="shared" ref="AP25:AS25" si="23">SUM(AP14*100/AP6)</f>
        <v>46.904100855361456</v>
      </c>
      <c r="AQ25" s="212">
        <f t="shared" si="23"/>
        <v>34.441223858603685</v>
      </c>
      <c r="AR25" s="212">
        <f t="shared" si="23"/>
        <v>39.224017243371826</v>
      </c>
      <c r="AS25" s="212">
        <f t="shared" si="23"/>
        <v>45.421179913728558</v>
      </c>
    </row>
    <row r="26" spans="1:45" s="211" customFormat="1" ht="26.25" customHeight="1">
      <c r="A26" s="214" t="s">
        <v>90</v>
      </c>
      <c r="B26" s="212">
        <f t="shared" si="0"/>
        <v>20.673739190326778</v>
      </c>
      <c r="C26" s="212">
        <f t="shared" si="8"/>
        <v>20.402441663794278</v>
      </c>
      <c r="D26" s="213" t="s">
        <v>125</v>
      </c>
      <c r="E26" s="212">
        <f t="shared" si="1"/>
        <v>24.908906016737493</v>
      </c>
      <c r="F26" s="212">
        <f t="shared" ref="F26:AK26" si="24">SUM(F15*100/F6)</f>
        <v>24.375124199669447</v>
      </c>
      <c r="G26" s="212">
        <f t="shared" si="24"/>
        <v>27.028133598476249</v>
      </c>
      <c r="H26" s="212">
        <f t="shared" si="24"/>
        <v>25.233824185631416</v>
      </c>
      <c r="I26" s="212">
        <f t="shared" si="24"/>
        <v>20.890937597285983</v>
      </c>
      <c r="J26" s="212">
        <f t="shared" si="24"/>
        <v>17.814304049267275</v>
      </c>
      <c r="K26" s="212">
        <f t="shared" si="24"/>
        <v>20.739363130723707</v>
      </c>
      <c r="L26" s="212">
        <f t="shared" si="24"/>
        <v>27.211745399769136</v>
      </c>
      <c r="M26" s="212">
        <f t="shared" si="24"/>
        <v>24.071397278854317</v>
      </c>
      <c r="N26" s="212">
        <f t="shared" si="24"/>
        <v>17.622944549651752</v>
      </c>
      <c r="O26" s="212">
        <f t="shared" si="24"/>
        <v>23.171034558979695</v>
      </c>
      <c r="P26" s="212">
        <f t="shared" si="24"/>
        <v>24.262527929101655</v>
      </c>
      <c r="Q26" s="212">
        <f t="shared" si="24"/>
        <v>20.128805517394223</v>
      </c>
      <c r="R26" s="212">
        <f t="shared" si="24"/>
        <v>16.09141998417201</v>
      </c>
      <c r="S26" s="212">
        <f t="shared" si="24"/>
        <v>17.976141829374505</v>
      </c>
      <c r="T26" s="212">
        <f t="shared" si="24"/>
        <v>20.822524630037222</v>
      </c>
      <c r="U26" s="212">
        <f t="shared" si="24"/>
        <v>23.069271001011007</v>
      </c>
      <c r="V26" s="212">
        <f t="shared" si="24"/>
        <v>20.367461663859778</v>
      </c>
      <c r="W26" s="212">
        <f t="shared" si="24"/>
        <v>21.487140735717123</v>
      </c>
      <c r="X26" s="212">
        <f t="shared" si="24"/>
        <v>18.870234360218451</v>
      </c>
      <c r="Y26" s="212">
        <f t="shared" si="24"/>
        <v>18.949901310842424</v>
      </c>
      <c r="Z26" s="212">
        <f t="shared" si="24"/>
        <v>15.764929577497794</v>
      </c>
      <c r="AA26" s="212">
        <f t="shared" si="24"/>
        <v>18.497632351770232</v>
      </c>
      <c r="AB26" s="212">
        <f t="shared" si="24"/>
        <v>18.753254861468594</v>
      </c>
      <c r="AC26" s="212">
        <f t="shared" si="24"/>
        <v>20.642768944416733</v>
      </c>
      <c r="AD26" s="212">
        <f t="shared" si="24"/>
        <v>20.612249981718964</v>
      </c>
      <c r="AE26" s="212">
        <f t="shared" si="24"/>
        <v>18.099742930591258</v>
      </c>
      <c r="AF26" s="212">
        <f t="shared" si="24"/>
        <v>16.973326506971922</v>
      </c>
      <c r="AG26" s="212">
        <f t="shared" si="24"/>
        <v>21.831112553115457</v>
      </c>
      <c r="AH26" s="212">
        <f t="shared" si="24"/>
        <v>17.535374058322912</v>
      </c>
      <c r="AI26" s="212">
        <f t="shared" si="24"/>
        <v>13.785728143170447</v>
      </c>
      <c r="AJ26" s="212">
        <f t="shared" si="24"/>
        <v>16.754205034424235</v>
      </c>
      <c r="AK26" s="212">
        <f t="shared" si="24"/>
        <v>14.04161728345213</v>
      </c>
      <c r="AL26" s="212">
        <f t="shared" ref="AL26:AO26" si="25">SUM(AL15*100/AL6)</f>
        <v>15.747231560839792</v>
      </c>
      <c r="AM26" s="212">
        <f t="shared" si="25"/>
        <v>18.772516320196054</v>
      </c>
      <c r="AN26" s="212">
        <f t="shared" si="25"/>
        <v>15.03095305167545</v>
      </c>
      <c r="AO26" s="212">
        <f t="shared" si="25"/>
        <v>13.738104990585768</v>
      </c>
      <c r="AP26" s="212">
        <f t="shared" ref="AP26:AS26" si="26">SUM(AP15*100/AP6)</f>
        <v>13.554442697193496</v>
      </c>
      <c r="AQ26" s="212">
        <f t="shared" si="26"/>
        <v>16.126174996559012</v>
      </c>
      <c r="AR26" s="212">
        <f t="shared" si="26"/>
        <v>13.845189702685241</v>
      </c>
      <c r="AS26" s="212">
        <f t="shared" si="26"/>
        <v>13.267443698348258</v>
      </c>
    </row>
    <row r="27" spans="1:45" ht="9.75" customHeight="1">
      <c r="A27" s="186"/>
      <c r="B27" s="186"/>
      <c r="C27" s="186"/>
      <c r="D27" s="186"/>
      <c r="E27" s="186"/>
      <c r="F27" s="186"/>
      <c r="G27" s="101"/>
      <c r="H27" s="101"/>
      <c r="I27" s="101"/>
      <c r="J27" s="186"/>
      <c r="K27" s="101"/>
      <c r="L27" s="101"/>
      <c r="M27" s="101"/>
      <c r="N27" s="210"/>
      <c r="O27" s="210"/>
      <c r="P27" s="210"/>
      <c r="Q27" s="101"/>
      <c r="R27" s="210"/>
      <c r="S27" s="210"/>
      <c r="T27" s="210"/>
      <c r="U27" s="210"/>
      <c r="V27" s="210"/>
      <c r="W27" s="210"/>
      <c r="X27" s="210"/>
      <c r="Y27" s="210"/>
      <c r="Z27" s="210"/>
      <c r="AA27" s="210"/>
      <c r="AB27" s="210"/>
      <c r="AC27" s="210"/>
      <c r="AD27" s="210"/>
      <c r="AE27" s="210"/>
      <c r="AF27" s="210"/>
      <c r="AG27" s="210"/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</row>
    <row r="28" spans="1:45" ht="30.75" customHeight="1">
      <c r="A28" s="209" t="s">
        <v>160</v>
      </c>
      <c r="P28" s="208"/>
    </row>
    <row r="29" spans="1:45" ht="30.75" customHeight="1">
      <c r="A29" s="184" t="s">
        <v>22</v>
      </c>
      <c r="P29" s="185"/>
    </row>
    <row r="30" spans="1:45" ht="30.75" customHeight="1">
      <c r="P30" s="185"/>
    </row>
    <row r="31" spans="1:45" ht="30.75" customHeight="1">
      <c r="P31" s="185"/>
    </row>
    <row r="32" spans="1:45" ht="30.75" customHeight="1">
      <c r="P32" s="185"/>
    </row>
    <row r="33" spans="16:16" s="184" customFormat="1" ht="30.75" customHeight="1">
      <c r="P33" s="185"/>
    </row>
    <row r="34" spans="16:16" s="184" customFormat="1" ht="30.75" customHeight="1">
      <c r="P34" s="185"/>
    </row>
    <row r="35" spans="16:16" s="184" customFormat="1" ht="30.75" customHeight="1">
      <c r="P35" s="185"/>
    </row>
    <row r="36" spans="16:16" s="184" customFormat="1" ht="30.75" customHeight="1">
      <c r="P36" s="185"/>
    </row>
    <row r="37" spans="16:16" s="184" customFormat="1" ht="30.75" customHeight="1">
      <c r="P37" s="185"/>
    </row>
    <row r="38" spans="16:16" s="184" customFormat="1" ht="30.75" customHeight="1">
      <c r="P38" s="185"/>
    </row>
    <row r="39" spans="16:16" s="184" customFormat="1" ht="30.75" customHeight="1">
      <c r="P39" s="185"/>
    </row>
    <row r="40" spans="16:16" s="184" customFormat="1" ht="30.75" customHeight="1">
      <c r="P40" s="185"/>
    </row>
    <row r="41" spans="16:16" s="184" customFormat="1" ht="30.75" customHeight="1">
      <c r="P41" s="185"/>
    </row>
  </sheetData>
  <sheetProtection selectLockedCells="1" selectUnlockedCells="1"/>
  <mergeCells count="14">
    <mergeCell ref="AP3:AS3"/>
    <mergeCell ref="AL3:AO3"/>
    <mergeCell ref="AH3:AK3"/>
    <mergeCell ref="A5:L5"/>
    <mergeCell ref="A16:L16"/>
    <mergeCell ref="A3:A4"/>
    <mergeCell ref="B3:E3"/>
    <mergeCell ref="F3:I3"/>
    <mergeCell ref="N3:Q3"/>
    <mergeCell ref="AD3:AG3"/>
    <mergeCell ref="Z3:AC3"/>
    <mergeCell ref="V3:Y3"/>
    <mergeCell ref="R3:U3"/>
    <mergeCell ref="J3:M3"/>
  </mergeCells>
  <pageMargins left="0.74791666666666667" right="0.11805555555555555" top="0.78749999999999998" bottom="0.78749999999999998" header="0.51180555555555551" footer="0.51180555555555551"/>
  <pageSetup paperSize="9" scale="90" firstPageNumber="0" orientation="portrait" horizontalDpi="300" verticalDpi="300" r:id="rId1"/>
  <headerFooter alignWithMargins="0">
    <oddHeader>&amp;C&amp;"Angsana New,ธรรมดา"&amp;15 &amp;"TH SarabunPSK,ตัวเอียง"&amp;16 29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5"/>
  <sheetViews>
    <sheetView zoomScale="60" zoomScaleNormal="60" workbookViewId="0">
      <selection activeCell="E17" sqref="E17"/>
    </sheetView>
  </sheetViews>
  <sheetFormatPr defaultRowHeight="24" customHeight="1"/>
  <cols>
    <col min="1" max="1" width="18.5703125" style="53" customWidth="1"/>
    <col min="2" max="2" width="10.7109375" style="53" customWidth="1"/>
    <col min="3" max="3" width="8.85546875" style="53" customWidth="1"/>
    <col min="4" max="4" width="10.7109375" style="53" customWidth="1"/>
    <col min="5" max="5" width="18.28515625" style="53" customWidth="1"/>
    <col min="6" max="6" width="11.140625" style="2" customWidth="1"/>
    <col min="7" max="7" width="9.7109375" style="2" customWidth="1"/>
    <col min="8" max="8" width="10.28515625" style="2" customWidth="1"/>
    <col min="9" max="9" width="18.5703125" style="53" customWidth="1"/>
    <col min="10" max="10" width="11.42578125" style="2" customWidth="1"/>
    <col min="11" max="11" width="9.7109375" style="2" customWidth="1"/>
    <col min="12" max="12" width="9.85546875" style="2" customWidth="1"/>
    <col min="13" max="13" width="18.85546875" style="53" customWidth="1"/>
    <col min="14" max="14" width="10.28515625" style="2" customWidth="1"/>
    <col min="15" max="15" width="9.28515625" style="2" customWidth="1"/>
    <col min="16" max="16" width="10.140625" style="2" customWidth="1"/>
    <col min="17" max="17" width="18.28515625" style="53" customWidth="1"/>
    <col min="18" max="18" width="11.42578125" style="53" customWidth="1"/>
    <col min="19" max="20" width="11.140625" style="53" customWidth="1"/>
    <col min="21" max="21" width="10.140625" style="53" bestFit="1" customWidth="1"/>
    <col min="22" max="16384" width="9.140625" style="53"/>
  </cols>
  <sheetData>
    <row r="1" spans="1:21" s="35" customFormat="1" ht="30.75" customHeight="1">
      <c r="A1" s="446" t="s">
        <v>177</v>
      </c>
      <c r="B1" s="445"/>
      <c r="C1" s="445"/>
      <c r="D1" s="445"/>
      <c r="E1" s="444" t="s">
        <v>177</v>
      </c>
      <c r="F1" s="443"/>
      <c r="G1" s="443"/>
      <c r="H1" s="443"/>
      <c r="I1" s="442" t="s">
        <v>176</v>
      </c>
      <c r="J1" s="441"/>
      <c r="K1" s="441"/>
      <c r="L1" s="441"/>
      <c r="M1" s="440" t="s">
        <v>176</v>
      </c>
      <c r="N1" s="439"/>
      <c r="O1" s="439"/>
      <c r="P1" s="439"/>
      <c r="Q1" s="35" t="s">
        <v>175</v>
      </c>
    </row>
    <row r="2" spans="1:21" s="57" customFormat="1" ht="27.75" customHeight="1">
      <c r="A2" s="438" t="s">
        <v>174</v>
      </c>
      <c r="B2" s="438"/>
      <c r="C2" s="438"/>
      <c r="D2" s="438"/>
      <c r="E2" s="437" t="s">
        <v>173</v>
      </c>
      <c r="F2" s="436"/>
      <c r="G2" s="436"/>
      <c r="H2" s="436"/>
      <c r="I2" s="435" t="s">
        <v>172</v>
      </c>
      <c r="J2" s="434"/>
      <c r="K2" s="434"/>
      <c r="L2" s="434"/>
      <c r="M2" s="433" t="s">
        <v>171</v>
      </c>
      <c r="N2" s="432"/>
      <c r="O2" s="432"/>
      <c r="P2" s="432"/>
      <c r="Q2" s="57" t="s">
        <v>170</v>
      </c>
    </row>
    <row r="3" spans="1:21" s="57" customFormat="1" ht="13.5" customHeight="1">
      <c r="A3" s="431"/>
      <c r="B3" s="431"/>
      <c r="C3" s="431"/>
      <c r="D3" s="431"/>
      <c r="E3" s="430"/>
      <c r="F3" s="429"/>
      <c r="G3" s="429"/>
      <c r="H3" s="429"/>
      <c r="I3" s="428"/>
      <c r="J3" s="427"/>
      <c r="K3" s="427"/>
      <c r="L3" s="427"/>
      <c r="M3" s="426"/>
      <c r="N3" s="425"/>
      <c r="O3" s="425"/>
      <c r="P3" s="425"/>
    </row>
    <row r="4" spans="1:21" s="57" customFormat="1" ht="32.25" customHeight="1">
      <c r="A4" s="424" t="s">
        <v>9</v>
      </c>
      <c r="B4" s="423" t="s">
        <v>0</v>
      </c>
      <c r="C4" s="423" t="s">
        <v>1</v>
      </c>
      <c r="D4" s="423" t="s">
        <v>2</v>
      </c>
      <c r="E4" s="422" t="s">
        <v>9</v>
      </c>
      <c r="F4" s="421" t="s">
        <v>0</v>
      </c>
      <c r="G4" s="421" t="s">
        <v>1</v>
      </c>
      <c r="H4" s="421" t="s">
        <v>2</v>
      </c>
      <c r="I4" s="420" t="s">
        <v>9</v>
      </c>
      <c r="J4" s="419" t="s">
        <v>0</v>
      </c>
      <c r="K4" s="419" t="s">
        <v>1</v>
      </c>
      <c r="L4" s="419" t="s">
        <v>2</v>
      </c>
      <c r="M4" s="418" t="s">
        <v>9</v>
      </c>
      <c r="N4" s="417" t="s">
        <v>0</v>
      </c>
      <c r="O4" s="417" t="s">
        <v>1</v>
      </c>
      <c r="P4" s="417" t="s">
        <v>2</v>
      </c>
      <c r="Q4" s="416" t="s">
        <v>9</v>
      </c>
      <c r="R4" s="415" t="s">
        <v>0</v>
      </c>
      <c r="S4" s="415" t="s">
        <v>1</v>
      </c>
      <c r="T4" s="415" t="s">
        <v>2</v>
      </c>
    </row>
    <row r="5" spans="1:21" s="368" customFormat="1" ht="27.75" customHeight="1">
      <c r="A5" s="387"/>
      <c r="B5" s="387"/>
      <c r="C5" s="414" t="s">
        <v>21</v>
      </c>
      <c r="D5" s="387"/>
      <c r="E5" s="412"/>
      <c r="F5" s="412"/>
      <c r="G5" s="413" t="s">
        <v>21</v>
      </c>
      <c r="H5" s="412"/>
      <c r="I5" s="410"/>
      <c r="J5" s="410"/>
      <c r="K5" s="411" t="s">
        <v>21</v>
      </c>
      <c r="L5" s="410"/>
      <c r="M5" s="408"/>
      <c r="N5" s="408"/>
      <c r="O5" s="409" t="s">
        <v>21</v>
      </c>
      <c r="P5" s="408"/>
      <c r="Q5" s="379"/>
      <c r="S5" s="378" t="s">
        <v>21</v>
      </c>
    </row>
    <row r="6" spans="1:21" s="396" customFormat="1" ht="21.75" customHeight="1">
      <c r="A6" s="407" t="s">
        <v>19</v>
      </c>
      <c r="B6" s="376">
        <v>2056013</v>
      </c>
      <c r="C6" s="376">
        <v>992301</v>
      </c>
      <c r="D6" s="376">
        <v>1063712</v>
      </c>
      <c r="E6" s="404" t="s">
        <v>19</v>
      </c>
      <c r="F6" s="374">
        <v>2055690</v>
      </c>
      <c r="G6" s="374">
        <v>992241</v>
      </c>
      <c r="H6" s="374">
        <v>1063449</v>
      </c>
      <c r="I6" s="402" t="s">
        <v>19</v>
      </c>
      <c r="J6" s="397">
        <v>2054924</v>
      </c>
      <c r="K6" s="397">
        <v>992005</v>
      </c>
      <c r="L6" s="397">
        <v>1062919</v>
      </c>
      <c r="M6" s="401" t="s">
        <v>19</v>
      </c>
      <c r="N6" s="370">
        <v>2054008</v>
      </c>
      <c r="O6" s="370">
        <v>991710</v>
      </c>
      <c r="P6" s="370">
        <v>1062298</v>
      </c>
      <c r="Q6" s="406" t="s">
        <v>19</v>
      </c>
      <c r="R6" s="405">
        <f>(N6+J6+F6+B6)/4</f>
        <v>2055158.75</v>
      </c>
      <c r="S6" s="405">
        <f>(O6+K6+G6+C6)/4</f>
        <v>992064.25</v>
      </c>
      <c r="T6" s="405">
        <f>(P6+L6+H6+D6)/4</f>
        <v>1063094.5</v>
      </c>
      <c r="U6" s="390"/>
    </row>
    <row r="7" spans="1:21" s="58" customFormat="1" ht="21.75" customHeight="1">
      <c r="A7" s="341" t="s">
        <v>18</v>
      </c>
      <c r="B7" s="376">
        <v>1379330</v>
      </c>
      <c r="C7" s="376">
        <v>759535</v>
      </c>
      <c r="D7" s="376">
        <v>619795</v>
      </c>
      <c r="E7" s="404" t="s">
        <v>18</v>
      </c>
      <c r="F7" s="374">
        <v>1340769</v>
      </c>
      <c r="G7" s="374">
        <v>751011</v>
      </c>
      <c r="H7" s="403">
        <v>589758</v>
      </c>
      <c r="I7" s="402" t="s">
        <v>18</v>
      </c>
      <c r="J7" s="397">
        <v>1331745</v>
      </c>
      <c r="K7" s="397">
        <v>735338</v>
      </c>
      <c r="L7" s="397">
        <v>596407</v>
      </c>
      <c r="M7" s="401" t="s">
        <v>18</v>
      </c>
      <c r="N7" s="370">
        <v>1264052</v>
      </c>
      <c r="O7" s="370">
        <v>707975</v>
      </c>
      <c r="P7" s="370">
        <v>556077</v>
      </c>
      <c r="Q7" s="337" t="s">
        <v>18</v>
      </c>
      <c r="R7" s="391">
        <f>(N7+J7+F7+B7)/4</f>
        <v>1328974</v>
      </c>
      <c r="S7" s="391">
        <f>(O7+K7+G7+C7)/4</f>
        <v>738464.75</v>
      </c>
      <c r="T7" s="391">
        <f>(P7+L7+H7+D7)/4</f>
        <v>590509.25</v>
      </c>
      <c r="U7" s="390"/>
    </row>
    <row r="8" spans="1:21" s="58" customFormat="1" ht="21.75" customHeight="1">
      <c r="A8" s="341" t="s">
        <v>17</v>
      </c>
      <c r="B8" s="376">
        <v>1364796</v>
      </c>
      <c r="C8" s="376">
        <v>749450</v>
      </c>
      <c r="D8" s="376">
        <v>615346</v>
      </c>
      <c r="E8" s="344" t="s">
        <v>17</v>
      </c>
      <c r="F8" s="374">
        <v>1335269</v>
      </c>
      <c r="G8" s="374">
        <v>745511</v>
      </c>
      <c r="H8" s="374">
        <v>589758</v>
      </c>
      <c r="I8" s="343" t="s">
        <v>17</v>
      </c>
      <c r="J8" s="397">
        <v>1287643</v>
      </c>
      <c r="K8" s="397">
        <v>705094</v>
      </c>
      <c r="L8" s="397">
        <v>582549</v>
      </c>
      <c r="M8" s="342" t="s">
        <v>17</v>
      </c>
      <c r="N8" s="370">
        <v>1141244</v>
      </c>
      <c r="O8" s="370">
        <v>623772</v>
      </c>
      <c r="P8" s="370">
        <v>517472</v>
      </c>
      <c r="Q8" s="337" t="s">
        <v>17</v>
      </c>
      <c r="R8" s="391">
        <f>(N8+J8+F8+B8)/4</f>
        <v>1282238</v>
      </c>
      <c r="S8" s="391">
        <f>(O8+K8+G8+C8)/4</f>
        <v>705956.75</v>
      </c>
      <c r="T8" s="391">
        <f>(P8+L8+H8+D8)/4</f>
        <v>576281.25</v>
      </c>
      <c r="U8" s="390"/>
    </row>
    <row r="9" spans="1:21" s="58" customFormat="1" ht="21.75" customHeight="1">
      <c r="A9" s="341" t="s">
        <v>16</v>
      </c>
      <c r="B9" s="376">
        <v>1347607</v>
      </c>
      <c r="C9" s="376">
        <v>741216</v>
      </c>
      <c r="D9" s="376">
        <v>606391</v>
      </c>
      <c r="E9" s="340" t="s">
        <v>16</v>
      </c>
      <c r="F9" s="374">
        <v>1289307</v>
      </c>
      <c r="G9" s="374">
        <v>725790</v>
      </c>
      <c r="H9" s="374">
        <v>563517</v>
      </c>
      <c r="I9" s="339" t="s">
        <v>16</v>
      </c>
      <c r="J9" s="397">
        <v>1235110</v>
      </c>
      <c r="K9" s="397">
        <v>689798</v>
      </c>
      <c r="L9" s="397">
        <v>545312</v>
      </c>
      <c r="M9" s="338" t="s">
        <v>16</v>
      </c>
      <c r="N9" s="370">
        <v>1123034</v>
      </c>
      <c r="O9" s="370">
        <v>615785</v>
      </c>
      <c r="P9" s="370">
        <v>507249</v>
      </c>
      <c r="Q9" s="337" t="s">
        <v>16</v>
      </c>
      <c r="R9" s="391">
        <f>(N9+J9+F9+B9)/4</f>
        <v>1248764.5</v>
      </c>
      <c r="S9" s="391">
        <f>(O9+K9+G9+C9)/4+0.3</f>
        <v>693147.55</v>
      </c>
      <c r="T9" s="391">
        <f>(P9+L9+H9+D9)/4</f>
        <v>555617.25</v>
      </c>
      <c r="U9" s="390"/>
    </row>
    <row r="10" spans="1:21" s="58" customFormat="1" ht="21.75" customHeight="1">
      <c r="A10" s="341" t="s">
        <v>15</v>
      </c>
      <c r="B10" s="376">
        <v>17189</v>
      </c>
      <c r="C10" s="376">
        <v>8234</v>
      </c>
      <c r="D10" s="376">
        <v>8955</v>
      </c>
      <c r="E10" s="400" t="s">
        <v>15</v>
      </c>
      <c r="F10" s="374">
        <v>45962</v>
      </c>
      <c r="G10" s="374">
        <v>19721</v>
      </c>
      <c r="H10" s="374">
        <v>26241</v>
      </c>
      <c r="I10" s="399" t="s">
        <v>15</v>
      </c>
      <c r="J10" s="397">
        <v>52533</v>
      </c>
      <c r="K10" s="397">
        <v>15295</v>
      </c>
      <c r="L10" s="397">
        <v>37238</v>
      </c>
      <c r="M10" s="398" t="s">
        <v>15</v>
      </c>
      <c r="N10" s="370">
        <v>18210</v>
      </c>
      <c r="O10" s="370">
        <v>7987</v>
      </c>
      <c r="P10" s="370">
        <v>10223</v>
      </c>
      <c r="Q10" s="337" t="s">
        <v>15</v>
      </c>
      <c r="R10" s="391">
        <f>(N10+J10+F10+B10)/4-0.03</f>
        <v>33473.47</v>
      </c>
      <c r="S10" s="391">
        <f>(O10+K10+G10+C10)/4</f>
        <v>12809.25</v>
      </c>
      <c r="T10" s="391">
        <f>((P10+L10+H10+D10)/4)</f>
        <v>20664.25</v>
      </c>
      <c r="U10" s="390"/>
    </row>
    <row r="11" spans="1:21" s="58" customFormat="1" ht="21.75" customHeight="1">
      <c r="A11" s="341" t="s">
        <v>14</v>
      </c>
      <c r="B11" s="376">
        <v>14534</v>
      </c>
      <c r="C11" s="376">
        <v>10085</v>
      </c>
      <c r="D11" s="376">
        <v>4449</v>
      </c>
      <c r="E11" s="400" t="s">
        <v>14</v>
      </c>
      <c r="F11" s="374">
        <v>5501</v>
      </c>
      <c r="G11" s="374">
        <v>5501</v>
      </c>
      <c r="H11" s="374">
        <v>0</v>
      </c>
      <c r="I11" s="399" t="s">
        <v>14</v>
      </c>
      <c r="J11" s="397">
        <v>44102</v>
      </c>
      <c r="K11" s="397">
        <v>30245</v>
      </c>
      <c r="L11" s="397">
        <v>13857</v>
      </c>
      <c r="M11" s="398" t="s">
        <v>14</v>
      </c>
      <c r="N11" s="370">
        <v>122808</v>
      </c>
      <c r="O11" s="370">
        <v>84203</v>
      </c>
      <c r="P11" s="370">
        <v>38605</v>
      </c>
      <c r="Q11" s="337" t="s">
        <v>14</v>
      </c>
      <c r="R11" s="391">
        <f>(N11+J11+F11+B11)/4</f>
        <v>46736.25</v>
      </c>
      <c r="S11" s="391">
        <f>(O11+K11+G11+C11)/4-0.09</f>
        <v>32508.41</v>
      </c>
      <c r="T11" s="391">
        <f>((P11+L11+H11+D11)/4)</f>
        <v>14227.75</v>
      </c>
      <c r="U11" s="390"/>
    </row>
    <row r="12" spans="1:21" s="58" customFormat="1" ht="21.75" customHeight="1">
      <c r="A12" s="341" t="s">
        <v>13</v>
      </c>
      <c r="B12" s="376">
        <v>676683</v>
      </c>
      <c r="C12" s="376">
        <v>232766</v>
      </c>
      <c r="D12" s="376">
        <v>443917</v>
      </c>
      <c r="E12" s="340" t="s">
        <v>13</v>
      </c>
      <c r="F12" s="374">
        <v>714921</v>
      </c>
      <c r="G12" s="374">
        <v>241230</v>
      </c>
      <c r="H12" s="374">
        <v>473691</v>
      </c>
      <c r="I12" s="339" t="s">
        <v>13</v>
      </c>
      <c r="J12" s="397">
        <v>723179</v>
      </c>
      <c r="K12" s="397">
        <v>256667</v>
      </c>
      <c r="L12" s="397">
        <v>466512</v>
      </c>
      <c r="M12" s="338" t="s">
        <v>13</v>
      </c>
      <c r="N12" s="370">
        <v>789956</v>
      </c>
      <c r="O12" s="370">
        <v>283735</v>
      </c>
      <c r="P12" s="370">
        <v>506221</v>
      </c>
      <c r="Q12" s="337" t="s">
        <v>13</v>
      </c>
      <c r="R12" s="391">
        <f>(N12+J12+F12+B12)/4</f>
        <v>726184.75</v>
      </c>
      <c r="S12" s="391">
        <f>(O12+K12+G12+C12)/4-0.09</f>
        <v>253599.41</v>
      </c>
      <c r="T12" s="391">
        <f>(P12+L12+H12+D12)/4+0.3</f>
        <v>472585.55</v>
      </c>
      <c r="U12" s="390"/>
    </row>
    <row r="13" spans="1:21" s="58" customFormat="1" ht="21.75" customHeight="1">
      <c r="A13" s="341" t="s">
        <v>12</v>
      </c>
      <c r="B13" s="376">
        <v>167894</v>
      </c>
      <c r="C13" s="376">
        <v>9258</v>
      </c>
      <c r="D13" s="376">
        <v>158636</v>
      </c>
      <c r="E13" s="320" t="s">
        <v>12</v>
      </c>
      <c r="F13" s="374">
        <v>188941</v>
      </c>
      <c r="G13" s="374">
        <v>20767</v>
      </c>
      <c r="H13" s="374">
        <v>168175</v>
      </c>
      <c r="I13" s="318" t="s">
        <v>12</v>
      </c>
      <c r="J13" s="397">
        <v>176780</v>
      </c>
      <c r="K13" s="397">
        <v>8554</v>
      </c>
      <c r="L13" s="397">
        <v>168226</v>
      </c>
      <c r="M13" s="316" t="s">
        <v>12</v>
      </c>
      <c r="N13" s="370">
        <v>200436</v>
      </c>
      <c r="O13" s="370">
        <v>6603</v>
      </c>
      <c r="P13" s="370">
        <v>193833</v>
      </c>
      <c r="Q13" s="337" t="s">
        <v>12</v>
      </c>
      <c r="R13" s="391">
        <f>(N13+J13+F13+B13)/4</f>
        <v>183512.75</v>
      </c>
      <c r="S13" s="391">
        <f>(O13+K13+G13+C13)/4-0.1</f>
        <v>11295.4</v>
      </c>
      <c r="T13" s="391">
        <f>(P13+L13+H13+D13)/4+0.09</f>
        <v>172217.59</v>
      </c>
      <c r="U13" s="390"/>
    </row>
    <row r="14" spans="1:21" s="396" customFormat="1" ht="21.75" customHeight="1">
      <c r="A14" s="341" t="s">
        <v>11</v>
      </c>
      <c r="B14" s="376">
        <v>156802</v>
      </c>
      <c r="C14" s="376">
        <v>70609</v>
      </c>
      <c r="D14" s="376">
        <v>86193</v>
      </c>
      <c r="E14" s="320" t="s">
        <v>11</v>
      </c>
      <c r="F14" s="374">
        <v>168196</v>
      </c>
      <c r="G14" s="374">
        <v>74947</v>
      </c>
      <c r="H14" s="374">
        <v>93249</v>
      </c>
      <c r="I14" s="318" t="s">
        <v>11</v>
      </c>
      <c r="J14" s="397">
        <v>167388</v>
      </c>
      <c r="K14" s="397">
        <v>84972</v>
      </c>
      <c r="L14" s="397">
        <v>82416</v>
      </c>
      <c r="M14" s="316" t="s">
        <v>11</v>
      </c>
      <c r="N14" s="370">
        <v>166868</v>
      </c>
      <c r="O14" s="370">
        <v>80327</v>
      </c>
      <c r="P14" s="370">
        <v>86541</v>
      </c>
      <c r="Q14" s="337" t="s">
        <v>11</v>
      </c>
      <c r="R14" s="391">
        <f>(N14+J14+F14+B14)/4</f>
        <v>164813.5</v>
      </c>
      <c r="S14" s="391">
        <f>(O14+K14+G14+C14)/4</f>
        <v>77713.75</v>
      </c>
      <c r="T14" s="391">
        <f>(P14+L14+H14+D14)/4</f>
        <v>87099.75</v>
      </c>
      <c r="U14" s="390"/>
    </row>
    <row r="15" spans="1:21" s="58" customFormat="1" ht="21.75" customHeight="1">
      <c r="A15" s="336" t="s">
        <v>10</v>
      </c>
      <c r="B15" s="395">
        <v>351987</v>
      </c>
      <c r="C15" s="395">
        <v>152899</v>
      </c>
      <c r="D15" s="395">
        <v>199088</v>
      </c>
      <c r="E15" s="375" t="s">
        <v>10</v>
      </c>
      <c r="F15" s="394">
        <v>357784</v>
      </c>
      <c r="G15" s="394">
        <v>145516</v>
      </c>
      <c r="H15" s="394">
        <v>212267</v>
      </c>
      <c r="I15" s="373" t="s">
        <v>10</v>
      </c>
      <c r="J15" s="393">
        <v>379011</v>
      </c>
      <c r="K15" s="393">
        <v>163140</v>
      </c>
      <c r="L15" s="393">
        <v>215871</v>
      </c>
      <c r="M15" s="371" t="s">
        <v>10</v>
      </c>
      <c r="N15" s="392">
        <v>422652</v>
      </c>
      <c r="O15" s="392">
        <v>196805</v>
      </c>
      <c r="P15" s="392">
        <v>225847</v>
      </c>
      <c r="Q15" s="332" t="s">
        <v>10</v>
      </c>
      <c r="R15" s="391">
        <f>(N15+J15+F15+B15)/4-0.03</f>
        <v>377858.47</v>
      </c>
      <c r="S15" s="391">
        <f>(O15+K15+G15+C15)/4</f>
        <v>164590</v>
      </c>
      <c r="T15" s="391">
        <f>(P15+L15+H15+D15)/4</f>
        <v>213268.25</v>
      </c>
      <c r="U15" s="390"/>
    </row>
    <row r="16" spans="1:21" s="58" customFormat="1" ht="9" customHeight="1">
      <c r="A16" s="389"/>
      <c r="B16" s="376"/>
      <c r="C16" s="376"/>
      <c r="D16" s="376"/>
      <c r="E16" s="340"/>
      <c r="F16" s="374"/>
      <c r="G16" s="374"/>
      <c r="H16" s="374"/>
      <c r="I16" s="339"/>
      <c r="J16" s="372"/>
      <c r="K16" s="372"/>
      <c r="L16" s="372"/>
      <c r="M16" s="338"/>
      <c r="N16" s="370"/>
      <c r="O16" s="370"/>
      <c r="P16" s="370"/>
      <c r="Q16" s="388"/>
      <c r="R16" s="314"/>
      <c r="S16" s="314"/>
      <c r="T16" s="314"/>
    </row>
    <row r="17" spans="1:20" s="314" customFormat="1" ht="21.75" customHeight="1">
      <c r="A17" s="387"/>
      <c r="B17" s="386"/>
      <c r="C17" s="386" t="s">
        <v>20</v>
      </c>
      <c r="D17" s="386"/>
      <c r="E17" s="385"/>
      <c r="F17" s="384"/>
      <c r="G17" s="384" t="s">
        <v>20</v>
      </c>
      <c r="H17" s="384"/>
      <c r="I17" s="383"/>
      <c r="J17" s="382"/>
      <c r="K17" s="382" t="s">
        <v>20</v>
      </c>
      <c r="L17" s="382"/>
      <c r="M17" s="381"/>
      <c r="N17" s="380"/>
      <c r="O17" s="380" t="s">
        <v>20</v>
      </c>
      <c r="P17" s="380"/>
      <c r="Q17" s="379"/>
      <c r="S17" s="378" t="s">
        <v>20</v>
      </c>
    </row>
    <row r="18" spans="1:20" s="368" customFormat="1" ht="14.25" customHeight="1">
      <c r="A18" s="377"/>
      <c r="B18" s="376"/>
      <c r="C18" s="376"/>
      <c r="D18" s="376"/>
      <c r="E18" s="375"/>
      <c r="F18" s="374"/>
      <c r="G18" s="374"/>
      <c r="H18" s="374"/>
      <c r="I18" s="373"/>
      <c r="J18" s="372"/>
      <c r="K18" s="372"/>
      <c r="L18" s="372"/>
      <c r="M18" s="371"/>
      <c r="N18" s="370"/>
      <c r="O18" s="370"/>
      <c r="P18" s="370"/>
      <c r="Q18" s="369"/>
    </row>
    <row r="19" spans="1:20" s="360" customFormat="1" ht="21.75" customHeight="1">
      <c r="A19" s="367" t="s">
        <v>19</v>
      </c>
      <c r="B19" s="366">
        <v>100</v>
      </c>
      <c r="C19" s="366">
        <v>100</v>
      </c>
      <c r="D19" s="366">
        <v>100</v>
      </c>
      <c r="E19" s="365" t="s">
        <v>19</v>
      </c>
      <c r="F19" s="347">
        <v>100</v>
      </c>
      <c r="G19" s="347">
        <v>100</v>
      </c>
      <c r="H19" s="347">
        <v>100</v>
      </c>
      <c r="I19" s="364" t="s">
        <v>19</v>
      </c>
      <c r="J19" s="317">
        <v>100</v>
      </c>
      <c r="K19" s="317">
        <v>100</v>
      </c>
      <c r="L19" s="317">
        <v>100</v>
      </c>
      <c r="M19" s="363" t="s">
        <v>19</v>
      </c>
      <c r="N19" s="315">
        <v>100</v>
      </c>
      <c r="O19" s="315">
        <v>100</v>
      </c>
      <c r="P19" s="315">
        <v>100</v>
      </c>
      <c r="Q19" s="362" t="s">
        <v>19</v>
      </c>
      <c r="R19" s="361">
        <v>100</v>
      </c>
      <c r="S19" s="361">
        <v>100</v>
      </c>
      <c r="T19" s="361">
        <v>100</v>
      </c>
    </row>
    <row r="20" spans="1:20" s="58" customFormat="1" ht="21.75" customHeight="1">
      <c r="A20" s="341" t="s">
        <v>18</v>
      </c>
      <c r="B20" s="358">
        <v>67.087610827363449</v>
      </c>
      <c r="C20" s="358">
        <v>76.542803040609655</v>
      </c>
      <c r="D20" s="358">
        <v>58.267181342318224</v>
      </c>
      <c r="E20" s="320" t="s">
        <v>18</v>
      </c>
      <c r="F20" s="319">
        <v>65.222334106796254</v>
      </c>
      <c r="G20" s="319">
        <v>75.688366032042623</v>
      </c>
      <c r="H20" s="319">
        <v>55.457102315202704</v>
      </c>
      <c r="I20" s="334" t="s">
        <v>18</v>
      </c>
      <c r="J20" s="359">
        <v>64.807506263005351</v>
      </c>
      <c r="K20" s="359">
        <v>74.126440894955167</v>
      </c>
      <c r="L20" s="359">
        <v>56.11029626904778</v>
      </c>
      <c r="M20" s="333" t="s">
        <v>18</v>
      </c>
      <c r="N20" s="350">
        <v>61.570753492683572</v>
      </c>
      <c r="O20" s="350">
        <v>71.389317441590791</v>
      </c>
      <c r="P20" s="350">
        <v>52.34661083801344</v>
      </c>
      <c r="Q20" s="337" t="s">
        <v>18</v>
      </c>
      <c r="R20" s="331">
        <f>R7*100/R$6</f>
        <v>64.665272208290475</v>
      </c>
      <c r="S20" s="331">
        <f>S7*100/S$6</f>
        <v>74.4371899299869</v>
      </c>
      <c r="T20" s="331">
        <f>T7*100/T$6</f>
        <v>55.546261409498406</v>
      </c>
    </row>
    <row r="21" spans="1:20" s="58" customFormat="1" ht="21.75" customHeight="1">
      <c r="A21" s="341" t="s">
        <v>17</v>
      </c>
      <c r="B21" s="358">
        <v>66.380708682289466</v>
      </c>
      <c r="C21" s="358">
        <v>75.526478356869532</v>
      </c>
      <c r="D21" s="358">
        <v>57.848929033422579</v>
      </c>
      <c r="E21" s="320" t="s">
        <v>17</v>
      </c>
      <c r="F21" s="319">
        <v>64.924784038449374</v>
      </c>
      <c r="G21" s="319">
        <v>75.134065211979745</v>
      </c>
      <c r="H21" s="319">
        <v>55.457102315202704</v>
      </c>
      <c r="I21" s="334" t="s">
        <v>17</v>
      </c>
      <c r="J21" s="357">
        <v>62.661344166499589</v>
      </c>
      <c r="K21" s="357">
        <v>71.077665939183774</v>
      </c>
      <c r="L21" s="356">
        <v>54.806528060934085</v>
      </c>
      <c r="M21" s="333" t="s">
        <v>17</v>
      </c>
      <c r="N21" s="355">
        <v>55.591808912136663</v>
      </c>
      <c r="O21" s="355">
        <v>62.898629639713221</v>
      </c>
      <c r="P21" s="355">
        <v>48.712508166258431</v>
      </c>
      <c r="Q21" s="337" t="s">
        <v>17</v>
      </c>
      <c r="R21" s="331">
        <f>R8*100/R$6</f>
        <v>62.391189974983682</v>
      </c>
      <c r="S21" s="331">
        <f>S8*100/S$6</f>
        <v>71.160386033465073</v>
      </c>
      <c r="T21" s="331">
        <f>T8*100/T$6</f>
        <v>54.207904377268434</v>
      </c>
    </row>
    <row r="22" spans="1:20" s="58" customFormat="1" ht="21.75" customHeight="1">
      <c r="A22" s="341" t="s">
        <v>16</v>
      </c>
      <c r="B22" s="354">
        <v>65.574673112475452</v>
      </c>
      <c r="C22" s="354">
        <v>74.696689814884792</v>
      </c>
      <c r="D22" s="354">
        <v>57.007065822327846</v>
      </c>
      <c r="E22" s="340" t="s">
        <v>16</v>
      </c>
      <c r="F22" s="353">
        <v>62.718941085474953</v>
      </c>
      <c r="G22" s="353">
        <v>73.146544035168873</v>
      </c>
      <c r="H22" s="353">
        <v>52.989565084926497</v>
      </c>
      <c r="I22" s="339" t="s">
        <v>16</v>
      </c>
      <c r="J22" s="352">
        <v>60.104899256614843</v>
      </c>
      <c r="K22" s="351">
        <v>69.565738227125877</v>
      </c>
      <c r="L22" s="351">
        <v>51.303250765110043</v>
      </c>
      <c r="M22" s="338" t="s">
        <v>16</v>
      </c>
      <c r="N22" s="350">
        <v>54.675249560858575</v>
      </c>
      <c r="O22" s="350">
        <v>62.093253067933169</v>
      </c>
      <c r="P22" s="350">
        <v>47.720160501102328</v>
      </c>
      <c r="Q22" s="337" t="s">
        <v>16</v>
      </c>
      <c r="R22" s="331">
        <f>R9*100/R$6</f>
        <v>60.762435018705979</v>
      </c>
      <c r="S22" s="331">
        <f>S9*100/S$6</f>
        <v>69.869219659916183</v>
      </c>
      <c r="T22" s="331">
        <f>T9*100/T$6</f>
        <v>52.26414490903678</v>
      </c>
    </row>
    <row r="23" spans="1:20" s="58" customFormat="1" ht="21.75" customHeight="1">
      <c r="A23" s="341" t="s">
        <v>15</v>
      </c>
      <c r="B23" s="349">
        <v>0.83603556981400406</v>
      </c>
      <c r="C23" s="349">
        <v>0.8297885419847405</v>
      </c>
      <c r="D23" s="349">
        <v>0.84186321109473239</v>
      </c>
      <c r="E23" s="348" t="s">
        <v>15</v>
      </c>
      <c r="F23" s="347">
        <v>2.2358429529744273</v>
      </c>
      <c r="G23" s="347">
        <v>1.9875211768108756</v>
      </c>
      <c r="H23" s="347">
        <v>2.4675372302762049</v>
      </c>
      <c r="I23" s="346" t="s">
        <v>15</v>
      </c>
      <c r="J23" s="317">
        <v>2.5564449098847453</v>
      </c>
      <c r="K23" s="317">
        <v>1.5418269061143846</v>
      </c>
      <c r="L23" s="317">
        <v>3.5033713763701657</v>
      </c>
      <c r="M23" s="345" t="s">
        <v>15</v>
      </c>
      <c r="N23" s="315">
        <v>0.8865593512780866</v>
      </c>
      <c r="O23" s="315">
        <v>0.80537657178005662</v>
      </c>
      <c r="P23" s="315">
        <v>0.96234766515610493</v>
      </c>
      <c r="Q23" s="337" t="s">
        <v>15</v>
      </c>
      <c r="R23" s="331">
        <f>R10*100/R$6</f>
        <v>1.6287534965364598</v>
      </c>
      <c r="S23" s="331">
        <f>S10*100/S$6</f>
        <v>1.2911714135450401</v>
      </c>
      <c r="T23" s="331">
        <f>T10*100/T$6</f>
        <v>1.9437829844853867</v>
      </c>
    </row>
    <row r="24" spans="1:20" s="58" customFormat="1" ht="21.75" customHeight="1">
      <c r="A24" s="341" t="s">
        <v>14</v>
      </c>
      <c r="B24" s="349">
        <v>0.70690214507398541</v>
      </c>
      <c r="C24" s="349">
        <v>1.0163246837401152</v>
      </c>
      <c r="D24" s="349">
        <v>0.45825230889564089</v>
      </c>
      <c r="E24" s="348" t="s">
        <v>14</v>
      </c>
      <c r="F24" s="347">
        <v>0.26759871381385325</v>
      </c>
      <c r="G24" s="347">
        <v>0.55440160203015199</v>
      </c>
      <c r="H24" s="347" t="s">
        <v>8</v>
      </c>
      <c r="I24" s="346" t="s">
        <v>14</v>
      </c>
      <c r="J24" s="317">
        <v>2.1461620965057588</v>
      </c>
      <c r="K24" s="317">
        <v>3.0488757617149109</v>
      </c>
      <c r="L24" s="317">
        <v>1.3036741275675756</v>
      </c>
      <c r="M24" s="345" t="s">
        <v>14</v>
      </c>
      <c r="N24" s="315">
        <v>5.9789445805469112</v>
      </c>
      <c r="O24" s="315">
        <v>8.4906878018775647</v>
      </c>
      <c r="P24" s="315">
        <v>3.6341026717550067</v>
      </c>
      <c r="Q24" s="337" t="s">
        <v>14</v>
      </c>
      <c r="R24" s="331">
        <f>R11*100/R$6</f>
        <v>2.2740943978172004</v>
      </c>
      <c r="S24" s="331">
        <f>S11*100/S$6</f>
        <v>3.2768452244902484</v>
      </c>
      <c r="T24" s="331">
        <f>T11*100/T$6</f>
        <v>1.3383335159762373</v>
      </c>
    </row>
    <row r="25" spans="1:20" s="58" customFormat="1" ht="21.75" customHeight="1">
      <c r="A25" s="341" t="s">
        <v>13</v>
      </c>
      <c r="B25" s="335">
        <v>32.912389172636551</v>
      </c>
      <c r="C25" s="335">
        <v>23.457196959390345</v>
      </c>
      <c r="D25" s="335">
        <v>41.732818657681776</v>
      </c>
      <c r="E25" s="344" t="s">
        <v>13</v>
      </c>
      <c r="F25" s="319">
        <v>34.777665893203739</v>
      </c>
      <c r="G25" s="319">
        <v>24.311633967957381</v>
      </c>
      <c r="H25" s="319">
        <v>44.542897684797296</v>
      </c>
      <c r="I25" s="343" t="s">
        <v>13</v>
      </c>
      <c r="J25" s="317">
        <v>35.192493736994656</v>
      </c>
      <c r="K25" s="317">
        <v>25.873559105044833</v>
      </c>
      <c r="L25" s="317">
        <v>43.88970373095222</v>
      </c>
      <c r="M25" s="342" t="s">
        <v>13</v>
      </c>
      <c r="N25" s="315">
        <v>38.429246507316428</v>
      </c>
      <c r="O25" s="315">
        <v>28.610682558409213</v>
      </c>
      <c r="P25" s="315">
        <v>47.65338916198656</v>
      </c>
      <c r="Q25" s="337" t="s">
        <v>13</v>
      </c>
      <c r="R25" s="331">
        <f>R12*100/R$6</f>
        <v>35.334727791709518</v>
      </c>
      <c r="S25" s="331">
        <f>S12*100/S$6</f>
        <v>25.562800998020037</v>
      </c>
      <c r="T25" s="331">
        <f>T12*100/T$6</f>
        <v>44.453766810006073</v>
      </c>
    </row>
    <row r="26" spans="1:20" s="58" customFormat="1" ht="21.75" customHeight="1">
      <c r="A26" s="341" t="s">
        <v>12</v>
      </c>
      <c r="B26" s="335">
        <v>8.1659989503957409</v>
      </c>
      <c r="C26" s="335">
        <v>0.93298303639722224</v>
      </c>
      <c r="D26" s="335">
        <v>14.913435215547066</v>
      </c>
      <c r="E26" s="340" t="s">
        <v>12</v>
      </c>
      <c r="F26" s="319">
        <v>9.1911231751869202</v>
      </c>
      <c r="G26" s="319">
        <v>2.0929391145901048</v>
      </c>
      <c r="H26" s="319">
        <v>15.814110502713341</v>
      </c>
      <c r="I26" s="339" t="s">
        <v>12</v>
      </c>
      <c r="J26" s="317">
        <v>8.6027512453015298</v>
      </c>
      <c r="K26" s="317">
        <v>0.86229404085664896</v>
      </c>
      <c r="L26" s="317">
        <v>15.82679395137353</v>
      </c>
      <c r="M26" s="338" t="s">
        <v>12</v>
      </c>
      <c r="N26" s="315">
        <v>9.72828721212381</v>
      </c>
      <c r="O26" s="315">
        <v>0.66581964485585499</v>
      </c>
      <c r="P26" s="315">
        <v>18.246574878235673</v>
      </c>
      <c r="Q26" s="337" t="s">
        <v>12</v>
      </c>
      <c r="R26" s="331">
        <f>R13*100/R$6</f>
        <v>8.9293710279072123</v>
      </c>
      <c r="S26" s="331">
        <f>S13*100/S$6</f>
        <v>1.138575450128356</v>
      </c>
      <c r="T26" s="331">
        <f>T13*100/T$6</f>
        <v>16.199650172209527</v>
      </c>
    </row>
    <row r="27" spans="1:20" s="58" customFormat="1" ht="21.75" customHeight="1">
      <c r="A27" s="336" t="s">
        <v>11</v>
      </c>
      <c r="B27" s="335">
        <v>7.626508198148553</v>
      </c>
      <c r="C27" s="335">
        <v>7.1156836484091013</v>
      </c>
      <c r="D27" s="335">
        <v>8.1030391684967356</v>
      </c>
      <c r="E27" s="320" t="s">
        <v>11</v>
      </c>
      <c r="F27" s="319">
        <v>8.1819729628494571</v>
      </c>
      <c r="G27" s="319">
        <v>7.5233061020457725</v>
      </c>
      <c r="H27" s="319">
        <v>8.7385446128587265</v>
      </c>
      <c r="I27" s="334" t="s">
        <v>11</v>
      </c>
      <c r="J27" s="317">
        <v>8.175702712119767</v>
      </c>
      <c r="K27" s="317">
        <v>8.5656826326480218</v>
      </c>
      <c r="L27" s="317">
        <v>7.753742288923239</v>
      </c>
      <c r="M27" s="333" t="s">
        <v>11</v>
      </c>
      <c r="N27" s="315">
        <v>8.1240189911626448</v>
      </c>
      <c r="O27" s="315">
        <v>8.0998477377459128</v>
      </c>
      <c r="P27" s="315">
        <v>8.1465841035189754</v>
      </c>
      <c r="Q27" s="337" t="s">
        <v>11</v>
      </c>
      <c r="R27" s="331">
        <f>R14*100/R$6</f>
        <v>8.0195021430826205</v>
      </c>
      <c r="S27" s="331">
        <f>S14*100/S$6</f>
        <v>7.8335400151754282</v>
      </c>
      <c r="T27" s="331">
        <f>T14*100/T$6</f>
        <v>8.1930392829612035</v>
      </c>
    </row>
    <row r="28" spans="1:20" s="58" customFormat="1" ht="21.75" customHeight="1">
      <c r="A28" s="336" t="s">
        <v>10</v>
      </c>
      <c r="B28" s="335">
        <v>17.119882024092259</v>
      </c>
      <c r="C28" s="335">
        <v>15.458530274584023</v>
      </c>
      <c r="D28" s="335">
        <v>18.716344273637976</v>
      </c>
      <c r="E28" s="320" t="s">
        <v>10</v>
      </c>
      <c r="F28" s="319">
        <v>17.404569755167365</v>
      </c>
      <c r="G28" s="319">
        <v>14.665388751321503</v>
      </c>
      <c r="H28" s="319">
        <v>19.96024256922523</v>
      </c>
      <c r="I28" s="334" t="s">
        <v>10</v>
      </c>
      <c r="J28" s="317">
        <v>18.444039779573355</v>
      </c>
      <c r="K28" s="317">
        <v>16.445481625596646</v>
      </c>
      <c r="L28" s="317">
        <v>20.309261571201567</v>
      </c>
      <c r="M28" s="333" t="s">
        <v>10</v>
      </c>
      <c r="N28" s="315">
        <v>20.576940304029975</v>
      </c>
      <c r="O28" s="315">
        <v>19.845015175807443</v>
      </c>
      <c r="P28" s="315">
        <v>21.260230180231911</v>
      </c>
      <c r="Q28" s="332" t="s">
        <v>10</v>
      </c>
      <c r="R28" s="331">
        <f>R15*100/R$6</f>
        <v>18.385853160978439</v>
      </c>
      <c r="S28" s="331">
        <f>S15*100/S$6</f>
        <v>16.590659324736276</v>
      </c>
      <c r="T28" s="331">
        <f>T15*100/T$6</f>
        <v>20.06108111743594</v>
      </c>
    </row>
    <row r="29" spans="1:20" s="58" customFormat="1" ht="19.5" customHeight="1">
      <c r="A29" s="330"/>
      <c r="B29" s="329"/>
      <c r="C29" s="329"/>
      <c r="D29" s="329"/>
      <c r="E29" s="328"/>
      <c r="F29" s="327"/>
      <c r="G29" s="327"/>
      <c r="H29" s="327"/>
      <c r="I29" s="326"/>
      <c r="J29" s="325"/>
      <c r="K29" s="325"/>
      <c r="L29" s="325"/>
      <c r="M29" s="324"/>
      <c r="N29" s="323"/>
      <c r="O29" s="323"/>
      <c r="P29" s="323"/>
      <c r="Q29" s="6"/>
      <c r="R29" s="322"/>
      <c r="S29" s="322"/>
      <c r="T29" s="322"/>
    </row>
    <row r="30" spans="1:20" s="58" customFormat="1" ht="20.25" hidden="1" customHeight="1">
      <c r="A30" s="59"/>
      <c r="B30" s="321"/>
      <c r="C30" s="321"/>
      <c r="D30" s="321"/>
      <c r="E30" s="320"/>
      <c r="F30" s="319"/>
      <c r="G30" s="319"/>
      <c r="H30" s="319"/>
      <c r="I30" s="318"/>
      <c r="J30" s="317"/>
      <c r="K30" s="317"/>
      <c r="L30" s="317"/>
      <c r="M30" s="316"/>
      <c r="N30" s="315"/>
      <c r="O30" s="315"/>
      <c r="P30" s="315"/>
      <c r="Q30" s="59"/>
      <c r="R30" s="314"/>
      <c r="S30" s="314"/>
      <c r="T30" s="314"/>
    </row>
    <row r="31" spans="1:20" s="311" customFormat="1" ht="45" customHeight="1">
      <c r="A31" s="313"/>
      <c r="B31" s="313">
        <v>4</v>
      </c>
      <c r="C31" s="313"/>
      <c r="D31" s="313"/>
      <c r="E31" s="313"/>
      <c r="F31" s="313">
        <v>3</v>
      </c>
      <c r="G31" s="313"/>
      <c r="H31" s="313"/>
      <c r="I31" s="313"/>
      <c r="J31" s="313">
        <v>2</v>
      </c>
      <c r="K31" s="313"/>
      <c r="L31" s="313"/>
      <c r="M31" s="313"/>
      <c r="N31" s="313">
        <v>1</v>
      </c>
      <c r="O31" s="313"/>
      <c r="P31" s="313"/>
      <c r="Q31" s="313"/>
      <c r="R31" s="312">
        <v>2563</v>
      </c>
      <c r="S31" s="312"/>
    </row>
    <row r="32" spans="1:20" s="305" customFormat="1" ht="24" customHeight="1">
      <c r="B32" s="308"/>
      <c r="C32" s="308"/>
      <c r="D32" s="308"/>
      <c r="E32" s="309"/>
      <c r="F32" s="310"/>
      <c r="G32" s="310"/>
      <c r="H32" s="310"/>
      <c r="I32" s="309"/>
      <c r="J32" s="308"/>
      <c r="K32" s="308"/>
      <c r="L32" s="308"/>
      <c r="M32" s="307"/>
      <c r="N32" s="306"/>
      <c r="O32" s="306"/>
      <c r="P32" s="306"/>
    </row>
    <row r="33" spans="2:16" s="305" customFormat="1" ht="24" customHeight="1">
      <c r="B33" s="308"/>
      <c r="C33" s="308"/>
      <c r="D33" s="308"/>
      <c r="E33" s="309"/>
      <c r="F33" s="310"/>
      <c r="G33" s="310"/>
      <c r="H33" s="310"/>
      <c r="I33" s="309"/>
      <c r="J33" s="308"/>
      <c r="K33" s="308"/>
      <c r="L33" s="308"/>
      <c r="M33" s="307"/>
      <c r="N33" s="306"/>
      <c r="O33" s="306"/>
      <c r="P33" s="306"/>
    </row>
    <row r="34" spans="2:16" s="305" customFormat="1" ht="24" customHeight="1">
      <c r="B34" s="308"/>
      <c r="C34" s="308"/>
      <c r="D34" s="308"/>
      <c r="E34" s="309"/>
      <c r="F34" s="310"/>
      <c r="G34" s="310"/>
      <c r="H34" s="310"/>
      <c r="I34" s="309"/>
      <c r="J34" s="308"/>
      <c r="K34" s="308"/>
      <c r="L34" s="308"/>
      <c r="M34" s="307"/>
      <c r="N34" s="306"/>
      <c r="O34" s="306"/>
      <c r="P34" s="306"/>
    </row>
    <row r="35" spans="2:16" s="305" customFormat="1" ht="24" customHeight="1">
      <c r="B35" s="308"/>
      <c r="C35" s="308"/>
      <c r="D35" s="308"/>
      <c r="E35" s="309"/>
      <c r="F35" s="310"/>
      <c r="G35" s="310"/>
      <c r="H35" s="310"/>
      <c r="I35" s="309"/>
      <c r="J35" s="308"/>
      <c r="K35" s="308"/>
      <c r="L35" s="308"/>
      <c r="M35" s="307"/>
      <c r="N35" s="306"/>
      <c r="O35" s="306"/>
      <c r="P35" s="306"/>
    </row>
    <row r="36" spans="2:16" s="305" customFormat="1" ht="24" customHeight="1">
      <c r="B36" s="308"/>
      <c r="C36" s="308"/>
      <c r="D36" s="308"/>
      <c r="E36" s="309"/>
      <c r="F36" s="310"/>
      <c r="G36" s="310"/>
      <c r="H36" s="310"/>
      <c r="I36" s="309"/>
      <c r="J36" s="308"/>
      <c r="K36" s="308"/>
      <c r="L36" s="308"/>
      <c r="M36" s="307"/>
      <c r="N36" s="306"/>
      <c r="O36" s="306"/>
      <c r="P36" s="306"/>
    </row>
    <row r="37" spans="2:16" s="305" customFormat="1" ht="24" customHeight="1">
      <c r="B37" s="308"/>
      <c r="C37" s="308"/>
      <c r="D37" s="308"/>
      <c r="E37" s="309"/>
      <c r="F37" s="310"/>
      <c r="G37" s="310"/>
      <c r="H37" s="310"/>
      <c r="I37" s="309"/>
      <c r="J37" s="308"/>
      <c r="K37" s="308"/>
      <c r="L37" s="308"/>
      <c r="M37" s="307"/>
      <c r="N37" s="306"/>
      <c r="O37" s="306"/>
      <c r="P37" s="306"/>
    </row>
    <row r="38" spans="2:16" s="305" customFormat="1" ht="24" customHeight="1">
      <c r="B38" s="308"/>
      <c r="C38" s="308"/>
      <c r="D38" s="308"/>
      <c r="E38" s="309"/>
      <c r="F38" s="310"/>
      <c r="G38" s="310"/>
      <c r="H38" s="310"/>
      <c r="I38" s="309"/>
      <c r="J38" s="308"/>
      <c r="K38" s="308"/>
      <c r="L38" s="308"/>
      <c r="M38" s="307"/>
      <c r="N38" s="306"/>
      <c r="O38" s="306"/>
      <c r="P38" s="306"/>
    </row>
    <row r="39" spans="2:16" s="305" customFormat="1" ht="24" customHeight="1">
      <c r="B39" s="308"/>
      <c r="C39" s="308"/>
      <c r="D39" s="308"/>
      <c r="E39" s="309"/>
      <c r="F39" s="310"/>
      <c r="G39" s="310"/>
      <c r="H39" s="310"/>
      <c r="I39" s="309"/>
      <c r="J39" s="308"/>
      <c r="K39" s="308"/>
      <c r="L39" s="308"/>
      <c r="M39" s="307"/>
      <c r="N39" s="306"/>
      <c r="O39" s="306"/>
      <c r="P39" s="306"/>
    </row>
    <row r="40" spans="2:16" s="305" customFormat="1" ht="24" customHeight="1">
      <c r="B40" s="308"/>
      <c r="C40" s="308"/>
      <c r="D40" s="308"/>
      <c r="E40" s="309"/>
      <c r="F40" s="310"/>
      <c r="G40" s="310"/>
      <c r="H40" s="310"/>
      <c r="I40" s="309"/>
      <c r="J40" s="308"/>
      <c r="K40" s="308"/>
      <c r="L40" s="308"/>
      <c r="M40" s="307"/>
      <c r="N40" s="306"/>
      <c r="O40" s="306"/>
      <c r="P40" s="306"/>
    </row>
    <row r="41" spans="2:16" s="305" customFormat="1" ht="24" customHeight="1">
      <c r="B41" s="308"/>
      <c r="C41" s="308"/>
      <c r="D41" s="308"/>
      <c r="E41" s="309"/>
      <c r="F41" s="310"/>
      <c r="G41" s="310"/>
      <c r="H41" s="310"/>
      <c r="I41" s="309"/>
      <c r="J41" s="308"/>
      <c r="K41" s="308"/>
      <c r="L41" s="308"/>
      <c r="M41" s="307"/>
      <c r="N41" s="306"/>
      <c r="O41" s="306"/>
      <c r="P41" s="306"/>
    </row>
    <row r="42" spans="2:16" s="305" customFormat="1" ht="24" customHeight="1">
      <c r="B42" s="308"/>
      <c r="C42" s="308"/>
      <c r="D42" s="308"/>
      <c r="E42" s="309"/>
      <c r="F42" s="310"/>
      <c r="G42" s="310"/>
      <c r="H42" s="310"/>
      <c r="I42" s="309"/>
      <c r="J42" s="308"/>
      <c r="K42" s="308"/>
      <c r="L42" s="308"/>
      <c r="M42" s="307"/>
      <c r="N42" s="306"/>
      <c r="O42" s="306"/>
      <c r="P42" s="306"/>
    </row>
    <row r="43" spans="2:16" s="305" customFormat="1" ht="24" customHeight="1">
      <c r="B43" s="308"/>
      <c r="C43" s="308"/>
      <c r="D43" s="308"/>
      <c r="E43" s="309"/>
      <c r="F43" s="310"/>
      <c r="G43" s="310"/>
      <c r="H43" s="310"/>
      <c r="I43" s="309"/>
      <c r="J43" s="308"/>
      <c r="K43" s="308"/>
      <c r="L43" s="308"/>
      <c r="M43" s="307"/>
      <c r="N43" s="306"/>
      <c r="O43" s="306"/>
      <c r="P43" s="306"/>
    </row>
    <row r="44" spans="2:16" s="305" customFormat="1" ht="24" customHeight="1">
      <c r="B44" s="308"/>
      <c r="C44" s="308"/>
      <c r="D44" s="308"/>
      <c r="E44" s="309"/>
      <c r="F44" s="310"/>
      <c r="G44" s="310"/>
      <c r="H44" s="310"/>
      <c r="I44" s="309"/>
      <c r="J44" s="308"/>
      <c r="K44" s="308"/>
      <c r="L44" s="308"/>
      <c r="M44" s="307"/>
      <c r="N44" s="306"/>
      <c r="O44" s="306"/>
      <c r="P44" s="306"/>
    </row>
    <row r="45" spans="2:16" s="305" customFormat="1" ht="24" customHeight="1">
      <c r="B45" s="308"/>
      <c r="C45" s="308"/>
      <c r="D45" s="308"/>
      <c r="E45" s="309"/>
      <c r="F45" s="310"/>
      <c r="G45" s="310"/>
      <c r="H45" s="310"/>
      <c r="I45" s="309"/>
      <c r="J45" s="308"/>
      <c r="K45" s="308"/>
      <c r="L45" s="308"/>
      <c r="M45" s="307"/>
      <c r="N45" s="306"/>
      <c r="O45" s="306"/>
      <c r="P45" s="306"/>
    </row>
    <row r="46" spans="2:16" s="305" customFormat="1" ht="24" customHeight="1">
      <c r="B46" s="308"/>
      <c r="C46" s="308"/>
      <c r="D46" s="308"/>
      <c r="E46" s="309"/>
      <c r="F46" s="310"/>
      <c r="G46" s="310"/>
      <c r="H46" s="310"/>
      <c r="I46" s="309"/>
      <c r="J46" s="308"/>
      <c r="K46" s="308"/>
      <c r="L46" s="308"/>
      <c r="M46" s="307"/>
      <c r="N46" s="306"/>
      <c r="O46" s="306"/>
      <c r="P46" s="306"/>
    </row>
    <row r="47" spans="2:16" s="305" customFormat="1" ht="24" customHeight="1">
      <c r="B47" s="308"/>
      <c r="C47" s="308"/>
      <c r="D47" s="308"/>
      <c r="E47" s="309"/>
      <c r="F47" s="310"/>
      <c r="G47" s="310"/>
      <c r="H47" s="310"/>
      <c r="I47" s="309"/>
      <c r="J47" s="308"/>
      <c r="K47" s="308"/>
      <c r="L47" s="308"/>
      <c r="M47" s="307"/>
      <c r="N47" s="306"/>
      <c r="O47" s="306"/>
      <c r="P47" s="306"/>
    </row>
    <row r="48" spans="2:16" s="305" customFormat="1" ht="24" customHeight="1">
      <c r="B48" s="308"/>
      <c r="C48" s="308"/>
      <c r="D48" s="308"/>
      <c r="E48" s="309"/>
      <c r="F48" s="310"/>
      <c r="G48" s="310"/>
      <c r="H48" s="310"/>
      <c r="I48" s="309"/>
      <c r="J48" s="308"/>
      <c r="K48" s="308"/>
      <c r="L48" s="308"/>
      <c r="M48" s="307"/>
      <c r="N48" s="306"/>
      <c r="O48" s="306"/>
      <c r="P48" s="306"/>
    </row>
    <row r="49" spans="2:16" s="305" customFormat="1" ht="24" customHeight="1">
      <c r="B49" s="308"/>
      <c r="C49" s="308"/>
      <c r="D49" s="308"/>
      <c r="E49" s="309"/>
      <c r="F49" s="310"/>
      <c r="G49" s="310"/>
      <c r="H49" s="310"/>
      <c r="I49" s="309"/>
      <c r="J49" s="308"/>
      <c r="K49" s="308"/>
      <c r="L49" s="308"/>
      <c r="M49" s="307"/>
      <c r="N49" s="306"/>
      <c r="O49" s="306"/>
      <c r="P49" s="306"/>
    </row>
    <row r="50" spans="2:16" s="305" customFormat="1" ht="24" customHeight="1">
      <c r="B50" s="308"/>
      <c r="C50" s="308"/>
      <c r="D50" s="308"/>
      <c r="E50" s="309"/>
      <c r="F50" s="310"/>
      <c r="G50" s="310"/>
      <c r="H50" s="310"/>
      <c r="I50" s="309"/>
      <c r="J50" s="308"/>
      <c r="K50" s="308"/>
      <c r="L50" s="308"/>
      <c r="M50" s="307"/>
      <c r="N50" s="306"/>
      <c r="O50" s="306"/>
      <c r="P50" s="306"/>
    </row>
    <row r="51" spans="2:16" s="305" customFormat="1" ht="24" customHeight="1">
      <c r="B51" s="308"/>
      <c r="C51" s="308"/>
      <c r="D51" s="308"/>
      <c r="E51" s="309"/>
      <c r="F51" s="310"/>
      <c r="G51" s="310"/>
      <c r="H51" s="310"/>
      <c r="I51" s="309"/>
      <c r="J51" s="308"/>
      <c r="K51" s="308"/>
      <c r="L51" s="308"/>
      <c r="M51" s="307"/>
      <c r="N51" s="306"/>
      <c r="O51" s="306"/>
      <c r="P51" s="306"/>
    </row>
    <row r="52" spans="2:16" s="305" customFormat="1" ht="24" customHeight="1">
      <c r="B52" s="308"/>
      <c r="C52" s="308"/>
      <c r="D52" s="308"/>
      <c r="E52" s="309"/>
      <c r="F52" s="310"/>
      <c r="G52" s="310"/>
      <c r="H52" s="310"/>
      <c r="I52" s="309"/>
      <c r="J52" s="308"/>
      <c r="K52" s="308"/>
      <c r="L52" s="308"/>
      <c r="M52" s="307"/>
      <c r="N52" s="306"/>
      <c r="O52" s="306"/>
      <c r="P52" s="306"/>
    </row>
    <row r="53" spans="2:16" s="305" customFormat="1" ht="24" customHeight="1">
      <c r="B53" s="308"/>
      <c r="C53" s="308"/>
      <c r="D53" s="308"/>
      <c r="E53" s="309"/>
      <c r="F53" s="310"/>
      <c r="G53" s="310"/>
      <c r="H53" s="310"/>
      <c r="I53" s="309"/>
      <c r="J53" s="308"/>
      <c r="K53" s="308"/>
      <c r="L53" s="308"/>
      <c r="M53" s="307"/>
      <c r="N53" s="306"/>
      <c r="O53" s="306"/>
      <c r="P53" s="306"/>
    </row>
    <row r="54" spans="2:16" s="305" customFormat="1" ht="24" customHeight="1">
      <c r="B54" s="308"/>
      <c r="C54" s="308"/>
      <c r="D54" s="308"/>
      <c r="E54" s="309"/>
      <c r="F54" s="310"/>
      <c r="G54" s="310"/>
      <c r="H54" s="310"/>
      <c r="I54" s="309"/>
      <c r="J54" s="308"/>
      <c r="K54" s="308"/>
      <c r="L54" s="308"/>
      <c r="M54" s="307"/>
      <c r="N54" s="306"/>
      <c r="O54" s="306"/>
      <c r="P54" s="306"/>
    </row>
    <row r="55" spans="2:16" s="305" customFormat="1" ht="24" customHeight="1">
      <c r="B55" s="308"/>
      <c r="C55" s="308"/>
      <c r="D55" s="308"/>
      <c r="E55" s="309"/>
      <c r="F55" s="310"/>
      <c r="G55" s="310"/>
      <c r="H55" s="310"/>
      <c r="I55" s="309"/>
      <c r="J55" s="308"/>
      <c r="K55" s="308"/>
      <c r="L55" s="308"/>
      <c r="M55" s="307"/>
      <c r="N55" s="306"/>
      <c r="O55" s="306"/>
      <c r="P55" s="306"/>
    </row>
    <row r="56" spans="2:16" s="305" customFormat="1" ht="24" customHeight="1">
      <c r="B56" s="308"/>
      <c r="C56" s="308"/>
      <c r="D56" s="308"/>
      <c r="E56" s="309"/>
      <c r="F56" s="310"/>
      <c r="G56" s="310"/>
      <c r="H56" s="310"/>
      <c r="I56" s="309"/>
      <c r="J56" s="308"/>
      <c r="K56" s="308"/>
      <c r="L56" s="308"/>
      <c r="M56" s="307"/>
      <c r="N56" s="306"/>
      <c r="O56" s="306"/>
      <c r="P56" s="306"/>
    </row>
    <row r="57" spans="2:16" s="305" customFormat="1" ht="24" customHeight="1">
      <c r="B57" s="308"/>
      <c r="C57" s="308"/>
      <c r="D57" s="308"/>
      <c r="E57" s="309"/>
      <c r="F57" s="310"/>
      <c r="G57" s="310"/>
      <c r="H57" s="310"/>
      <c r="I57" s="309"/>
      <c r="J57" s="308"/>
      <c r="K57" s="308"/>
      <c r="L57" s="308"/>
      <c r="M57" s="307"/>
      <c r="N57" s="306"/>
      <c r="O57" s="306"/>
      <c r="P57" s="306"/>
    </row>
    <row r="58" spans="2:16" s="305" customFormat="1" ht="24" customHeight="1">
      <c r="B58" s="308"/>
      <c r="C58" s="308"/>
      <c r="D58" s="308"/>
      <c r="E58" s="309"/>
      <c r="F58" s="310"/>
      <c r="G58" s="310"/>
      <c r="H58" s="310"/>
      <c r="I58" s="309"/>
      <c r="J58" s="308"/>
      <c r="K58" s="308"/>
      <c r="L58" s="308"/>
      <c r="M58" s="307"/>
      <c r="N58" s="306"/>
      <c r="O58" s="306"/>
      <c r="P58" s="306"/>
    </row>
    <row r="74" spans="2:16" ht="24" customHeight="1">
      <c r="B74" s="304"/>
      <c r="D74" s="304"/>
      <c r="F74" s="303"/>
      <c r="H74" s="303"/>
      <c r="J74" s="303"/>
      <c r="L74" s="303"/>
      <c r="N74" s="303"/>
      <c r="P74" s="303"/>
    </row>
    <row r="75" spans="2:16" ht="24" customHeight="1">
      <c r="B75" s="304"/>
      <c r="D75" s="304"/>
      <c r="F75" s="303"/>
      <c r="H75" s="303"/>
      <c r="J75" s="303"/>
      <c r="L75" s="303"/>
      <c r="N75" s="303"/>
      <c r="P75" s="303"/>
    </row>
    <row r="76" spans="2:16" ht="24" customHeight="1">
      <c r="B76" s="304"/>
      <c r="D76" s="304"/>
      <c r="F76" s="303"/>
      <c r="H76" s="303"/>
      <c r="J76" s="303"/>
      <c r="L76" s="303"/>
      <c r="N76" s="303"/>
      <c r="P76" s="303"/>
    </row>
    <row r="78" spans="2:16" ht="24" customHeight="1">
      <c r="B78" s="304"/>
      <c r="D78" s="304"/>
      <c r="F78" s="303"/>
      <c r="H78" s="303"/>
      <c r="J78" s="303"/>
      <c r="L78" s="303"/>
      <c r="N78" s="303"/>
      <c r="P78" s="303"/>
    </row>
    <row r="79" spans="2:16" ht="24" customHeight="1">
      <c r="B79" s="304"/>
      <c r="F79" s="303"/>
      <c r="J79" s="303"/>
      <c r="N79" s="303"/>
    </row>
    <row r="80" spans="2:16" ht="24" customHeight="1">
      <c r="B80" s="304"/>
      <c r="D80" s="304"/>
      <c r="F80" s="303"/>
      <c r="H80" s="303"/>
      <c r="J80" s="303"/>
      <c r="L80" s="303"/>
      <c r="N80" s="303"/>
      <c r="P80" s="303"/>
    </row>
    <row r="81" spans="2:16" ht="24" customHeight="1">
      <c r="B81" s="304"/>
      <c r="D81" s="304"/>
      <c r="F81" s="303"/>
      <c r="H81" s="303"/>
      <c r="J81" s="303"/>
      <c r="L81" s="303"/>
      <c r="N81" s="303"/>
      <c r="P81" s="303"/>
    </row>
    <row r="83" spans="2:16" ht="24" customHeight="1">
      <c r="B83" s="304"/>
      <c r="D83" s="304"/>
      <c r="F83" s="303"/>
      <c r="H83" s="303"/>
      <c r="J83" s="303"/>
      <c r="L83" s="303"/>
      <c r="N83" s="303"/>
      <c r="P83" s="303"/>
    </row>
    <row r="85" spans="2:16" ht="24" customHeight="1">
      <c r="B85" s="304"/>
      <c r="D85" s="304"/>
      <c r="F85" s="303"/>
      <c r="H85" s="303"/>
      <c r="J85" s="303"/>
      <c r="L85" s="303"/>
      <c r="N85" s="303"/>
      <c r="P85" s="303"/>
    </row>
    <row r="87" spans="2:16" ht="24" customHeight="1">
      <c r="B87" s="304"/>
      <c r="D87" s="304"/>
      <c r="F87" s="303"/>
      <c r="H87" s="303"/>
      <c r="J87" s="303"/>
      <c r="L87" s="303"/>
      <c r="N87" s="303"/>
      <c r="P87" s="303"/>
    </row>
    <row r="100" spans="2:16" ht="24" customHeight="1">
      <c r="B100" s="304"/>
      <c r="D100" s="304"/>
      <c r="F100" s="303"/>
      <c r="H100" s="303"/>
      <c r="J100" s="303"/>
      <c r="L100" s="303"/>
      <c r="N100" s="303"/>
      <c r="P100" s="303"/>
    </row>
    <row r="101" spans="2:16" ht="24" customHeight="1">
      <c r="B101" s="304"/>
      <c r="D101" s="304"/>
      <c r="F101" s="303"/>
      <c r="H101" s="303"/>
      <c r="J101" s="303"/>
      <c r="L101" s="303"/>
      <c r="N101" s="303"/>
      <c r="P101" s="303"/>
    </row>
    <row r="104" spans="2:16" ht="24" customHeight="1">
      <c r="B104" s="304"/>
      <c r="D104" s="304"/>
      <c r="F104" s="303"/>
      <c r="H104" s="303"/>
      <c r="J104" s="303"/>
      <c r="L104" s="303"/>
      <c r="N104" s="303"/>
      <c r="P104" s="303"/>
    </row>
    <row r="106" spans="2:16" ht="24" customHeight="1">
      <c r="B106" s="304"/>
      <c r="D106" s="304"/>
      <c r="F106" s="303"/>
      <c r="H106" s="303"/>
      <c r="J106" s="303"/>
      <c r="L106" s="303"/>
      <c r="N106" s="303"/>
      <c r="P106" s="303"/>
    </row>
    <row r="108" spans="2:16" ht="24" customHeight="1">
      <c r="B108" s="304"/>
      <c r="D108" s="304"/>
      <c r="F108" s="303"/>
      <c r="H108" s="303"/>
      <c r="J108" s="303"/>
      <c r="L108" s="303"/>
      <c r="N108" s="303"/>
      <c r="P108" s="303"/>
    </row>
    <row r="109" spans="2:16" ht="24" customHeight="1">
      <c r="B109" s="304"/>
      <c r="D109" s="304"/>
      <c r="F109" s="303"/>
      <c r="H109" s="303"/>
      <c r="J109" s="303"/>
      <c r="L109" s="303"/>
      <c r="N109" s="303"/>
      <c r="P109" s="303"/>
    </row>
    <row r="110" spans="2:16" ht="24" customHeight="1">
      <c r="B110" s="304"/>
      <c r="D110" s="304"/>
      <c r="F110" s="303"/>
      <c r="H110" s="303"/>
      <c r="J110" s="303"/>
      <c r="L110" s="303"/>
      <c r="N110" s="303"/>
      <c r="P110" s="303"/>
    </row>
    <row r="111" spans="2:16" ht="24" customHeight="1">
      <c r="B111" s="304"/>
      <c r="D111" s="304"/>
      <c r="F111" s="303"/>
      <c r="H111" s="303"/>
      <c r="J111" s="303"/>
      <c r="L111" s="303"/>
      <c r="N111" s="303"/>
      <c r="P111" s="303"/>
    </row>
    <row r="112" spans="2:16" ht="24" customHeight="1">
      <c r="B112" s="304"/>
      <c r="D112" s="304"/>
      <c r="F112" s="303"/>
      <c r="H112" s="303"/>
      <c r="J112" s="303"/>
      <c r="L112" s="303"/>
      <c r="N112" s="303"/>
      <c r="P112" s="303"/>
    </row>
    <row r="114" spans="2:16" ht="24" customHeight="1">
      <c r="B114" s="304"/>
      <c r="D114" s="304"/>
      <c r="F114" s="303"/>
      <c r="H114" s="303"/>
      <c r="J114" s="303"/>
      <c r="L114" s="303"/>
      <c r="N114" s="303"/>
      <c r="P114" s="303"/>
    </row>
    <row r="115" spans="2:16" ht="24" customHeight="1">
      <c r="B115" s="304"/>
      <c r="D115" s="304"/>
      <c r="F115" s="303"/>
      <c r="H115" s="303"/>
      <c r="J115" s="303"/>
      <c r="L115" s="303"/>
      <c r="N115" s="303"/>
      <c r="P115" s="303"/>
    </row>
    <row r="116" spans="2:16" ht="24" customHeight="1">
      <c r="B116" s="304"/>
      <c r="D116" s="304"/>
      <c r="F116" s="303"/>
      <c r="H116" s="303"/>
      <c r="J116" s="303"/>
      <c r="L116" s="303"/>
      <c r="N116" s="303"/>
      <c r="P116" s="303"/>
    </row>
    <row r="117" spans="2:16" ht="24" customHeight="1">
      <c r="B117" s="304"/>
      <c r="D117" s="304"/>
      <c r="F117" s="303"/>
      <c r="H117" s="303"/>
      <c r="J117" s="303"/>
      <c r="L117" s="303"/>
      <c r="N117" s="303"/>
      <c r="P117" s="303"/>
    </row>
    <row r="118" spans="2:16" ht="24" customHeight="1">
      <c r="B118" s="304"/>
      <c r="D118" s="304"/>
      <c r="F118" s="303"/>
      <c r="H118" s="303"/>
      <c r="J118" s="303"/>
      <c r="L118" s="303"/>
      <c r="N118" s="303"/>
      <c r="P118" s="303"/>
    </row>
    <row r="136" spans="2:16" ht="24" customHeight="1">
      <c r="B136" s="304"/>
      <c r="D136" s="304"/>
      <c r="F136" s="303"/>
      <c r="H136" s="303"/>
      <c r="J136" s="303"/>
      <c r="L136" s="303"/>
      <c r="N136" s="303"/>
      <c r="P136" s="303"/>
    </row>
    <row r="137" spans="2:16" ht="24" customHeight="1">
      <c r="B137" s="304"/>
      <c r="D137" s="304"/>
      <c r="F137" s="303"/>
      <c r="H137" s="303"/>
      <c r="J137" s="303"/>
      <c r="L137" s="303"/>
      <c r="N137" s="303"/>
      <c r="P137" s="303"/>
    </row>
    <row r="138" spans="2:16" ht="24" customHeight="1">
      <c r="B138" s="304"/>
      <c r="D138" s="304"/>
      <c r="F138" s="303"/>
      <c r="H138" s="303"/>
      <c r="J138" s="303"/>
      <c r="L138" s="303"/>
      <c r="N138" s="303"/>
      <c r="P138" s="303"/>
    </row>
    <row r="139" spans="2:16" ht="24" customHeight="1">
      <c r="B139" s="304"/>
      <c r="D139" s="304"/>
      <c r="F139" s="303"/>
      <c r="H139" s="303"/>
      <c r="J139" s="303"/>
      <c r="L139" s="303"/>
      <c r="N139" s="303"/>
      <c r="P139" s="303"/>
    </row>
    <row r="140" spans="2:16" ht="24" customHeight="1">
      <c r="B140" s="304"/>
      <c r="D140" s="304"/>
      <c r="F140" s="303"/>
      <c r="H140" s="303"/>
      <c r="J140" s="303"/>
      <c r="L140" s="303"/>
      <c r="N140" s="303"/>
      <c r="P140" s="303"/>
    </row>
    <row r="141" spans="2:16" ht="24" customHeight="1">
      <c r="B141" s="304"/>
      <c r="D141" s="304"/>
      <c r="F141" s="303"/>
      <c r="H141" s="303"/>
      <c r="J141" s="303"/>
      <c r="L141" s="303"/>
      <c r="N141" s="303"/>
      <c r="P141" s="303"/>
    </row>
    <row r="162" spans="2:16" ht="24" customHeight="1">
      <c r="B162" s="304"/>
      <c r="D162" s="304"/>
      <c r="F162" s="303"/>
      <c r="H162" s="303"/>
      <c r="J162" s="303"/>
      <c r="L162" s="303"/>
      <c r="N162" s="303"/>
      <c r="P162" s="303"/>
    </row>
    <row r="163" spans="2:16" ht="24" customHeight="1">
      <c r="B163" s="304"/>
      <c r="D163" s="304"/>
      <c r="F163" s="303"/>
      <c r="H163" s="303"/>
      <c r="J163" s="303"/>
      <c r="L163" s="303"/>
      <c r="N163" s="303"/>
      <c r="P163" s="303"/>
    </row>
    <row r="165" spans="2:16" ht="24" customHeight="1">
      <c r="B165" s="304"/>
      <c r="D165" s="304"/>
      <c r="F165" s="303"/>
      <c r="H165" s="303"/>
      <c r="J165" s="303"/>
      <c r="L165" s="303"/>
      <c r="N165" s="303"/>
      <c r="P165" s="303"/>
    </row>
    <row r="166" spans="2:16" ht="24" customHeight="1">
      <c r="B166" s="304"/>
      <c r="D166" s="304"/>
      <c r="F166" s="303"/>
      <c r="H166" s="303"/>
      <c r="J166" s="303"/>
      <c r="L166" s="303"/>
      <c r="N166" s="303"/>
      <c r="P166" s="303"/>
    </row>
    <row r="167" spans="2:16" ht="24" customHeight="1">
      <c r="B167" s="304"/>
      <c r="D167" s="304"/>
      <c r="F167" s="303"/>
      <c r="H167" s="303"/>
      <c r="J167" s="303"/>
      <c r="L167" s="303"/>
      <c r="N167" s="303"/>
      <c r="P167" s="303"/>
    </row>
    <row r="168" spans="2:16" ht="24" customHeight="1">
      <c r="B168" s="304"/>
      <c r="D168" s="304"/>
      <c r="F168" s="303"/>
      <c r="H168" s="303"/>
      <c r="J168" s="303"/>
      <c r="L168" s="303"/>
      <c r="N168" s="303"/>
      <c r="P168" s="303"/>
    </row>
    <row r="169" spans="2:16" ht="24" customHeight="1">
      <c r="B169" s="304"/>
      <c r="D169" s="304"/>
      <c r="F169" s="303"/>
      <c r="H169" s="303"/>
      <c r="J169" s="303"/>
      <c r="L169" s="303"/>
      <c r="N169" s="303"/>
      <c r="P169" s="303"/>
    </row>
    <row r="170" spans="2:16" ht="24" customHeight="1">
      <c r="B170" s="304"/>
      <c r="D170" s="304"/>
      <c r="F170" s="303"/>
      <c r="H170" s="303"/>
      <c r="J170" s="303"/>
      <c r="L170" s="303"/>
      <c r="N170" s="303"/>
      <c r="P170" s="303"/>
    </row>
    <row r="183" spans="2:16" ht="24" customHeight="1">
      <c r="B183" s="304"/>
      <c r="C183" s="304"/>
      <c r="D183" s="304"/>
      <c r="F183" s="303"/>
      <c r="G183" s="303"/>
      <c r="H183" s="303"/>
      <c r="J183" s="303"/>
      <c r="K183" s="303"/>
      <c r="L183" s="303"/>
      <c r="N183" s="303"/>
      <c r="O183" s="303"/>
      <c r="P183" s="303"/>
    </row>
    <row r="184" spans="2:16" ht="24" customHeight="1">
      <c r="B184" s="304"/>
      <c r="C184" s="304"/>
      <c r="D184" s="304"/>
      <c r="F184" s="303"/>
      <c r="G184" s="303"/>
      <c r="H184" s="303"/>
      <c r="J184" s="303"/>
      <c r="K184" s="303"/>
      <c r="L184" s="303"/>
      <c r="N184" s="303"/>
      <c r="O184" s="303"/>
      <c r="P184" s="303"/>
    </row>
    <row r="185" spans="2:16" ht="24" customHeight="1">
      <c r="B185" s="304"/>
      <c r="C185" s="304"/>
      <c r="D185" s="304"/>
      <c r="F185" s="303"/>
      <c r="G185" s="303"/>
      <c r="H185" s="303"/>
      <c r="J185" s="303"/>
      <c r="K185" s="303"/>
      <c r="L185" s="303"/>
      <c r="N185" s="303"/>
      <c r="O185" s="303"/>
      <c r="P185" s="303"/>
    </row>
  </sheetData>
  <mergeCells count="1">
    <mergeCell ref="R31:S31"/>
  </mergeCells>
  <pageMargins left="0.19685039370078741" right="0" top="0.55118110236220474" bottom="0.39370078740157483" header="0.6692913385826772" footer="0.51181102362204722"/>
  <pageSetup paperSize="9" scale="65" orientation="landscape" r:id="rId1"/>
  <headerFooter alignWithMargins="0">
    <oddHeader>&amp;C&amp;"TH SarabunPSK,ธรรมดา"&amp;16 16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5"/>
  <sheetViews>
    <sheetView topLeftCell="G1" zoomScale="60" zoomScaleNormal="60" workbookViewId="0">
      <selection activeCell="N19" sqref="N19"/>
    </sheetView>
  </sheetViews>
  <sheetFormatPr defaultRowHeight="24" customHeight="1"/>
  <cols>
    <col min="1" max="1" width="18.5703125" style="53" customWidth="1"/>
    <col min="2" max="2" width="10.7109375" style="53" customWidth="1"/>
    <col min="3" max="3" width="8.85546875" style="53" customWidth="1"/>
    <col min="4" max="4" width="10.7109375" style="53" customWidth="1"/>
    <col min="5" max="5" width="18.28515625" style="53" customWidth="1"/>
    <col min="6" max="6" width="11.140625" style="2" customWidth="1"/>
    <col min="7" max="7" width="9.7109375" style="2" customWidth="1"/>
    <col min="8" max="8" width="10.28515625" style="2" customWidth="1"/>
    <col min="9" max="9" width="18.5703125" style="53" customWidth="1"/>
    <col min="10" max="10" width="11.42578125" style="2" customWidth="1"/>
    <col min="11" max="11" width="9.7109375" style="2" customWidth="1"/>
    <col min="12" max="12" width="9.85546875" style="2" customWidth="1"/>
    <col min="13" max="13" width="18.85546875" style="53" customWidth="1"/>
    <col min="14" max="14" width="10.28515625" style="2" customWidth="1"/>
    <col min="15" max="15" width="9.28515625" style="2" customWidth="1"/>
    <col min="16" max="16" width="10.140625" style="2" customWidth="1"/>
    <col min="17" max="17" width="18.28515625" style="53" customWidth="1"/>
    <col min="18" max="18" width="11.42578125" style="53" customWidth="1"/>
    <col min="19" max="20" width="11.140625" style="53" customWidth="1"/>
    <col min="21" max="21" width="10.140625" style="53" bestFit="1" customWidth="1"/>
    <col min="22" max="16384" width="9.140625" style="53"/>
  </cols>
  <sheetData>
    <row r="1" spans="1:21" s="35" customFormat="1" ht="30.75" customHeight="1">
      <c r="A1" s="446" t="s">
        <v>177</v>
      </c>
      <c r="B1" s="445"/>
      <c r="C1" s="445"/>
      <c r="D1" s="445"/>
      <c r="E1" s="444" t="s">
        <v>177</v>
      </c>
      <c r="F1" s="443"/>
      <c r="G1" s="443"/>
      <c r="H1" s="443"/>
      <c r="I1" s="442" t="s">
        <v>176</v>
      </c>
      <c r="J1" s="441"/>
      <c r="K1" s="441"/>
      <c r="L1" s="441"/>
      <c r="M1" s="440" t="s">
        <v>176</v>
      </c>
      <c r="N1" s="439"/>
      <c r="O1" s="439"/>
      <c r="P1" s="439"/>
      <c r="Q1" s="35" t="s">
        <v>175</v>
      </c>
    </row>
    <row r="2" spans="1:21" s="57" customFormat="1" ht="27.75" customHeight="1">
      <c r="A2" s="438" t="s">
        <v>174</v>
      </c>
      <c r="B2" s="438"/>
      <c r="C2" s="438"/>
      <c r="D2" s="438"/>
      <c r="E2" s="437" t="s">
        <v>173</v>
      </c>
      <c r="F2" s="436"/>
      <c r="G2" s="436"/>
      <c r="H2" s="436"/>
      <c r="I2" s="435" t="s">
        <v>172</v>
      </c>
      <c r="J2" s="434"/>
      <c r="K2" s="434"/>
      <c r="L2" s="434"/>
      <c r="M2" s="433" t="s">
        <v>171</v>
      </c>
      <c r="N2" s="432"/>
      <c r="O2" s="432"/>
      <c r="P2" s="432"/>
      <c r="Q2" s="57" t="s">
        <v>170</v>
      </c>
    </row>
    <row r="3" spans="1:21" s="57" customFormat="1" ht="13.5" customHeight="1">
      <c r="A3" s="431"/>
      <c r="B3" s="431"/>
      <c r="C3" s="431"/>
      <c r="D3" s="431"/>
      <c r="E3" s="430"/>
      <c r="F3" s="429"/>
      <c r="G3" s="429"/>
      <c r="H3" s="429"/>
      <c r="I3" s="428"/>
      <c r="J3" s="427"/>
      <c r="K3" s="427"/>
      <c r="L3" s="427"/>
      <c r="M3" s="426"/>
      <c r="N3" s="425"/>
      <c r="O3" s="425"/>
      <c r="P3" s="425"/>
    </row>
    <row r="4" spans="1:21" s="57" customFormat="1" ht="32.25" customHeight="1">
      <c r="A4" s="424" t="s">
        <v>9</v>
      </c>
      <c r="B4" s="423" t="s">
        <v>0</v>
      </c>
      <c r="C4" s="423" t="s">
        <v>1</v>
      </c>
      <c r="D4" s="423" t="s">
        <v>2</v>
      </c>
      <c r="E4" s="422" t="s">
        <v>9</v>
      </c>
      <c r="F4" s="421" t="s">
        <v>0</v>
      </c>
      <c r="G4" s="421" t="s">
        <v>1</v>
      </c>
      <c r="H4" s="421" t="s">
        <v>2</v>
      </c>
      <c r="I4" s="420" t="s">
        <v>9</v>
      </c>
      <c r="J4" s="419" t="s">
        <v>0</v>
      </c>
      <c r="K4" s="419" t="s">
        <v>1</v>
      </c>
      <c r="L4" s="419" t="s">
        <v>2</v>
      </c>
      <c r="M4" s="418" t="s">
        <v>9</v>
      </c>
      <c r="N4" s="417" t="s">
        <v>0</v>
      </c>
      <c r="O4" s="417" t="s">
        <v>1</v>
      </c>
      <c r="P4" s="417" t="s">
        <v>2</v>
      </c>
      <c r="Q4" s="416" t="s">
        <v>9</v>
      </c>
      <c r="R4" s="415" t="s">
        <v>0</v>
      </c>
      <c r="S4" s="415" t="s">
        <v>1</v>
      </c>
      <c r="T4" s="415" t="s">
        <v>2</v>
      </c>
    </row>
    <row r="5" spans="1:21" s="368" customFormat="1" ht="27.75" customHeight="1">
      <c r="A5" s="387"/>
      <c r="B5" s="387"/>
      <c r="C5" s="414" t="s">
        <v>21</v>
      </c>
      <c r="D5" s="387"/>
      <c r="E5" s="412"/>
      <c r="F5" s="412"/>
      <c r="G5" s="413" t="s">
        <v>21</v>
      </c>
      <c r="H5" s="412"/>
      <c r="I5" s="410"/>
      <c r="J5" s="410"/>
      <c r="K5" s="411" t="s">
        <v>21</v>
      </c>
      <c r="L5" s="410"/>
      <c r="M5" s="408"/>
      <c r="N5" s="408"/>
      <c r="O5" s="409" t="s">
        <v>21</v>
      </c>
      <c r="P5" s="408"/>
      <c r="Q5" s="379"/>
      <c r="S5" s="378" t="s">
        <v>21</v>
      </c>
    </row>
    <row r="6" spans="1:21" s="396" customFormat="1" ht="21.75" customHeight="1">
      <c r="A6" s="407" t="s">
        <v>19</v>
      </c>
      <c r="B6" s="376">
        <v>2056013</v>
      </c>
      <c r="C6" s="376">
        <v>992301</v>
      </c>
      <c r="D6" s="376">
        <v>1063712</v>
      </c>
      <c r="E6" s="404" t="s">
        <v>19</v>
      </c>
      <c r="F6" s="374">
        <v>2055690</v>
      </c>
      <c r="G6" s="374">
        <v>992241</v>
      </c>
      <c r="H6" s="374">
        <v>1063449</v>
      </c>
      <c r="I6" s="402" t="s">
        <v>19</v>
      </c>
      <c r="J6" s="397">
        <v>2054924</v>
      </c>
      <c r="K6" s="397">
        <v>992005</v>
      </c>
      <c r="L6" s="397">
        <v>1062919</v>
      </c>
      <c r="M6" s="401" t="s">
        <v>19</v>
      </c>
      <c r="N6" s="370">
        <v>2054008</v>
      </c>
      <c r="O6" s="370">
        <v>991710</v>
      </c>
      <c r="P6" s="370">
        <v>1062298</v>
      </c>
      <c r="Q6" s="406" t="s">
        <v>19</v>
      </c>
      <c r="R6" s="405">
        <f>(N6+J6+F6+B6)/4</f>
        <v>2055158.75</v>
      </c>
      <c r="S6" s="405">
        <f>(O6+K6+G6+C6)/4</f>
        <v>992064.25</v>
      </c>
      <c r="T6" s="405">
        <f>(P6+L6+H6+D6)/4</f>
        <v>1063094.5</v>
      </c>
      <c r="U6" s="390"/>
    </row>
    <row r="7" spans="1:21" s="58" customFormat="1" ht="21.75" customHeight="1">
      <c r="A7" s="341" t="s">
        <v>18</v>
      </c>
      <c r="B7" s="376">
        <v>1379330</v>
      </c>
      <c r="C7" s="376">
        <v>759535</v>
      </c>
      <c r="D7" s="376">
        <v>619795</v>
      </c>
      <c r="E7" s="404" t="s">
        <v>18</v>
      </c>
      <c r="F7" s="374">
        <v>1340769</v>
      </c>
      <c r="G7" s="374">
        <v>751011</v>
      </c>
      <c r="H7" s="403">
        <v>589758</v>
      </c>
      <c r="I7" s="402" t="s">
        <v>18</v>
      </c>
      <c r="J7" s="397">
        <v>1331745</v>
      </c>
      <c r="K7" s="397">
        <v>735338</v>
      </c>
      <c r="L7" s="397">
        <v>596407</v>
      </c>
      <c r="M7" s="401" t="s">
        <v>18</v>
      </c>
      <c r="N7" s="370">
        <v>1264052</v>
      </c>
      <c r="O7" s="370">
        <v>707975</v>
      </c>
      <c r="P7" s="370">
        <v>556077</v>
      </c>
      <c r="Q7" s="337" t="s">
        <v>18</v>
      </c>
      <c r="R7" s="391">
        <f>(N7+J7+F7+B7)/4</f>
        <v>1328974</v>
      </c>
      <c r="S7" s="391">
        <f>(O7+K7+G7+C7)/4</f>
        <v>738464.75</v>
      </c>
      <c r="T7" s="391">
        <f>(P7+L7+H7+D7)/4</f>
        <v>590509.25</v>
      </c>
      <c r="U7" s="390"/>
    </row>
    <row r="8" spans="1:21" s="58" customFormat="1" ht="21.75" customHeight="1">
      <c r="A8" s="341" t="s">
        <v>17</v>
      </c>
      <c r="B8" s="376">
        <v>1364796</v>
      </c>
      <c r="C8" s="376">
        <v>749450</v>
      </c>
      <c r="D8" s="376">
        <v>615346</v>
      </c>
      <c r="E8" s="344" t="s">
        <v>17</v>
      </c>
      <c r="F8" s="374">
        <v>1335269</v>
      </c>
      <c r="G8" s="374">
        <v>745511</v>
      </c>
      <c r="H8" s="374">
        <v>589758</v>
      </c>
      <c r="I8" s="343" t="s">
        <v>17</v>
      </c>
      <c r="J8" s="397">
        <v>1287643</v>
      </c>
      <c r="K8" s="397">
        <v>705094</v>
      </c>
      <c r="L8" s="397">
        <v>582549</v>
      </c>
      <c r="M8" s="342" t="s">
        <v>17</v>
      </c>
      <c r="N8" s="370">
        <v>1141244</v>
      </c>
      <c r="O8" s="370">
        <v>623772</v>
      </c>
      <c r="P8" s="370">
        <v>517472</v>
      </c>
      <c r="Q8" s="337" t="s">
        <v>17</v>
      </c>
      <c r="R8" s="391">
        <f>(N8+J8+F8+B8)/4</f>
        <v>1282238</v>
      </c>
      <c r="S8" s="391">
        <f>(O8+K8+G8+C8)/4</f>
        <v>705956.75</v>
      </c>
      <c r="T8" s="391">
        <f>(P8+L8+H8+D8)/4</f>
        <v>576281.25</v>
      </c>
      <c r="U8" s="390"/>
    </row>
    <row r="9" spans="1:21" s="58" customFormat="1" ht="21.75" customHeight="1">
      <c r="A9" s="341" t="s">
        <v>16</v>
      </c>
      <c r="B9" s="376">
        <v>1347607</v>
      </c>
      <c r="C9" s="376">
        <v>741216</v>
      </c>
      <c r="D9" s="376">
        <v>606391</v>
      </c>
      <c r="E9" s="340" t="s">
        <v>16</v>
      </c>
      <c r="F9" s="374">
        <v>1289307</v>
      </c>
      <c r="G9" s="374">
        <v>725790</v>
      </c>
      <c r="H9" s="374">
        <v>563517</v>
      </c>
      <c r="I9" s="339" t="s">
        <v>16</v>
      </c>
      <c r="J9" s="397">
        <v>1235110</v>
      </c>
      <c r="K9" s="397">
        <v>689798</v>
      </c>
      <c r="L9" s="397">
        <v>545312</v>
      </c>
      <c r="M9" s="338" t="s">
        <v>16</v>
      </c>
      <c r="N9" s="370">
        <v>1123034</v>
      </c>
      <c r="O9" s="370">
        <v>615785</v>
      </c>
      <c r="P9" s="370">
        <v>507249</v>
      </c>
      <c r="Q9" s="337" t="s">
        <v>16</v>
      </c>
      <c r="R9" s="391">
        <f>(N9+J9+F9+B9)/4</f>
        <v>1248764.5</v>
      </c>
      <c r="S9" s="391">
        <f>(O9+K9+G9+C9)/4+0.3</f>
        <v>693147.55</v>
      </c>
      <c r="T9" s="391">
        <f>(P9+L9+H9+D9)/4</f>
        <v>555617.25</v>
      </c>
      <c r="U9" s="390"/>
    </row>
    <row r="10" spans="1:21" s="58" customFormat="1" ht="21.75" customHeight="1">
      <c r="A10" s="341" t="s">
        <v>15</v>
      </c>
      <c r="B10" s="376">
        <v>17189</v>
      </c>
      <c r="C10" s="376">
        <v>8234</v>
      </c>
      <c r="D10" s="376">
        <v>8955</v>
      </c>
      <c r="E10" s="400" t="s">
        <v>15</v>
      </c>
      <c r="F10" s="374">
        <v>45962</v>
      </c>
      <c r="G10" s="374">
        <v>19721</v>
      </c>
      <c r="H10" s="374">
        <v>26241</v>
      </c>
      <c r="I10" s="399" t="s">
        <v>15</v>
      </c>
      <c r="J10" s="397">
        <v>52533</v>
      </c>
      <c r="K10" s="397">
        <v>15295</v>
      </c>
      <c r="L10" s="397">
        <v>37238</v>
      </c>
      <c r="M10" s="398" t="s">
        <v>15</v>
      </c>
      <c r="N10" s="370">
        <v>18210</v>
      </c>
      <c r="O10" s="370">
        <v>7987</v>
      </c>
      <c r="P10" s="370">
        <v>10223</v>
      </c>
      <c r="Q10" s="337" t="s">
        <v>15</v>
      </c>
      <c r="R10" s="391">
        <f>(N10+J10+F10+B10)/4-0.03</f>
        <v>33473.47</v>
      </c>
      <c r="S10" s="391">
        <f>(O10+K10+G10+C10)/4</f>
        <v>12809.25</v>
      </c>
      <c r="T10" s="391">
        <f>((P10+L10+H10+D10)/4)</f>
        <v>20664.25</v>
      </c>
      <c r="U10" s="390"/>
    </row>
    <row r="11" spans="1:21" s="58" customFormat="1" ht="21.75" customHeight="1">
      <c r="A11" s="341" t="s">
        <v>14</v>
      </c>
      <c r="B11" s="376">
        <v>14534</v>
      </c>
      <c r="C11" s="376">
        <v>10085</v>
      </c>
      <c r="D11" s="376">
        <v>4449</v>
      </c>
      <c r="E11" s="400" t="s">
        <v>14</v>
      </c>
      <c r="F11" s="374">
        <v>5501</v>
      </c>
      <c r="G11" s="374">
        <v>5501</v>
      </c>
      <c r="H11" s="374">
        <v>0</v>
      </c>
      <c r="I11" s="399" t="s">
        <v>14</v>
      </c>
      <c r="J11" s="397">
        <v>44102</v>
      </c>
      <c r="K11" s="397">
        <v>30245</v>
      </c>
      <c r="L11" s="397">
        <v>13857</v>
      </c>
      <c r="M11" s="398" t="s">
        <v>14</v>
      </c>
      <c r="N11" s="370">
        <v>122808</v>
      </c>
      <c r="O11" s="370">
        <v>84203</v>
      </c>
      <c r="P11" s="370">
        <v>38605</v>
      </c>
      <c r="Q11" s="337" t="s">
        <v>14</v>
      </c>
      <c r="R11" s="391">
        <f>(N11+J11+F11+B11)/4</f>
        <v>46736.25</v>
      </c>
      <c r="S11" s="391">
        <f>(O11+K11+G11+C11)/4-0.09</f>
        <v>32508.41</v>
      </c>
      <c r="T11" s="391">
        <f>((P11+L11+H11+D11)/4)</f>
        <v>14227.75</v>
      </c>
      <c r="U11" s="390"/>
    </row>
    <row r="12" spans="1:21" s="58" customFormat="1" ht="21.75" customHeight="1">
      <c r="A12" s="341" t="s">
        <v>13</v>
      </c>
      <c r="B12" s="376">
        <v>676683</v>
      </c>
      <c r="C12" s="376">
        <v>232766</v>
      </c>
      <c r="D12" s="376">
        <v>443917</v>
      </c>
      <c r="E12" s="340" t="s">
        <v>13</v>
      </c>
      <c r="F12" s="374">
        <v>714921</v>
      </c>
      <c r="G12" s="374">
        <v>241230</v>
      </c>
      <c r="H12" s="374">
        <v>473691</v>
      </c>
      <c r="I12" s="339" t="s">
        <v>13</v>
      </c>
      <c r="J12" s="397">
        <v>723179</v>
      </c>
      <c r="K12" s="397">
        <v>256667</v>
      </c>
      <c r="L12" s="397">
        <v>466512</v>
      </c>
      <c r="M12" s="338" t="s">
        <v>13</v>
      </c>
      <c r="N12" s="370">
        <v>789956</v>
      </c>
      <c r="O12" s="370">
        <v>283735</v>
      </c>
      <c r="P12" s="370">
        <v>506221</v>
      </c>
      <c r="Q12" s="337" t="s">
        <v>13</v>
      </c>
      <c r="R12" s="391">
        <f>(N12+J12+F12+B12)/4</f>
        <v>726184.75</v>
      </c>
      <c r="S12" s="391">
        <f>(O12+K12+G12+C12)/4-0.09</f>
        <v>253599.41</v>
      </c>
      <c r="T12" s="391">
        <f>(P12+L12+H12+D12)/4+0.3</f>
        <v>472585.55</v>
      </c>
      <c r="U12" s="390"/>
    </row>
    <row r="13" spans="1:21" s="58" customFormat="1" ht="21.75" customHeight="1">
      <c r="A13" s="341" t="s">
        <v>12</v>
      </c>
      <c r="B13" s="376">
        <v>167894</v>
      </c>
      <c r="C13" s="376">
        <v>9258</v>
      </c>
      <c r="D13" s="376">
        <v>158636</v>
      </c>
      <c r="E13" s="320" t="s">
        <v>12</v>
      </c>
      <c r="F13" s="374">
        <v>188941</v>
      </c>
      <c r="G13" s="374">
        <v>20767</v>
      </c>
      <c r="H13" s="374">
        <v>168175</v>
      </c>
      <c r="I13" s="318" t="s">
        <v>12</v>
      </c>
      <c r="J13" s="397">
        <v>176780</v>
      </c>
      <c r="K13" s="397">
        <v>8554</v>
      </c>
      <c r="L13" s="397">
        <v>168226</v>
      </c>
      <c r="M13" s="316" t="s">
        <v>12</v>
      </c>
      <c r="N13" s="370">
        <v>200436</v>
      </c>
      <c r="O13" s="370">
        <v>6603</v>
      </c>
      <c r="P13" s="370">
        <v>193833</v>
      </c>
      <c r="Q13" s="337" t="s">
        <v>12</v>
      </c>
      <c r="R13" s="391">
        <f>(N13+J13+F13+B13)/4</f>
        <v>183512.75</v>
      </c>
      <c r="S13" s="391">
        <f>(O13+K13+G13+C13)/4-0.1</f>
        <v>11295.4</v>
      </c>
      <c r="T13" s="391">
        <f>(P13+L13+H13+D13)/4+0.09</f>
        <v>172217.59</v>
      </c>
      <c r="U13" s="390"/>
    </row>
    <row r="14" spans="1:21" s="396" customFormat="1" ht="21.75" customHeight="1">
      <c r="A14" s="341" t="s">
        <v>11</v>
      </c>
      <c r="B14" s="376">
        <v>156802</v>
      </c>
      <c r="C14" s="376">
        <v>70609</v>
      </c>
      <c r="D14" s="376">
        <v>86193</v>
      </c>
      <c r="E14" s="320" t="s">
        <v>11</v>
      </c>
      <c r="F14" s="374">
        <v>168196</v>
      </c>
      <c r="G14" s="374">
        <v>74947</v>
      </c>
      <c r="H14" s="374">
        <v>93249</v>
      </c>
      <c r="I14" s="318" t="s">
        <v>11</v>
      </c>
      <c r="J14" s="397">
        <v>167388</v>
      </c>
      <c r="K14" s="397">
        <v>84972</v>
      </c>
      <c r="L14" s="397">
        <v>82416</v>
      </c>
      <c r="M14" s="316" t="s">
        <v>11</v>
      </c>
      <c r="N14" s="370">
        <v>166868</v>
      </c>
      <c r="O14" s="370">
        <v>80327</v>
      </c>
      <c r="P14" s="370">
        <v>86541</v>
      </c>
      <c r="Q14" s="337" t="s">
        <v>11</v>
      </c>
      <c r="R14" s="391">
        <f>(N14+J14+F14+B14)/4</f>
        <v>164813.5</v>
      </c>
      <c r="S14" s="391">
        <f>(O14+K14+G14+C14)/4</f>
        <v>77713.75</v>
      </c>
      <c r="T14" s="391">
        <f>(P14+L14+H14+D14)/4</f>
        <v>87099.75</v>
      </c>
      <c r="U14" s="390"/>
    </row>
    <row r="15" spans="1:21" s="58" customFormat="1" ht="21.75" customHeight="1">
      <c r="A15" s="336" t="s">
        <v>10</v>
      </c>
      <c r="B15" s="395">
        <v>351987</v>
      </c>
      <c r="C15" s="395">
        <v>152899</v>
      </c>
      <c r="D15" s="395">
        <v>199088</v>
      </c>
      <c r="E15" s="375" t="s">
        <v>10</v>
      </c>
      <c r="F15" s="394">
        <v>357784</v>
      </c>
      <c r="G15" s="394">
        <v>145516</v>
      </c>
      <c r="H15" s="394">
        <v>212267</v>
      </c>
      <c r="I15" s="373" t="s">
        <v>10</v>
      </c>
      <c r="J15" s="393">
        <v>379011</v>
      </c>
      <c r="K15" s="393">
        <v>163140</v>
      </c>
      <c r="L15" s="393">
        <v>215871</v>
      </c>
      <c r="M15" s="371" t="s">
        <v>10</v>
      </c>
      <c r="N15" s="392">
        <v>422652</v>
      </c>
      <c r="O15" s="392">
        <v>196805</v>
      </c>
      <c r="P15" s="392">
        <v>225847</v>
      </c>
      <c r="Q15" s="332" t="s">
        <v>10</v>
      </c>
      <c r="R15" s="391">
        <f>(N15+J15+F15+B15)/4-0.03</f>
        <v>377858.47</v>
      </c>
      <c r="S15" s="391">
        <f>(O15+K15+G15+C15)/4</f>
        <v>164590</v>
      </c>
      <c r="T15" s="391">
        <f>(P15+L15+H15+D15)/4</f>
        <v>213268.25</v>
      </c>
      <c r="U15" s="390"/>
    </row>
    <row r="16" spans="1:21" s="58" customFormat="1" ht="9" customHeight="1">
      <c r="A16" s="389"/>
      <c r="B16" s="376"/>
      <c r="C16" s="376"/>
      <c r="D16" s="376"/>
      <c r="E16" s="340"/>
      <c r="F16" s="374"/>
      <c r="G16" s="374"/>
      <c r="H16" s="374"/>
      <c r="I16" s="339"/>
      <c r="J16" s="372"/>
      <c r="K16" s="372"/>
      <c r="L16" s="372"/>
      <c r="M16" s="338"/>
      <c r="N16" s="370"/>
      <c r="O16" s="370"/>
      <c r="P16" s="370"/>
      <c r="Q16" s="388"/>
      <c r="R16" s="314"/>
      <c r="S16" s="314"/>
      <c r="T16" s="314"/>
    </row>
    <row r="17" spans="1:20" s="314" customFormat="1" ht="21.75" customHeight="1">
      <c r="A17" s="387"/>
      <c r="B17" s="386"/>
      <c r="C17" s="386" t="s">
        <v>20</v>
      </c>
      <c r="D17" s="386"/>
      <c r="E17" s="385"/>
      <c r="F17" s="384"/>
      <c r="G17" s="384" t="s">
        <v>20</v>
      </c>
      <c r="H17" s="384"/>
      <c r="I17" s="383"/>
      <c r="J17" s="382"/>
      <c r="K17" s="382" t="s">
        <v>20</v>
      </c>
      <c r="L17" s="382"/>
      <c r="M17" s="381"/>
      <c r="N17" s="380"/>
      <c r="O17" s="380" t="s">
        <v>20</v>
      </c>
      <c r="P17" s="380"/>
      <c r="Q17" s="379"/>
      <c r="S17" s="378" t="s">
        <v>20</v>
      </c>
    </row>
    <row r="18" spans="1:20" s="368" customFormat="1" ht="14.25" customHeight="1">
      <c r="A18" s="377"/>
      <c r="B18" s="376"/>
      <c r="C18" s="376"/>
      <c r="D18" s="376"/>
      <c r="E18" s="375"/>
      <c r="F18" s="374"/>
      <c r="G18" s="374"/>
      <c r="H18" s="374"/>
      <c r="I18" s="373"/>
      <c r="J18" s="372"/>
      <c r="K18" s="372"/>
      <c r="L18" s="372"/>
      <c r="M18" s="371"/>
      <c r="N18" s="370"/>
      <c r="O18" s="370"/>
      <c r="P18" s="370"/>
      <c r="Q18" s="369"/>
    </row>
    <row r="19" spans="1:20" s="360" customFormat="1" ht="21.75" customHeight="1">
      <c r="A19" s="367" t="s">
        <v>19</v>
      </c>
      <c r="B19" s="366">
        <v>100</v>
      </c>
      <c r="C19" s="366">
        <v>100</v>
      </c>
      <c r="D19" s="366">
        <v>100</v>
      </c>
      <c r="E19" s="365" t="s">
        <v>19</v>
      </c>
      <c r="F19" s="347">
        <v>100</v>
      </c>
      <c r="G19" s="347">
        <v>100</v>
      </c>
      <c r="H19" s="347">
        <v>100</v>
      </c>
      <c r="I19" s="364" t="s">
        <v>19</v>
      </c>
      <c r="J19" s="317">
        <v>100</v>
      </c>
      <c r="K19" s="317">
        <v>100</v>
      </c>
      <c r="L19" s="317">
        <v>100</v>
      </c>
      <c r="M19" s="363" t="s">
        <v>19</v>
      </c>
      <c r="N19" s="315">
        <v>100</v>
      </c>
      <c r="O19" s="315">
        <v>100</v>
      </c>
      <c r="P19" s="315">
        <v>100</v>
      </c>
      <c r="Q19" s="362" t="s">
        <v>19</v>
      </c>
      <c r="R19" s="361">
        <v>100</v>
      </c>
      <c r="S19" s="361">
        <v>100</v>
      </c>
      <c r="T19" s="361">
        <v>100</v>
      </c>
    </row>
    <row r="20" spans="1:20" s="58" customFormat="1" ht="21.75" customHeight="1">
      <c r="A20" s="341" t="s">
        <v>18</v>
      </c>
      <c r="B20" s="358">
        <v>67.087610827363449</v>
      </c>
      <c r="C20" s="358">
        <v>76.542803040609655</v>
      </c>
      <c r="D20" s="358">
        <v>58.267181342318224</v>
      </c>
      <c r="E20" s="320" t="s">
        <v>18</v>
      </c>
      <c r="F20" s="319">
        <v>65.222334106796254</v>
      </c>
      <c r="G20" s="319">
        <v>75.688366032042623</v>
      </c>
      <c r="H20" s="319">
        <v>55.457102315202704</v>
      </c>
      <c r="I20" s="334" t="s">
        <v>18</v>
      </c>
      <c r="J20" s="359">
        <v>64.807506263005351</v>
      </c>
      <c r="K20" s="359">
        <v>74.126440894955167</v>
      </c>
      <c r="L20" s="359">
        <v>56.11029626904778</v>
      </c>
      <c r="M20" s="333" t="s">
        <v>18</v>
      </c>
      <c r="N20" s="350">
        <v>61.570753492683572</v>
      </c>
      <c r="O20" s="350">
        <v>71.389317441590791</v>
      </c>
      <c r="P20" s="350">
        <v>52.34661083801344</v>
      </c>
      <c r="Q20" s="337" t="s">
        <v>18</v>
      </c>
      <c r="R20" s="331">
        <f>R7*100/R$6</f>
        <v>64.665272208290475</v>
      </c>
      <c r="S20" s="331">
        <f>S7*100/S$6</f>
        <v>74.4371899299869</v>
      </c>
      <c r="T20" s="331">
        <f>T7*100/T$6</f>
        <v>55.546261409498406</v>
      </c>
    </row>
    <row r="21" spans="1:20" s="58" customFormat="1" ht="21.75" customHeight="1">
      <c r="A21" s="341" t="s">
        <v>17</v>
      </c>
      <c r="B21" s="358">
        <v>66.380708682289466</v>
      </c>
      <c r="C21" s="358">
        <v>75.526478356869532</v>
      </c>
      <c r="D21" s="358">
        <v>57.848929033422579</v>
      </c>
      <c r="E21" s="320" t="s">
        <v>17</v>
      </c>
      <c r="F21" s="319">
        <v>64.924784038449374</v>
      </c>
      <c r="G21" s="319">
        <v>75.134065211979745</v>
      </c>
      <c r="H21" s="319">
        <v>55.457102315202704</v>
      </c>
      <c r="I21" s="334" t="s">
        <v>17</v>
      </c>
      <c r="J21" s="357">
        <v>62.661344166499589</v>
      </c>
      <c r="K21" s="357">
        <v>71.077665939183774</v>
      </c>
      <c r="L21" s="356">
        <v>54.806528060934085</v>
      </c>
      <c r="M21" s="333" t="s">
        <v>17</v>
      </c>
      <c r="N21" s="355">
        <v>55.591808912136663</v>
      </c>
      <c r="O21" s="355">
        <v>62.898629639713221</v>
      </c>
      <c r="P21" s="355">
        <v>48.712508166258431</v>
      </c>
      <c r="Q21" s="337" t="s">
        <v>17</v>
      </c>
      <c r="R21" s="331">
        <f>R8*100/R$6</f>
        <v>62.391189974983682</v>
      </c>
      <c r="S21" s="331">
        <f>S8*100/S$6</f>
        <v>71.160386033465073</v>
      </c>
      <c r="T21" s="331">
        <f>T8*100/T$6</f>
        <v>54.207904377268434</v>
      </c>
    </row>
    <row r="22" spans="1:20" s="58" customFormat="1" ht="21.75" customHeight="1">
      <c r="A22" s="341" t="s">
        <v>16</v>
      </c>
      <c r="B22" s="354">
        <v>65.574673112475452</v>
      </c>
      <c r="C22" s="354">
        <v>74.696689814884792</v>
      </c>
      <c r="D22" s="354">
        <v>57.007065822327846</v>
      </c>
      <c r="E22" s="340" t="s">
        <v>16</v>
      </c>
      <c r="F22" s="353">
        <v>62.718941085474953</v>
      </c>
      <c r="G22" s="353">
        <v>73.146544035168873</v>
      </c>
      <c r="H22" s="353">
        <v>52.989565084926497</v>
      </c>
      <c r="I22" s="339" t="s">
        <v>16</v>
      </c>
      <c r="J22" s="352">
        <v>60.104899256614843</v>
      </c>
      <c r="K22" s="351">
        <v>69.565738227125877</v>
      </c>
      <c r="L22" s="351">
        <v>51.303250765110043</v>
      </c>
      <c r="M22" s="338" t="s">
        <v>16</v>
      </c>
      <c r="N22" s="350">
        <v>54.675249560858575</v>
      </c>
      <c r="O22" s="350">
        <v>62.093253067933169</v>
      </c>
      <c r="P22" s="350">
        <v>47.720160501102328</v>
      </c>
      <c r="Q22" s="337" t="s">
        <v>16</v>
      </c>
      <c r="R22" s="331">
        <f>R9*100/R$6</f>
        <v>60.762435018705979</v>
      </c>
      <c r="S22" s="331">
        <f>S9*100/S$6</f>
        <v>69.869219659916183</v>
      </c>
      <c r="T22" s="331">
        <f>T9*100/T$6</f>
        <v>52.26414490903678</v>
      </c>
    </row>
    <row r="23" spans="1:20" s="58" customFormat="1" ht="21.75" customHeight="1">
      <c r="A23" s="341" t="s">
        <v>15</v>
      </c>
      <c r="B23" s="349">
        <v>0.83603556981400406</v>
      </c>
      <c r="C23" s="349">
        <v>0.8297885419847405</v>
      </c>
      <c r="D23" s="349">
        <v>0.84186321109473239</v>
      </c>
      <c r="E23" s="348" t="s">
        <v>15</v>
      </c>
      <c r="F23" s="347">
        <v>2.2358429529744273</v>
      </c>
      <c r="G23" s="347">
        <v>1.9875211768108756</v>
      </c>
      <c r="H23" s="347">
        <v>2.4675372302762049</v>
      </c>
      <c r="I23" s="346" t="s">
        <v>15</v>
      </c>
      <c r="J23" s="317">
        <v>2.5564449098847453</v>
      </c>
      <c r="K23" s="317">
        <v>1.5418269061143846</v>
      </c>
      <c r="L23" s="317">
        <v>3.5033713763701657</v>
      </c>
      <c r="M23" s="345" t="s">
        <v>15</v>
      </c>
      <c r="N23" s="315">
        <v>0.8865593512780866</v>
      </c>
      <c r="O23" s="315">
        <v>0.80537657178005662</v>
      </c>
      <c r="P23" s="315">
        <v>0.96234766515610493</v>
      </c>
      <c r="Q23" s="337" t="s">
        <v>15</v>
      </c>
      <c r="R23" s="331">
        <f>R10*100/R$6</f>
        <v>1.6287534965364598</v>
      </c>
      <c r="S23" s="331">
        <f>S10*100/S$6</f>
        <v>1.2911714135450401</v>
      </c>
      <c r="T23" s="331">
        <f>T10*100/T$6</f>
        <v>1.9437829844853867</v>
      </c>
    </row>
    <row r="24" spans="1:20" s="58" customFormat="1" ht="21.75" customHeight="1">
      <c r="A24" s="341" t="s">
        <v>14</v>
      </c>
      <c r="B24" s="349">
        <v>0.70690214507398541</v>
      </c>
      <c r="C24" s="349">
        <v>1.0163246837401152</v>
      </c>
      <c r="D24" s="349">
        <v>0.45825230889564089</v>
      </c>
      <c r="E24" s="348" t="s">
        <v>14</v>
      </c>
      <c r="F24" s="347">
        <v>0.26759871381385325</v>
      </c>
      <c r="G24" s="347">
        <v>0.55440160203015199</v>
      </c>
      <c r="H24" s="347" t="s">
        <v>8</v>
      </c>
      <c r="I24" s="346" t="s">
        <v>14</v>
      </c>
      <c r="J24" s="317">
        <v>2.1461620965057588</v>
      </c>
      <c r="K24" s="317">
        <v>3.0488757617149109</v>
      </c>
      <c r="L24" s="317">
        <v>1.3036741275675756</v>
      </c>
      <c r="M24" s="345" t="s">
        <v>14</v>
      </c>
      <c r="N24" s="315">
        <v>5.9789445805469112</v>
      </c>
      <c r="O24" s="315">
        <v>8.4906878018775647</v>
      </c>
      <c r="P24" s="315">
        <v>3.6341026717550067</v>
      </c>
      <c r="Q24" s="337" t="s">
        <v>14</v>
      </c>
      <c r="R24" s="331">
        <f>R11*100/R$6</f>
        <v>2.2740943978172004</v>
      </c>
      <c r="S24" s="331">
        <f>S11*100/S$6</f>
        <v>3.2768452244902484</v>
      </c>
      <c r="T24" s="331">
        <f>T11*100/T$6</f>
        <v>1.3383335159762373</v>
      </c>
    </row>
    <row r="25" spans="1:20" s="58" customFormat="1" ht="21.75" customHeight="1">
      <c r="A25" s="341" t="s">
        <v>13</v>
      </c>
      <c r="B25" s="335">
        <v>32.912389172636551</v>
      </c>
      <c r="C25" s="335">
        <v>23.457196959390345</v>
      </c>
      <c r="D25" s="335">
        <v>41.732818657681776</v>
      </c>
      <c r="E25" s="344" t="s">
        <v>13</v>
      </c>
      <c r="F25" s="319">
        <v>34.777665893203739</v>
      </c>
      <c r="G25" s="319">
        <v>24.311633967957381</v>
      </c>
      <c r="H25" s="319">
        <v>44.542897684797296</v>
      </c>
      <c r="I25" s="343" t="s">
        <v>13</v>
      </c>
      <c r="J25" s="317">
        <v>35.192493736994656</v>
      </c>
      <c r="K25" s="317">
        <v>25.873559105044833</v>
      </c>
      <c r="L25" s="317">
        <v>43.88970373095222</v>
      </c>
      <c r="M25" s="342" t="s">
        <v>13</v>
      </c>
      <c r="N25" s="315">
        <v>38.429246507316428</v>
      </c>
      <c r="O25" s="315">
        <v>28.610682558409213</v>
      </c>
      <c r="P25" s="315">
        <v>47.65338916198656</v>
      </c>
      <c r="Q25" s="337" t="s">
        <v>13</v>
      </c>
      <c r="R25" s="331">
        <f>R12*100/R$6</f>
        <v>35.334727791709518</v>
      </c>
      <c r="S25" s="331">
        <f>S12*100/S$6</f>
        <v>25.562800998020037</v>
      </c>
      <c r="T25" s="331">
        <f>T12*100/T$6</f>
        <v>44.453766810006073</v>
      </c>
    </row>
    <row r="26" spans="1:20" s="58" customFormat="1" ht="21.75" customHeight="1">
      <c r="A26" s="341" t="s">
        <v>12</v>
      </c>
      <c r="B26" s="335">
        <v>8.1659989503957409</v>
      </c>
      <c r="C26" s="335">
        <v>0.93298303639722224</v>
      </c>
      <c r="D26" s="335">
        <v>14.913435215547066</v>
      </c>
      <c r="E26" s="340" t="s">
        <v>12</v>
      </c>
      <c r="F26" s="319">
        <v>9.1911231751869202</v>
      </c>
      <c r="G26" s="319">
        <v>2.0929391145901048</v>
      </c>
      <c r="H26" s="319">
        <v>15.814110502713341</v>
      </c>
      <c r="I26" s="339" t="s">
        <v>12</v>
      </c>
      <c r="J26" s="317">
        <v>8.6027512453015298</v>
      </c>
      <c r="K26" s="317">
        <v>0.86229404085664896</v>
      </c>
      <c r="L26" s="317">
        <v>15.82679395137353</v>
      </c>
      <c r="M26" s="338" t="s">
        <v>12</v>
      </c>
      <c r="N26" s="315">
        <v>9.72828721212381</v>
      </c>
      <c r="O26" s="315">
        <v>0.66581964485585499</v>
      </c>
      <c r="P26" s="315">
        <v>18.246574878235673</v>
      </c>
      <c r="Q26" s="337" t="s">
        <v>12</v>
      </c>
      <c r="R26" s="331">
        <f>R13*100/R$6</f>
        <v>8.9293710279072123</v>
      </c>
      <c r="S26" s="331">
        <f>S13*100/S$6</f>
        <v>1.138575450128356</v>
      </c>
      <c r="T26" s="331">
        <f>T13*100/T$6</f>
        <v>16.199650172209527</v>
      </c>
    </row>
    <row r="27" spans="1:20" s="58" customFormat="1" ht="21.75" customHeight="1">
      <c r="A27" s="336" t="s">
        <v>11</v>
      </c>
      <c r="B27" s="335">
        <v>7.626508198148553</v>
      </c>
      <c r="C27" s="335">
        <v>7.1156836484091013</v>
      </c>
      <c r="D27" s="335">
        <v>8.1030391684967356</v>
      </c>
      <c r="E27" s="320" t="s">
        <v>11</v>
      </c>
      <c r="F27" s="319">
        <v>8.1819729628494571</v>
      </c>
      <c r="G27" s="319">
        <v>7.5233061020457725</v>
      </c>
      <c r="H27" s="319">
        <v>8.7385446128587265</v>
      </c>
      <c r="I27" s="334" t="s">
        <v>11</v>
      </c>
      <c r="J27" s="317">
        <v>8.175702712119767</v>
      </c>
      <c r="K27" s="317">
        <v>8.5656826326480218</v>
      </c>
      <c r="L27" s="317">
        <v>7.753742288923239</v>
      </c>
      <c r="M27" s="333" t="s">
        <v>11</v>
      </c>
      <c r="N27" s="315">
        <v>8.1240189911626448</v>
      </c>
      <c r="O27" s="315">
        <v>8.0998477377459128</v>
      </c>
      <c r="P27" s="315">
        <v>8.1465841035189754</v>
      </c>
      <c r="Q27" s="337" t="s">
        <v>11</v>
      </c>
      <c r="R27" s="331">
        <f>R14*100/R$6</f>
        <v>8.0195021430826205</v>
      </c>
      <c r="S27" s="331">
        <f>S14*100/S$6</f>
        <v>7.8335400151754282</v>
      </c>
      <c r="T27" s="331">
        <f>T14*100/T$6</f>
        <v>8.1930392829612035</v>
      </c>
    </row>
    <row r="28" spans="1:20" s="58" customFormat="1" ht="21.75" customHeight="1">
      <c r="A28" s="336" t="s">
        <v>10</v>
      </c>
      <c r="B28" s="335">
        <v>17.119882024092259</v>
      </c>
      <c r="C28" s="335">
        <v>15.458530274584023</v>
      </c>
      <c r="D28" s="335">
        <v>18.716344273637976</v>
      </c>
      <c r="E28" s="320" t="s">
        <v>10</v>
      </c>
      <c r="F28" s="319">
        <v>17.404569755167365</v>
      </c>
      <c r="G28" s="319">
        <v>14.665388751321503</v>
      </c>
      <c r="H28" s="319">
        <v>19.96024256922523</v>
      </c>
      <c r="I28" s="334" t="s">
        <v>10</v>
      </c>
      <c r="J28" s="317">
        <v>18.444039779573355</v>
      </c>
      <c r="K28" s="317">
        <v>16.445481625596646</v>
      </c>
      <c r="L28" s="317">
        <v>20.309261571201567</v>
      </c>
      <c r="M28" s="333" t="s">
        <v>10</v>
      </c>
      <c r="N28" s="315">
        <v>20.576940304029975</v>
      </c>
      <c r="O28" s="315">
        <v>19.845015175807443</v>
      </c>
      <c r="P28" s="315">
        <v>21.260230180231911</v>
      </c>
      <c r="Q28" s="332" t="s">
        <v>10</v>
      </c>
      <c r="R28" s="331">
        <f>R15*100/R$6</f>
        <v>18.385853160978439</v>
      </c>
      <c r="S28" s="331">
        <f>S15*100/S$6</f>
        <v>16.590659324736276</v>
      </c>
      <c r="T28" s="331">
        <f>T15*100/T$6</f>
        <v>20.06108111743594</v>
      </c>
    </row>
    <row r="29" spans="1:20" s="58" customFormat="1" ht="19.5" customHeight="1">
      <c r="A29" s="330"/>
      <c r="B29" s="329"/>
      <c r="C29" s="329"/>
      <c r="D29" s="329"/>
      <c r="E29" s="328"/>
      <c r="F29" s="327"/>
      <c r="G29" s="327"/>
      <c r="H29" s="327"/>
      <c r="I29" s="326"/>
      <c r="J29" s="325"/>
      <c r="K29" s="325"/>
      <c r="L29" s="325"/>
      <c r="M29" s="324"/>
      <c r="N29" s="323"/>
      <c r="O29" s="323"/>
      <c r="P29" s="323"/>
      <c r="Q29" s="6"/>
      <c r="R29" s="322"/>
      <c r="S29" s="322"/>
      <c r="T29" s="322"/>
    </row>
    <row r="30" spans="1:20" s="58" customFormat="1" ht="20.25" hidden="1" customHeight="1">
      <c r="A30" s="59"/>
      <c r="B30" s="321"/>
      <c r="C30" s="321"/>
      <c r="D30" s="321"/>
      <c r="E30" s="320"/>
      <c r="F30" s="319"/>
      <c r="G30" s="319"/>
      <c r="H30" s="319"/>
      <c r="I30" s="318"/>
      <c r="J30" s="317"/>
      <c r="K30" s="317"/>
      <c r="L30" s="317"/>
      <c r="M30" s="316"/>
      <c r="N30" s="315"/>
      <c r="O30" s="315"/>
      <c r="P30" s="315"/>
      <c r="Q30" s="59"/>
      <c r="R30" s="314"/>
      <c r="S30" s="314"/>
      <c r="T30" s="314"/>
    </row>
    <row r="31" spans="1:20" s="311" customFormat="1" ht="45" customHeight="1">
      <c r="A31" s="313"/>
      <c r="B31" s="313">
        <v>4</v>
      </c>
      <c r="C31" s="313"/>
      <c r="D31" s="313"/>
      <c r="E31" s="313"/>
      <c r="F31" s="313">
        <v>3</v>
      </c>
      <c r="G31" s="313"/>
      <c r="H31" s="313"/>
      <c r="I31" s="313"/>
      <c r="J31" s="313">
        <v>2</v>
      </c>
      <c r="K31" s="313"/>
      <c r="L31" s="313"/>
      <c r="M31" s="313"/>
      <c r="N31" s="313">
        <v>1</v>
      </c>
      <c r="O31" s="313"/>
      <c r="P31" s="313"/>
      <c r="Q31" s="313"/>
      <c r="R31" s="312">
        <v>2563</v>
      </c>
      <c r="S31" s="312"/>
    </row>
    <row r="32" spans="1:20" s="305" customFormat="1" ht="24" customHeight="1">
      <c r="B32" s="308"/>
      <c r="C32" s="308"/>
      <c r="D32" s="308"/>
      <c r="E32" s="309"/>
      <c r="F32" s="310"/>
      <c r="G32" s="310"/>
      <c r="H32" s="310"/>
      <c r="I32" s="309"/>
      <c r="J32" s="308"/>
      <c r="K32" s="308"/>
      <c r="L32" s="308"/>
      <c r="M32" s="307"/>
      <c r="N32" s="306"/>
      <c r="O32" s="306"/>
      <c r="P32" s="306"/>
    </row>
    <row r="33" spans="2:16" s="305" customFormat="1" ht="24" customHeight="1">
      <c r="B33" s="308"/>
      <c r="C33" s="308"/>
      <c r="D33" s="308"/>
      <c r="E33" s="309"/>
      <c r="F33" s="310"/>
      <c r="G33" s="310"/>
      <c r="H33" s="310"/>
      <c r="I33" s="309"/>
      <c r="J33" s="308"/>
      <c r="K33" s="308"/>
      <c r="L33" s="308"/>
      <c r="M33" s="307"/>
      <c r="N33" s="306"/>
      <c r="O33" s="306"/>
      <c r="P33" s="306"/>
    </row>
    <row r="34" spans="2:16" s="305" customFormat="1" ht="24" customHeight="1">
      <c r="B34" s="308"/>
      <c r="C34" s="308"/>
      <c r="D34" s="308"/>
      <c r="E34" s="309"/>
      <c r="F34" s="310"/>
      <c r="G34" s="310"/>
      <c r="H34" s="310"/>
      <c r="I34" s="309"/>
      <c r="J34" s="308"/>
      <c r="K34" s="308"/>
      <c r="L34" s="308"/>
      <c r="M34" s="307"/>
      <c r="N34" s="306"/>
      <c r="O34" s="306"/>
      <c r="P34" s="306"/>
    </row>
    <row r="35" spans="2:16" s="305" customFormat="1" ht="24" customHeight="1">
      <c r="B35" s="308"/>
      <c r="C35" s="308"/>
      <c r="D35" s="308"/>
      <c r="E35" s="309"/>
      <c r="F35" s="310"/>
      <c r="G35" s="310"/>
      <c r="H35" s="310"/>
      <c r="I35" s="309"/>
      <c r="J35" s="308"/>
      <c r="K35" s="308"/>
      <c r="L35" s="308"/>
      <c r="M35" s="307"/>
      <c r="N35" s="306"/>
      <c r="O35" s="306"/>
      <c r="P35" s="306"/>
    </row>
    <row r="36" spans="2:16" s="305" customFormat="1" ht="24" customHeight="1">
      <c r="B36" s="308"/>
      <c r="C36" s="308"/>
      <c r="D36" s="308"/>
      <c r="E36" s="309"/>
      <c r="F36" s="310"/>
      <c r="G36" s="310"/>
      <c r="H36" s="310"/>
      <c r="I36" s="309"/>
      <c r="J36" s="308"/>
      <c r="K36" s="308"/>
      <c r="L36" s="308"/>
      <c r="M36" s="307"/>
      <c r="N36" s="306"/>
      <c r="O36" s="306"/>
      <c r="P36" s="306"/>
    </row>
    <row r="37" spans="2:16" s="305" customFormat="1" ht="24" customHeight="1">
      <c r="B37" s="308"/>
      <c r="C37" s="308"/>
      <c r="D37" s="308"/>
      <c r="E37" s="309"/>
      <c r="F37" s="310"/>
      <c r="G37" s="310"/>
      <c r="H37" s="310"/>
      <c r="I37" s="309"/>
      <c r="J37" s="308"/>
      <c r="K37" s="308"/>
      <c r="L37" s="308"/>
      <c r="M37" s="307"/>
      <c r="N37" s="306"/>
      <c r="O37" s="306"/>
      <c r="P37" s="306"/>
    </row>
    <row r="38" spans="2:16" s="305" customFormat="1" ht="24" customHeight="1">
      <c r="B38" s="308"/>
      <c r="C38" s="308"/>
      <c r="D38" s="308"/>
      <c r="E38" s="309"/>
      <c r="F38" s="310"/>
      <c r="G38" s="310"/>
      <c r="H38" s="310"/>
      <c r="I38" s="309"/>
      <c r="J38" s="308"/>
      <c r="K38" s="308"/>
      <c r="L38" s="308"/>
      <c r="M38" s="307"/>
      <c r="N38" s="306"/>
      <c r="O38" s="306"/>
      <c r="P38" s="306"/>
    </row>
    <row r="39" spans="2:16" s="305" customFormat="1" ht="24" customHeight="1">
      <c r="B39" s="308"/>
      <c r="C39" s="308"/>
      <c r="D39" s="308"/>
      <c r="E39" s="309"/>
      <c r="F39" s="310"/>
      <c r="G39" s="310"/>
      <c r="H39" s="310"/>
      <c r="I39" s="309"/>
      <c r="J39" s="308"/>
      <c r="K39" s="308"/>
      <c r="L39" s="308"/>
      <c r="M39" s="307"/>
      <c r="N39" s="306"/>
      <c r="O39" s="306"/>
      <c r="P39" s="306"/>
    </row>
    <row r="40" spans="2:16" s="305" customFormat="1" ht="24" customHeight="1">
      <c r="B40" s="308"/>
      <c r="C40" s="308"/>
      <c r="D40" s="308"/>
      <c r="E40" s="309"/>
      <c r="F40" s="310"/>
      <c r="G40" s="310"/>
      <c r="H40" s="310"/>
      <c r="I40" s="309"/>
      <c r="J40" s="308"/>
      <c r="K40" s="308"/>
      <c r="L40" s="308"/>
      <c r="M40" s="307"/>
      <c r="N40" s="306"/>
      <c r="O40" s="306"/>
      <c r="P40" s="306"/>
    </row>
    <row r="41" spans="2:16" s="305" customFormat="1" ht="24" customHeight="1">
      <c r="B41" s="308"/>
      <c r="C41" s="308"/>
      <c r="D41" s="308"/>
      <c r="E41" s="309"/>
      <c r="F41" s="310"/>
      <c r="G41" s="310"/>
      <c r="H41" s="310"/>
      <c r="I41" s="309"/>
      <c r="J41" s="308"/>
      <c r="K41" s="308"/>
      <c r="L41" s="308"/>
      <c r="M41" s="307"/>
      <c r="N41" s="306"/>
      <c r="O41" s="306"/>
      <c r="P41" s="306"/>
    </row>
    <row r="42" spans="2:16" s="305" customFormat="1" ht="24" customHeight="1">
      <c r="B42" s="308"/>
      <c r="C42" s="308"/>
      <c r="D42" s="308"/>
      <c r="E42" s="309"/>
      <c r="F42" s="310"/>
      <c r="G42" s="310"/>
      <c r="H42" s="310"/>
      <c r="I42" s="309"/>
      <c r="J42" s="308"/>
      <c r="K42" s="308"/>
      <c r="L42" s="308"/>
      <c r="M42" s="307"/>
      <c r="N42" s="306"/>
      <c r="O42" s="306"/>
      <c r="P42" s="306"/>
    </row>
    <row r="43" spans="2:16" s="305" customFormat="1" ht="24" customHeight="1">
      <c r="B43" s="308"/>
      <c r="C43" s="308"/>
      <c r="D43" s="308"/>
      <c r="E43" s="309"/>
      <c r="F43" s="310"/>
      <c r="G43" s="310"/>
      <c r="H43" s="310"/>
      <c r="I43" s="309"/>
      <c r="J43" s="308"/>
      <c r="K43" s="308"/>
      <c r="L43" s="308"/>
      <c r="M43" s="307"/>
      <c r="N43" s="306"/>
      <c r="O43" s="306"/>
      <c r="P43" s="306"/>
    </row>
    <row r="44" spans="2:16" s="305" customFormat="1" ht="24" customHeight="1">
      <c r="B44" s="308"/>
      <c r="C44" s="308"/>
      <c r="D44" s="308"/>
      <c r="E44" s="309"/>
      <c r="F44" s="310"/>
      <c r="G44" s="310"/>
      <c r="H44" s="310"/>
      <c r="I44" s="309"/>
      <c r="J44" s="308"/>
      <c r="K44" s="308"/>
      <c r="L44" s="308"/>
      <c r="M44" s="307"/>
      <c r="N44" s="306"/>
      <c r="O44" s="306"/>
      <c r="P44" s="306"/>
    </row>
    <row r="45" spans="2:16" s="305" customFormat="1" ht="24" customHeight="1">
      <c r="B45" s="308"/>
      <c r="C45" s="308"/>
      <c r="D45" s="308"/>
      <c r="E45" s="309"/>
      <c r="F45" s="310"/>
      <c r="G45" s="310"/>
      <c r="H45" s="310"/>
      <c r="I45" s="309"/>
      <c r="J45" s="308"/>
      <c r="K45" s="308"/>
      <c r="L45" s="308"/>
      <c r="M45" s="307"/>
      <c r="N45" s="306"/>
      <c r="O45" s="306"/>
      <c r="P45" s="306"/>
    </row>
    <row r="46" spans="2:16" s="305" customFormat="1" ht="24" customHeight="1">
      <c r="B46" s="308"/>
      <c r="C46" s="308"/>
      <c r="D46" s="308"/>
      <c r="E46" s="309"/>
      <c r="F46" s="310"/>
      <c r="G46" s="310"/>
      <c r="H46" s="310"/>
      <c r="I46" s="309"/>
      <c r="J46" s="308"/>
      <c r="K46" s="308"/>
      <c r="L46" s="308"/>
      <c r="M46" s="307"/>
      <c r="N46" s="306"/>
      <c r="O46" s="306"/>
      <c r="P46" s="306"/>
    </row>
    <row r="47" spans="2:16" s="305" customFormat="1" ht="24" customHeight="1">
      <c r="B47" s="308"/>
      <c r="C47" s="308"/>
      <c r="D47" s="308"/>
      <c r="E47" s="309"/>
      <c r="F47" s="310"/>
      <c r="G47" s="310"/>
      <c r="H47" s="310"/>
      <c r="I47" s="309"/>
      <c r="J47" s="308"/>
      <c r="K47" s="308"/>
      <c r="L47" s="308"/>
      <c r="M47" s="307"/>
      <c r="N47" s="306"/>
      <c r="O47" s="306"/>
      <c r="P47" s="306"/>
    </row>
    <row r="48" spans="2:16" s="305" customFormat="1" ht="24" customHeight="1">
      <c r="B48" s="308"/>
      <c r="C48" s="308"/>
      <c r="D48" s="308"/>
      <c r="E48" s="309"/>
      <c r="F48" s="310"/>
      <c r="G48" s="310"/>
      <c r="H48" s="310"/>
      <c r="I48" s="309"/>
      <c r="J48" s="308"/>
      <c r="K48" s="308"/>
      <c r="L48" s="308"/>
      <c r="M48" s="307"/>
      <c r="N48" s="306"/>
      <c r="O48" s="306"/>
      <c r="P48" s="306"/>
    </row>
    <row r="49" spans="2:16" s="305" customFormat="1" ht="24" customHeight="1">
      <c r="B49" s="308"/>
      <c r="C49" s="308"/>
      <c r="D49" s="308"/>
      <c r="E49" s="309"/>
      <c r="F49" s="310"/>
      <c r="G49" s="310"/>
      <c r="H49" s="310"/>
      <c r="I49" s="309"/>
      <c r="J49" s="308"/>
      <c r="K49" s="308"/>
      <c r="L49" s="308"/>
      <c r="M49" s="307"/>
      <c r="N49" s="306"/>
      <c r="O49" s="306"/>
      <c r="P49" s="306"/>
    </row>
    <row r="50" spans="2:16" s="305" customFormat="1" ht="24" customHeight="1">
      <c r="B50" s="308"/>
      <c r="C50" s="308"/>
      <c r="D50" s="308"/>
      <c r="E50" s="309"/>
      <c r="F50" s="310"/>
      <c r="G50" s="310"/>
      <c r="H50" s="310"/>
      <c r="I50" s="309"/>
      <c r="J50" s="308"/>
      <c r="K50" s="308"/>
      <c r="L50" s="308"/>
      <c r="M50" s="307"/>
      <c r="N50" s="306"/>
      <c r="O50" s="306"/>
      <c r="P50" s="306"/>
    </row>
    <row r="51" spans="2:16" s="305" customFormat="1" ht="24" customHeight="1">
      <c r="B51" s="308"/>
      <c r="C51" s="308"/>
      <c r="D51" s="308"/>
      <c r="E51" s="309"/>
      <c r="F51" s="310"/>
      <c r="G51" s="310"/>
      <c r="H51" s="310"/>
      <c r="I51" s="309"/>
      <c r="J51" s="308"/>
      <c r="K51" s="308"/>
      <c r="L51" s="308"/>
      <c r="M51" s="307"/>
      <c r="N51" s="306"/>
      <c r="O51" s="306"/>
      <c r="P51" s="306"/>
    </row>
    <row r="52" spans="2:16" s="305" customFormat="1" ht="24" customHeight="1">
      <c r="B52" s="308"/>
      <c r="C52" s="308"/>
      <c r="D52" s="308"/>
      <c r="E52" s="309"/>
      <c r="F52" s="310"/>
      <c r="G52" s="310"/>
      <c r="H52" s="310"/>
      <c r="I52" s="309"/>
      <c r="J52" s="308"/>
      <c r="K52" s="308"/>
      <c r="L52" s="308"/>
      <c r="M52" s="307"/>
      <c r="N52" s="306"/>
      <c r="O52" s="306"/>
      <c r="P52" s="306"/>
    </row>
    <row r="53" spans="2:16" s="305" customFormat="1" ht="24" customHeight="1">
      <c r="B53" s="308"/>
      <c r="C53" s="308"/>
      <c r="D53" s="308"/>
      <c r="E53" s="309"/>
      <c r="F53" s="310"/>
      <c r="G53" s="310"/>
      <c r="H53" s="310"/>
      <c r="I53" s="309"/>
      <c r="J53" s="308"/>
      <c r="K53" s="308"/>
      <c r="L53" s="308"/>
      <c r="M53" s="307"/>
      <c r="N53" s="306"/>
      <c r="O53" s="306"/>
      <c r="P53" s="306"/>
    </row>
    <row r="54" spans="2:16" s="305" customFormat="1" ht="24" customHeight="1">
      <c r="B54" s="308"/>
      <c r="C54" s="308"/>
      <c r="D54" s="308"/>
      <c r="E54" s="309"/>
      <c r="F54" s="310"/>
      <c r="G54" s="310"/>
      <c r="H54" s="310"/>
      <c r="I54" s="309"/>
      <c r="J54" s="308"/>
      <c r="K54" s="308"/>
      <c r="L54" s="308"/>
      <c r="M54" s="307"/>
      <c r="N54" s="306"/>
      <c r="O54" s="306"/>
      <c r="P54" s="306"/>
    </row>
    <row r="55" spans="2:16" s="305" customFormat="1" ht="24" customHeight="1">
      <c r="B55" s="308"/>
      <c r="C55" s="308"/>
      <c r="D55" s="308"/>
      <c r="E55" s="309"/>
      <c r="F55" s="310"/>
      <c r="G55" s="310"/>
      <c r="H55" s="310"/>
      <c r="I55" s="309"/>
      <c r="J55" s="308"/>
      <c r="K55" s="308"/>
      <c r="L55" s="308"/>
      <c r="M55" s="307"/>
      <c r="N55" s="306"/>
      <c r="O55" s="306"/>
      <c r="P55" s="306"/>
    </row>
    <row r="56" spans="2:16" s="305" customFormat="1" ht="24" customHeight="1">
      <c r="B56" s="308"/>
      <c r="C56" s="308"/>
      <c r="D56" s="308"/>
      <c r="E56" s="309"/>
      <c r="F56" s="310"/>
      <c r="G56" s="310"/>
      <c r="H56" s="310"/>
      <c r="I56" s="309"/>
      <c r="J56" s="308"/>
      <c r="K56" s="308"/>
      <c r="L56" s="308"/>
      <c r="M56" s="307"/>
      <c r="N56" s="306"/>
      <c r="O56" s="306"/>
      <c r="P56" s="306"/>
    </row>
    <row r="57" spans="2:16" s="305" customFormat="1" ht="24" customHeight="1">
      <c r="B57" s="308"/>
      <c r="C57" s="308"/>
      <c r="D57" s="308"/>
      <c r="E57" s="309"/>
      <c r="F57" s="310"/>
      <c r="G57" s="310"/>
      <c r="H57" s="310"/>
      <c r="I57" s="309"/>
      <c r="J57" s="308"/>
      <c r="K57" s="308"/>
      <c r="L57" s="308"/>
      <c r="M57" s="307"/>
      <c r="N57" s="306"/>
      <c r="O57" s="306"/>
      <c r="P57" s="306"/>
    </row>
    <row r="58" spans="2:16" s="305" customFormat="1" ht="24" customHeight="1">
      <c r="B58" s="308"/>
      <c r="C58" s="308"/>
      <c r="D58" s="308"/>
      <c r="E58" s="309"/>
      <c r="F58" s="310"/>
      <c r="G58" s="310"/>
      <c r="H58" s="310"/>
      <c r="I58" s="309"/>
      <c r="J58" s="308"/>
      <c r="K58" s="308"/>
      <c r="L58" s="308"/>
      <c r="M58" s="307"/>
      <c r="N58" s="306"/>
      <c r="O58" s="306"/>
      <c r="P58" s="306"/>
    </row>
    <row r="74" spans="2:16" ht="24" customHeight="1">
      <c r="B74" s="304"/>
      <c r="D74" s="304"/>
      <c r="F74" s="303"/>
      <c r="H74" s="303"/>
      <c r="J74" s="303"/>
      <c r="L74" s="303"/>
      <c r="N74" s="303"/>
      <c r="P74" s="303"/>
    </row>
    <row r="75" spans="2:16" ht="24" customHeight="1">
      <c r="B75" s="304"/>
      <c r="D75" s="304"/>
      <c r="F75" s="303"/>
      <c r="H75" s="303"/>
      <c r="J75" s="303"/>
      <c r="L75" s="303"/>
      <c r="N75" s="303"/>
      <c r="P75" s="303"/>
    </row>
    <row r="76" spans="2:16" ht="24" customHeight="1">
      <c r="B76" s="304"/>
      <c r="D76" s="304"/>
      <c r="F76" s="303"/>
      <c r="H76" s="303"/>
      <c r="J76" s="303"/>
      <c r="L76" s="303"/>
      <c r="N76" s="303"/>
      <c r="P76" s="303"/>
    </row>
    <row r="78" spans="2:16" ht="24" customHeight="1">
      <c r="B78" s="304"/>
      <c r="D78" s="304"/>
      <c r="F78" s="303"/>
      <c r="H78" s="303"/>
      <c r="J78" s="303"/>
      <c r="L78" s="303"/>
      <c r="N78" s="303"/>
      <c r="P78" s="303"/>
    </row>
    <row r="79" spans="2:16" ht="24" customHeight="1">
      <c r="B79" s="304"/>
      <c r="F79" s="303"/>
      <c r="J79" s="303"/>
      <c r="N79" s="303"/>
    </row>
    <row r="80" spans="2:16" ht="24" customHeight="1">
      <c r="B80" s="304"/>
      <c r="D80" s="304"/>
      <c r="F80" s="303"/>
      <c r="H80" s="303"/>
      <c r="J80" s="303"/>
      <c r="L80" s="303"/>
      <c r="N80" s="303"/>
      <c r="P80" s="303"/>
    </row>
    <row r="81" spans="2:16" ht="24" customHeight="1">
      <c r="B81" s="304"/>
      <c r="D81" s="304"/>
      <c r="F81" s="303"/>
      <c r="H81" s="303"/>
      <c r="J81" s="303"/>
      <c r="L81" s="303"/>
      <c r="N81" s="303"/>
      <c r="P81" s="303"/>
    </row>
    <row r="83" spans="2:16" ht="24" customHeight="1">
      <c r="B83" s="304"/>
      <c r="D83" s="304"/>
      <c r="F83" s="303"/>
      <c r="H83" s="303"/>
      <c r="J83" s="303"/>
      <c r="L83" s="303"/>
      <c r="N83" s="303"/>
      <c r="P83" s="303"/>
    </row>
    <row r="85" spans="2:16" ht="24" customHeight="1">
      <c r="B85" s="304"/>
      <c r="D85" s="304"/>
      <c r="F85" s="303"/>
      <c r="H85" s="303"/>
      <c r="J85" s="303"/>
      <c r="L85" s="303"/>
      <c r="N85" s="303"/>
      <c r="P85" s="303"/>
    </row>
    <row r="87" spans="2:16" ht="24" customHeight="1">
      <c r="B87" s="304"/>
      <c r="D87" s="304"/>
      <c r="F87" s="303"/>
      <c r="H87" s="303"/>
      <c r="J87" s="303"/>
      <c r="L87" s="303"/>
      <c r="N87" s="303"/>
      <c r="P87" s="303"/>
    </row>
    <row r="100" spans="2:16" ht="24" customHeight="1">
      <c r="B100" s="304"/>
      <c r="D100" s="304"/>
      <c r="F100" s="303"/>
      <c r="H100" s="303"/>
      <c r="J100" s="303"/>
      <c r="L100" s="303"/>
      <c r="N100" s="303"/>
      <c r="P100" s="303"/>
    </row>
    <row r="101" spans="2:16" ht="24" customHeight="1">
      <c r="B101" s="304"/>
      <c r="D101" s="304"/>
      <c r="F101" s="303"/>
      <c r="H101" s="303"/>
      <c r="J101" s="303"/>
      <c r="L101" s="303"/>
      <c r="N101" s="303"/>
      <c r="P101" s="303"/>
    </row>
    <row r="104" spans="2:16" ht="24" customHeight="1">
      <c r="B104" s="304"/>
      <c r="D104" s="304"/>
      <c r="F104" s="303"/>
      <c r="H104" s="303"/>
      <c r="J104" s="303"/>
      <c r="L104" s="303"/>
      <c r="N104" s="303"/>
      <c r="P104" s="303"/>
    </row>
    <row r="106" spans="2:16" ht="24" customHeight="1">
      <c r="B106" s="304"/>
      <c r="D106" s="304"/>
      <c r="F106" s="303"/>
      <c r="H106" s="303"/>
      <c r="J106" s="303"/>
      <c r="L106" s="303"/>
      <c r="N106" s="303"/>
      <c r="P106" s="303"/>
    </row>
    <row r="108" spans="2:16" ht="24" customHeight="1">
      <c r="B108" s="304"/>
      <c r="D108" s="304"/>
      <c r="F108" s="303"/>
      <c r="H108" s="303"/>
      <c r="J108" s="303"/>
      <c r="L108" s="303"/>
      <c r="N108" s="303"/>
      <c r="P108" s="303"/>
    </row>
    <row r="109" spans="2:16" ht="24" customHeight="1">
      <c r="B109" s="304"/>
      <c r="D109" s="304"/>
      <c r="F109" s="303"/>
      <c r="H109" s="303"/>
      <c r="J109" s="303"/>
      <c r="L109" s="303"/>
      <c r="N109" s="303"/>
      <c r="P109" s="303"/>
    </row>
    <row r="110" spans="2:16" ht="24" customHeight="1">
      <c r="B110" s="304"/>
      <c r="D110" s="304"/>
      <c r="F110" s="303"/>
      <c r="H110" s="303"/>
      <c r="J110" s="303"/>
      <c r="L110" s="303"/>
      <c r="N110" s="303"/>
      <c r="P110" s="303"/>
    </row>
    <row r="111" spans="2:16" ht="24" customHeight="1">
      <c r="B111" s="304"/>
      <c r="D111" s="304"/>
      <c r="F111" s="303"/>
      <c r="H111" s="303"/>
      <c r="J111" s="303"/>
      <c r="L111" s="303"/>
      <c r="N111" s="303"/>
      <c r="P111" s="303"/>
    </row>
    <row r="112" spans="2:16" ht="24" customHeight="1">
      <c r="B112" s="304"/>
      <c r="D112" s="304"/>
      <c r="F112" s="303"/>
      <c r="H112" s="303"/>
      <c r="J112" s="303"/>
      <c r="L112" s="303"/>
      <c r="N112" s="303"/>
      <c r="P112" s="303"/>
    </row>
    <row r="114" spans="2:16" ht="24" customHeight="1">
      <c r="B114" s="304"/>
      <c r="D114" s="304"/>
      <c r="F114" s="303"/>
      <c r="H114" s="303"/>
      <c r="J114" s="303"/>
      <c r="L114" s="303"/>
      <c r="N114" s="303"/>
      <c r="P114" s="303"/>
    </row>
    <row r="115" spans="2:16" ht="24" customHeight="1">
      <c r="B115" s="304"/>
      <c r="D115" s="304"/>
      <c r="F115" s="303"/>
      <c r="H115" s="303"/>
      <c r="J115" s="303"/>
      <c r="L115" s="303"/>
      <c r="N115" s="303"/>
      <c r="P115" s="303"/>
    </row>
    <row r="116" spans="2:16" ht="24" customHeight="1">
      <c r="B116" s="304"/>
      <c r="D116" s="304"/>
      <c r="F116" s="303"/>
      <c r="H116" s="303"/>
      <c r="J116" s="303"/>
      <c r="L116" s="303"/>
      <c r="N116" s="303"/>
      <c r="P116" s="303"/>
    </row>
    <row r="117" spans="2:16" ht="24" customHeight="1">
      <c r="B117" s="304"/>
      <c r="D117" s="304"/>
      <c r="F117" s="303"/>
      <c r="H117" s="303"/>
      <c r="J117" s="303"/>
      <c r="L117" s="303"/>
      <c r="N117" s="303"/>
      <c r="P117" s="303"/>
    </row>
    <row r="118" spans="2:16" ht="24" customHeight="1">
      <c r="B118" s="304"/>
      <c r="D118" s="304"/>
      <c r="F118" s="303"/>
      <c r="H118" s="303"/>
      <c r="J118" s="303"/>
      <c r="L118" s="303"/>
      <c r="N118" s="303"/>
      <c r="P118" s="303"/>
    </row>
    <row r="136" spans="2:16" ht="24" customHeight="1">
      <c r="B136" s="304"/>
      <c r="D136" s="304"/>
      <c r="F136" s="303"/>
      <c r="H136" s="303"/>
      <c r="J136" s="303"/>
      <c r="L136" s="303"/>
      <c r="N136" s="303"/>
      <c r="P136" s="303"/>
    </row>
    <row r="137" spans="2:16" ht="24" customHeight="1">
      <c r="B137" s="304"/>
      <c r="D137" s="304"/>
      <c r="F137" s="303"/>
      <c r="H137" s="303"/>
      <c r="J137" s="303"/>
      <c r="L137" s="303"/>
      <c r="N137" s="303"/>
      <c r="P137" s="303"/>
    </row>
    <row r="138" spans="2:16" ht="24" customHeight="1">
      <c r="B138" s="304"/>
      <c r="D138" s="304"/>
      <c r="F138" s="303"/>
      <c r="H138" s="303"/>
      <c r="J138" s="303"/>
      <c r="L138" s="303"/>
      <c r="N138" s="303"/>
      <c r="P138" s="303"/>
    </row>
    <row r="139" spans="2:16" ht="24" customHeight="1">
      <c r="B139" s="304"/>
      <c r="D139" s="304"/>
      <c r="F139" s="303"/>
      <c r="H139" s="303"/>
      <c r="J139" s="303"/>
      <c r="L139" s="303"/>
      <c r="N139" s="303"/>
      <c r="P139" s="303"/>
    </row>
    <row r="140" spans="2:16" ht="24" customHeight="1">
      <c r="B140" s="304"/>
      <c r="D140" s="304"/>
      <c r="F140" s="303"/>
      <c r="H140" s="303"/>
      <c r="J140" s="303"/>
      <c r="L140" s="303"/>
      <c r="N140" s="303"/>
      <c r="P140" s="303"/>
    </row>
    <row r="141" spans="2:16" ht="24" customHeight="1">
      <c r="B141" s="304"/>
      <c r="D141" s="304"/>
      <c r="F141" s="303"/>
      <c r="H141" s="303"/>
      <c r="J141" s="303"/>
      <c r="L141" s="303"/>
      <c r="N141" s="303"/>
      <c r="P141" s="303"/>
    </row>
    <row r="162" spans="2:16" ht="24" customHeight="1">
      <c r="B162" s="304"/>
      <c r="D162" s="304"/>
      <c r="F162" s="303"/>
      <c r="H162" s="303"/>
      <c r="J162" s="303"/>
      <c r="L162" s="303"/>
      <c r="N162" s="303"/>
      <c r="P162" s="303"/>
    </row>
    <row r="163" spans="2:16" ht="24" customHeight="1">
      <c r="B163" s="304"/>
      <c r="D163" s="304"/>
      <c r="F163" s="303"/>
      <c r="H163" s="303"/>
      <c r="J163" s="303"/>
      <c r="L163" s="303"/>
      <c r="N163" s="303"/>
      <c r="P163" s="303"/>
    </row>
    <row r="165" spans="2:16" ht="24" customHeight="1">
      <c r="B165" s="304"/>
      <c r="D165" s="304"/>
      <c r="F165" s="303"/>
      <c r="H165" s="303"/>
      <c r="J165" s="303"/>
      <c r="L165" s="303"/>
      <c r="N165" s="303"/>
      <c r="P165" s="303"/>
    </row>
    <row r="166" spans="2:16" ht="24" customHeight="1">
      <c r="B166" s="304"/>
      <c r="D166" s="304"/>
      <c r="F166" s="303"/>
      <c r="H166" s="303"/>
      <c r="J166" s="303"/>
      <c r="L166" s="303"/>
      <c r="N166" s="303"/>
      <c r="P166" s="303"/>
    </row>
    <row r="167" spans="2:16" ht="24" customHeight="1">
      <c r="B167" s="304"/>
      <c r="D167" s="304"/>
      <c r="F167" s="303"/>
      <c r="H167" s="303"/>
      <c r="J167" s="303"/>
      <c r="L167" s="303"/>
      <c r="N167" s="303"/>
      <c r="P167" s="303"/>
    </row>
    <row r="168" spans="2:16" ht="24" customHeight="1">
      <c r="B168" s="304"/>
      <c r="D168" s="304"/>
      <c r="F168" s="303"/>
      <c r="H168" s="303"/>
      <c r="J168" s="303"/>
      <c r="L168" s="303"/>
      <c r="N168" s="303"/>
      <c r="P168" s="303"/>
    </row>
    <row r="169" spans="2:16" ht="24" customHeight="1">
      <c r="B169" s="304"/>
      <c r="D169" s="304"/>
      <c r="F169" s="303"/>
      <c r="H169" s="303"/>
      <c r="J169" s="303"/>
      <c r="L169" s="303"/>
      <c r="N169" s="303"/>
      <c r="P169" s="303"/>
    </row>
    <row r="170" spans="2:16" ht="24" customHeight="1">
      <c r="B170" s="304"/>
      <c r="D170" s="304"/>
      <c r="F170" s="303"/>
      <c r="H170" s="303"/>
      <c r="J170" s="303"/>
      <c r="L170" s="303"/>
      <c r="N170" s="303"/>
      <c r="P170" s="303"/>
    </row>
    <row r="183" spans="2:16" ht="24" customHeight="1">
      <c r="B183" s="304"/>
      <c r="C183" s="304"/>
      <c r="D183" s="304"/>
      <c r="F183" s="303"/>
      <c r="G183" s="303"/>
      <c r="H183" s="303"/>
      <c r="J183" s="303"/>
      <c r="K183" s="303"/>
      <c r="L183" s="303"/>
      <c r="N183" s="303"/>
      <c r="O183" s="303"/>
      <c r="P183" s="303"/>
    </row>
    <row r="184" spans="2:16" ht="24" customHeight="1">
      <c r="B184" s="304"/>
      <c r="C184" s="304"/>
      <c r="D184" s="304"/>
      <c r="F184" s="303"/>
      <c r="G184" s="303"/>
      <c r="H184" s="303"/>
      <c r="J184" s="303"/>
      <c r="K184" s="303"/>
      <c r="L184" s="303"/>
      <c r="N184" s="303"/>
      <c r="O184" s="303"/>
      <c r="P184" s="303"/>
    </row>
    <row r="185" spans="2:16" ht="24" customHeight="1">
      <c r="B185" s="304"/>
      <c r="C185" s="304"/>
      <c r="D185" s="304"/>
      <c r="F185" s="303"/>
      <c r="G185" s="303"/>
      <c r="H185" s="303"/>
      <c r="J185" s="303"/>
      <c r="K185" s="303"/>
      <c r="L185" s="303"/>
      <c r="N185" s="303"/>
      <c r="O185" s="303"/>
      <c r="P185" s="303"/>
    </row>
  </sheetData>
  <mergeCells count="1">
    <mergeCell ref="R31:S31"/>
  </mergeCells>
  <pageMargins left="0.19685039370078741" right="0" top="0.55118110236220474" bottom="0.39370078740157483" header="0.6692913385826772" footer="0.51181102362204722"/>
  <pageSetup paperSize="9" scale="65" orientation="landscape" r:id="rId1"/>
  <headerFooter alignWithMargins="0">
    <oddHeader>&amp;C&amp;"TH SarabunPSK,ธรรมดา"&amp;16 16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5536"/>
  <sheetViews>
    <sheetView zoomScale="60" zoomScaleNormal="60" workbookViewId="0">
      <selection sqref="A1:IV65536"/>
    </sheetView>
  </sheetViews>
  <sheetFormatPr defaultRowHeight="5.25" customHeight="1"/>
  <cols>
    <col min="1" max="1" width="25.85546875" style="449" customWidth="1"/>
    <col min="2" max="2" width="12.28515625" style="452" customWidth="1"/>
    <col min="3" max="3" width="11.140625" style="452" customWidth="1"/>
    <col min="4" max="4" width="12.28515625" style="452" customWidth="1"/>
    <col min="5" max="5" width="25.28515625" style="449" customWidth="1"/>
    <col min="6" max="6" width="12.28515625" style="452" customWidth="1"/>
    <col min="7" max="7" width="10.42578125" style="452" customWidth="1"/>
    <col min="8" max="8" width="11.85546875" style="452" customWidth="1"/>
    <col min="9" max="9" width="24.85546875" style="453" customWidth="1"/>
    <col min="10" max="10" width="12.140625" style="452" customWidth="1"/>
    <col min="11" max="11" width="11" style="452" customWidth="1"/>
    <col min="12" max="12" width="12.140625" style="452" customWidth="1"/>
    <col min="13" max="13" width="23.28515625" style="451" customWidth="1"/>
    <col min="14" max="16" width="13.42578125" style="450" customWidth="1"/>
    <col min="17" max="17" width="24.140625" style="449" customWidth="1"/>
    <col min="18" max="20" width="10.85546875" style="448" customWidth="1"/>
    <col min="21" max="21" width="9.140625" style="447"/>
    <col min="22" max="22" width="12.42578125" style="447" customWidth="1"/>
    <col min="23" max="23" width="11.28515625" style="447" customWidth="1"/>
    <col min="24" max="24" width="16.7109375" style="447" customWidth="1"/>
    <col min="25" max="16384" width="9.140625" style="447"/>
  </cols>
  <sheetData>
    <row r="1" spans="1:21" s="34" customFormat="1" ht="30.75" customHeight="1">
      <c r="A1" s="590" t="s">
        <v>179</v>
      </c>
      <c r="B1" s="478"/>
      <c r="C1" s="478"/>
      <c r="D1" s="478"/>
      <c r="E1" s="589" t="s">
        <v>38</v>
      </c>
      <c r="F1" s="477"/>
      <c r="G1" s="477"/>
      <c r="H1" s="477"/>
      <c r="I1" s="588" t="s">
        <v>38</v>
      </c>
      <c r="J1" s="475"/>
      <c r="K1" s="475"/>
      <c r="L1" s="475"/>
      <c r="M1" s="587" t="s">
        <v>38</v>
      </c>
      <c r="N1" s="473"/>
      <c r="O1" s="473"/>
      <c r="P1" s="473"/>
      <c r="Q1" s="34" t="s">
        <v>38</v>
      </c>
    </row>
    <row r="2" spans="1:21" s="396" customFormat="1" ht="20.25" customHeight="1">
      <c r="A2" s="586" t="s">
        <v>174</v>
      </c>
      <c r="B2" s="585"/>
      <c r="C2" s="585"/>
      <c r="D2" s="585"/>
      <c r="E2" s="584" t="s">
        <v>173</v>
      </c>
      <c r="F2" s="583"/>
      <c r="G2" s="583"/>
      <c r="H2" s="583"/>
      <c r="I2" s="582" t="s">
        <v>172</v>
      </c>
      <c r="J2" s="581"/>
      <c r="K2" s="581"/>
      <c r="L2" s="581"/>
      <c r="M2" s="580" t="s">
        <v>171</v>
      </c>
      <c r="N2" s="579"/>
      <c r="O2" s="579"/>
      <c r="P2" s="579"/>
      <c r="Q2" s="18" t="s">
        <v>170</v>
      </c>
      <c r="R2" s="7"/>
      <c r="S2" s="34"/>
      <c r="T2" s="7"/>
      <c r="U2" s="390"/>
    </row>
    <row r="3" spans="1:21" s="451" customFormat="1" ht="30" customHeight="1">
      <c r="A3" s="578" t="s">
        <v>6</v>
      </c>
      <c r="B3" s="577" t="s">
        <v>0</v>
      </c>
      <c r="C3" s="577" t="s">
        <v>1</v>
      </c>
      <c r="D3" s="577" t="s">
        <v>2</v>
      </c>
      <c r="E3" s="576" t="s">
        <v>6</v>
      </c>
      <c r="F3" s="575" t="s">
        <v>0</v>
      </c>
      <c r="G3" s="575" t="s">
        <v>1</v>
      </c>
      <c r="H3" s="575" t="s">
        <v>2</v>
      </c>
      <c r="I3" s="574" t="s">
        <v>6</v>
      </c>
      <c r="J3" s="573" t="s">
        <v>0</v>
      </c>
      <c r="K3" s="573" t="s">
        <v>1</v>
      </c>
      <c r="L3" s="573" t="s">
        <v>2</v>
      </c>
      <c r="M3" s="572" t="s">
        <v>6</v>
      </c>
      <c r="N3" s="571" t="s">
        <v>0</v>
      </c>
      <c r="O3" s="571" t="s">
        <v>1</v>
      </c>
      <c r="P3" s="571" t="s">
        <v>2</v>
      </c>
      <c r="Q3" s="570" t="s">
        <v>6</v>
      </c>
      <c r="R3" s="569" t="s">
        <v>0</v>
      </c>
      <c r="S3" s="569" t="s">
        <v>1</v>
      </c>
      <c r="T3" s="569" t="s">
        <v>2</v>
      </c>
    </row>
    <row r="4" spans="1:21" s="558" customFormat="1" ht="19.5" customHeight="1">
      <c r="A4" s="568"/>
      <c r="B4" s="567" t="s">
        <v>21</v>
      </c>
      <c r="C4" s="567"/>
      <c r="D4" s="567"/>
      <c r="E4" s="566"/>
      <c r="F4" s="565" t="s">
        <v>21</v>
      </c>
      <c r="G4" s="565"/>
      <c r="H4" s="565"/>
      <c r="I4" s="564"/>
      <c r="J4" s="563" t="s">
        <v>21</v>
      </c>
      <c r="K4" s="562"/>
      <c r="L4" s="562"/>
      <c r="M4" s="561"/>
      <c r="N4" s="560" t="s">
        <v>21</v>
      </c>
      <c r="O4" s="560"/>
      <c r="P4" s="560"/>
      <c r="R4" s="559" t="s">
        <v>21</v>
      </c>
      <c r="S4" s="559"/>
      <c r="T4" s="559"/>
    </row>
    <row r="5" spans="1:21" s="12" customFormat="1" ht="21" customHeight="1">
      <c r="A5" s="557" t="s">
        <v>37</v>
      </c>
      <c r="B5" s="386">
        <v>2056013</v>
      </c>
      <c r="C5" s="386">
        <v>992301</v>
      </c>
      <c r="D5" s="386">
        <v>1063712</v>
      </c>
      <c r="E5" s="556" t="s">
        <v>37</v>
      </c>
      <c r="F5" s="384">
        <v>2055690</v>
      </c>
      <c r="G5" s="384">
        <v>992241</v>
      </c>
      <c r="H5" s="384">
        <v>1063449</v>
      </c>
      <c r="I5" s="553" t="s">
        <v>37</v>
      </c>
      <c r="J5" s="382">
        <v>2054924</v>
      </c>
      <c r="K5" s="382">
        <v>992005</v>
      </c>
      <c r="L5" s="382">
        <v>1062919</v>
      </c>
      <c r="M5" s="550" t="s">
        <v>37</v>
      </c>
      <c r="N5" s="380">
        <v>2054008</v>
      </c>
      <c r="O5" s="380">
        <v>991710</v>
      </c>
      <c r="P5" s="380">
        <v>1062298</v>
      </c>
      <c r="Q5" s="23" t="s">
        <v>37</v>
      </c>
      <c r="R5" s="405">
        <v>2055159</v>
      </c>
      <c r="S5" s="405">
        <v>992064</v>
      </c>
      <c r="T5" s="405">
        <v>1063095</v>
      </c>
    </row>
    <row r="6" spans="1:21" s="12" customFormat="1" ht="6" customHeight="1">
      <c r="A6" s="557"/>
      <c r="B6" s="541"/>
      <c r="C6" s="541"/>
      <c r="D6" s="541"/>
      <c r="E6" s="556"/>
      <c r="F6" s="384"/>
      <c r="G6" s="555"/>
      <c r="H6" s="554"/>
      <c r="I6" s="553"/>
      <c r="J6" s="382"/>
      <c r="K6" s="552"/>
      <c r="L6" s="551"/>
      <c r="M6" s="550"/>
      <c r="N6" s="380"/>
      <c r="O6" s="549"/>
      <c r="P6" s="548"/>
      <c r="Q6" s="23"/>
      <c r="R6" s="391"/>
      <c r="S6" s="391"/>
      <c r="T6" s="391"/>
    </row>
    <row r="7" spans="1:21" s="12" customFormat="1" ht="20.25" customHeight="1">
      <c r="A7" s="519" t="s">
        <v>36</v>
      </c>
      <c r="B7" s="541">
        <v>44982</v>
      </c>
      <c r="C7" s="541">
        <v>6108</v>
      </c>
      <c r="D7" s="541">
        <v>38874</v>
      </c>
      <c r="E7" s="518" t="s">
        <v>36</v>
      </c>
      <c r="F7" s="540">
        <v>46914</v>
      </c>
      <c r="G7" s="540">
        <v>11028</v>
      </c>
      <c r="H7" s="540">
        <v>35886</v>
      </c>
      <c r="I7" s="517" t="s">
        <v>36</v>
      </c>
      <c r="J7" s="539">
        <v>36240</v>
      </c>
      <c r="K7" s="539">
        <v>11041</v>
      </c>
      <c r="L7" s="539">
        <v>25199</v>
      </c>
      <c r="M7" s="516" t="s">
        <v>36</v>
      </c>
      <c r="N7" s="546">
        <v>34589</v>
      </c>
      <c r="O7" s="546">
        <v>9386</v>
      </c>
      <c r="P7" s="546">
        <v>25203</v>
      </c>
      <c r="Q7" s="515" t="s">
        <v>36</v>
      </c>
      <c r="R7" s="391">
        <v>40681</v>
      </c>
      <c r="S7" s="391">
        <v>9391</v>
      </c>
      <c r="T7" s="391">
        <v>31290</v>
      </c>
      <c r="U7" s="28"/>
    </row>
    <row r="8" spans="1:21" s="12" customFormat="1" ht="20.25" customHeight="1">
      <c r="A8" s="510" t="s">
        <v>35</v>
      </c>
      <c r="B8" s="541">
        <v>580425</v>
      </c>
      <c r="C8" s="541">
        <v>257381</v>
      </c>
      <c r="D8" s="541">
        <v>323044</v>
      </c>
      <c r="E8" s="509" t="s">
        <v>35</v>
      </c>
      <c r="F8" s="540">
        <v>580852</v>
      </c>
      <c r="G8" s="540">
        <v>256230</v>
      </c>
      <c r="H8" s="540">
        <v>324622</v>
      </c>
      <c r="I8" s="508" t="s">
        <v>35</v>
      </c>
      <c r="J8" s="539">
        <v>616936</v>
      </c>
      <c r="K8" s="539">
        <v>271812</v>
      </c>
      <c r="L8" s="539">
        <v>345124</v>
      </c>
      <c r="M8" s="507" t="s">
        <v>35</v>
      </c>
      <c r="N8" s="546">
        <v>609519</v>
      </c>
      <c r="O8" s="546">
        <v>259499</v>
      </c>
      <c r="P8" s="546">
        <v>350020</v>
      </c>
      <c r="Q8" s="12" t="s">
        <v>35</v>
      </c>
      <c r="R8" s="391">
        <v>596934</v>
      </c>
      <c r="S8" s="391">
        <v>261231</v>
      </c>
      <c r="T8" s="391">
        <v>335703</v>
      </c>
      <c r="U8" s="28"/>
    </row>
    <row r="9" spans="1:21" s="12" customFormat="1" ht="20.25" customHeight="1">
      <c r="A9" s="514" t="s">
        <v>34</v>
      </c>
      <c r="B9" s="541">
        <v>431314</v>
      </c>
      <c r="C9" s="541">
        <v>233383</v>
      </c>
      <c r="D9" s="541">
        <v>197931</v>
      </c>
      <c r="E9" s="513" t="s">
        <v>34</v>
      </c>
      <c r="F9" s="540">
        <v>411809</v>
      </c>
      <c r="G9" s="540">
        <v>230907</v>
      </c>
      <c r="H9" s="540">
        <v>180902</v>
      </c>
      <c r="I9" s="512" t="s">
        <v>34</v>
      </c>
      <c r="J9" s="539">
        <v>378900</v>
      </c>
      <c r="K9" s="539">
        <v>207724</v>
      </c>
      <c r="L9" s="539">
        <v>171176</v>
      </c>
      <c r="M9" s="511" t="s">
        <v>34</v>
      </c>
      <c r="N9" s="546">
        <v>410182</v>
      </c>
      <c r="O9" s="546">
        <v>228709</v>
      </c>
      <c r="P9" s="546">
        <v>181473</v>
      </c>
      <c r="Q9" s="17" t="s">
        <v>34</v>
      </c>
      <c r="R9" s="391">
        <v>408051</v>
      </c>
      <c r="S9" s="391">
        <v>225181</v>
      </c>
      <c r="T9" s="391">
        <v>182870</v>
      </c>
      <c r="U9" s="28"/>
    </row>
    <row r="10" spans="1:21" s="12" customFormat="1" ht="20.25" customHeight="1">
      <c r="A10" s="514" t="s">
        <v>33</v>
      </c>
      <c r="B10" s="541">
        <v>436657</v>
      </c>
      <c r="C10" s="541">
        <v>218775</v>
      </c>
      <c r="D10" s="541">
        <v>217882</v>
      </c>
      <c r="E10" s="513" t="s">
        <v>33</v>
      </c>
      <c r="F10" s="540">
        <v>396801</v>
      </c>
      <c r="G10" s="540">
        <v>202011</v>
      </c>
      <c r="H10" s="540">
        <v>194790</v>
      </c>
      <c r="I10" s="512" t="s">
        <v>33</v>
      </c>
      <c r="J10" s="539">
        <v>374804</v>
      </c>
      <c r="K10" s="539">
        <v>205019</v>
      </c>
      <c r="L10" s="539">
        <v>169785</v>
      </c>
      <c r="M10" s="511" t="s">
        <v>33</v>
      </c>
      <c r="N10" s="546">
        <v>375875</v>
      </c>
      <c r="O10" s="546">
        <v>201413</v>
      </c>
      <c r="P10" s="546">
        <v>174462</v>
      </c>
      <c r="Q10" s="17" t="s">
        <v>33</v>
      </c>
      <c r="R10" s="391">
        <v>396034</v>
      </c>
      <c r="S10" s="391">
        <v>206804</v>
      </c>
      <c r="T10" s="391">
        <v>189230</v>
      </c>
      <c r="U10" s="28"/>
    </row>
    <row r="11" spans="1:21" s="12" customFormat="1" ht="20.25" customHeight="1">
      <c r="A11" s="510" t="s">
        <v>32</v>
      </c>
      <c r="B11" s="541">
        <v>335938</v>
      </c>
      <c r="C11" s="541">
        <v>170797</v>
      </c>
      <c r="D11" s="541">
        <v>165141</v>
      </c>
      <c r="E11" s="509" t="s">
        <v>32</v>
      </c>
      <c r="F11" s="540">
        <v>379317</v>
      </c>
      <c r="G11" s="540">
        <v>189591</v>
      </c>
      <c r="H11" s="540">
        <v>189726</v>
      </c>
      <c r="I11" s="508" t="s">
        <v>32</v>
      </c>
      <c r="J11" s="539">
        <v>382753</v>
      </c>
      <c r="K11" s="539">
        <v>182994</v>
      </c>
      <c r="L11" s="539">
        <v>199759</v>
      </c>
      <c r="M11" s="507" t="s">
        <v>32</v>
      </c>
      <c r="N11" s="546">
        <v>363928</v>
      </c>
      <c r="O11" s="546">
        <v>176437</v>
      </c>
      <c r="P11" s="546">
        <v>187491</v>
      </c>
      <c r="Q11" s="12" t="s">
        <v>32</v>
      </c>
      <c r="R11" s="391">
        <v>365484</v>
      </c>
      <c r="S11" s="391">
        <v>179954</v>
      </c>
      <c r="T11" s="391">
        <v>185530</v>
      </c>
      <c r="U11" s="28"/>
    </row>
    <row r="12" spans="1:21" s="12" customFormat="1" ht="20.25" customHeight="1">
      <c r="A12" s="499" t="s">
        <v>31</v>
      </c>
      <c r="B12" s="541">
        <v>293772</v>
      </c>
      <c r="C12" s="541">
        <v>145223</v>
      </c>
      <c r="D12" s="541">
        <v>148549</v>
      </c>
      <c r="E12" s="497" t="s">
        <v>31</v>
      </c>
      <c r="F12" s="540">
        <v>313584</v>
      </c>
      <c r="G12" s="540">
        <v>157293</v>
      </c>
      <c r="H12" s="540">
        <v>156291</v>
      </c>
      <c r="I12" s="495" t="s">
        <v>31</v>
      </c>
      <c r="J12" s="539">
        <v>331138</v>
      </c>
      <c r="K12" s="539">
        <v>149962</v>
      </c>
      <c r="L12" s="539">
        <v>181176</v>
      </c>
      <c r="M12" s="493" t="s">
        <v>31</v>
      </c>
      <c r="N12" s="546">
        <v>309142</v>
      </c>
      <c r="O12" s="546">
        <v>145143</v>
      </c>
      <c r="P12" s="546">
        <v>163999</v>
      </c>
      <c r="Q12" s="15" t="s">
        <v>102</v>
      </c>
      <c r="R12" s="391">
        <v>311909</v>
      </c>
      <c r="S12" s="391">
        <v>149405</v>
      </c>
      <c r="T12" s="391">
        <v>162504</v>
      </c>
      <c r="U12" s="28"/>
    </row>
    <row r="13" spans="1:21" s="12" customFormat="1" ht="20.25" customHeight="1">
      <c r="A13" s="499" t="s">
        <v>30</v>
      </c>
      <c r="B13" s="541">
        <v>42166</v>
      </c>
      <c r="C13" s="541">
        <v>25574</v>
      </c>
      <c r="D13" s="541">
        <v>16592</v>
      </c>
      <c r="E13" s="497" t="s">
        <v>30</v>
      </c>
      <c r="F13" s="540">
        <v>65733</v>
      </c>
      <c r="G13" s="540">
        <v>32298</v>
      </c>
      <c r="H13" s="540">
        <v>33435</v>
      </c>
      <c r="I13" s="495" t="s">
        <v>30</v>
      </c>
      <c r="J13" s="539">
        <v>51615</v>
      </c>
      <c r="K13" s="539">
        <v>33032</v>
      </c>
      <c r="L13" s="539">
        <v>18583</v>
      </c>
      <c r="M13" s="493" t="s">
        <v>30</v>
      </c>
      <c r="N13" s="546">
        <v>54786</v>
      </c>
      <c r="O13" s="546">
        <v>31294</v>
      </c>
      <c r="P13" s="546">
        <v>23492</v>
      </c>
      <c r="Q13" s="15" t="s">
        <v>101</v>
      </c>
      <c r="R13" s="391">
        <v>53575</v>
      </c>
      <c r="S13" s="391">
        <v>30549</v>
      </c>
      <c r="T13" s="391">
        <v>23026</v>
      </c>
      <c r="U13" s="28"/>
    </row>
    <row r="14" spans="1:21" s="12" customFormat="1" ht="20.25" customHeight="1">
      <c r="A14" s="506" t="s">
        <v>29</v>
      </c>
      <c r="B14" s="541" t="s">
        <v>8</v>
      </c>
      <c r="C14" s="541" t="s">
        <v>8</v>
      </c>
      <c r="D14" s="541" t="s">
        <v>8</v>
      </c>
      <c r="E14" s="385" t="s">
        <v>29</v>
      </c>
      <c r="F14" s="547" t="s">
        <v>8</v>
      </c>
      <c r="G14" s="547" t="s">
        <v>8</v>
      </c>
      <c r="H14" s="547" t="s">
        <v>8</v>
      </c>
      <c r="I14" s="505" t="s">
        <v>29</v>
      </c>
      <c r="J14" s="538" t="s">
        <v>7</v>
      </c>
      <c r="K14" s="545" t="s">
        <v>7</v>
      </c>
      <c r="L14" s="545" t="s">
        <v>7</v>
      </c>
      <c r="M14" s="504" t="s">
        <v>29</v>
      </c>
      <c r="N14" s="544" t="s">
        <v>7</v>
      </c>
      <c r="O14" s="544" t="s">
        <v>7</v>
      </c>
      <c r="P14" s="544" t="s">
        <v>7</v>
      </c>
      <c r="Q14" s="503" t="s">
        <v>100</v>
      </c>
      <c r="R14" s="543" t="s">
        <v>178</v>
      </c>
      <c r="S14" s="542" t="s">
        <v>178</v>
      </c>
      <c r="T14" s="542" t="s">
        <v>178</v>
      </c>
      <c r="U14" s="28"/>
    </row>
    <row r="15" spans="1:21" s="12" customFormat="1" ht="20.25" customHeight="1">
      <c r="A15" s="510" t="s">
        <v>28</v>
      </c>
      <c r="B15" s="541">
        <v>224373</v>
      </c>
      <c r="C15" s="541">
        <v>105050</v>
      </c>
      <c r="D15" s="541">
        <v>119323</v>
      </c>
      <c r="E15" s="509" t="s">
        <v>28</v>
      </c>
      <c r="F15" s="540">
        <v>239394</v>
      </c>
      <c r="G15" s="540">
        <v>102474</v>
      </c>
      <c r="H15" s="540">
        <v>136920</v>
      </c>
      <c r="I15" s="508" t="s">
        <v>28</v>
      </c>
      <c r="J15" s="539">
        <v>263765</v>
      </c>
      <c r="K15" s="539">
        <v>113416</v>
      </c>
      <c r="L15" s="539">
        <v>150349</v>
      </c>
      <c r="M15" s="507" t="s">
        <v>28</v>
      </c>
      <c r="N15" s="546">
        <v>253568</v>
      </c>
      <c r="O15" s="546">
        <v>114042</v>
      </c>
      <c r="P15" s="546">
        <v>139526</v>
      </c>
      <c r="Q15" s="12" t="s">
        <v>28</v>
      </c>
      <c r="R15" s="391">
        <v>245275</v>
      </c>
      <c r="S15" s="391">
        <v>108745</v>
      </c>
      <c r="T15" s="391">
        <v>136530</v>
      </c>
      <c r="U15" s="28"/>
    </row>
    <row r="16" spans="1:21" s="12" customFormat="1" ht="20.25" customHeight="1">
      <c r="A16" s="506" t="s">
        <v>27</v>
      </c>
      <c r="B16" s="541">
        <v>110371</v>
      </c>
      <c r="C16" s="541">
        <v>49819</v>
      </c>
      <c r="D16" s="541">
        <v>60552</v>
      </c>
      <c r="E16" s="385" t="s">
        <v>27</v>
      </c>
      <c r="F16" s="540">
        <v>123170</v>
      </c>
      <c r="G16" s="540">
        <v>44874</v>
      </c>
      <c r="H16" s="540">
        <v>78296</v>
      </c>
      <c r="I16" s="505" t="s">
        <v>27</v>
      </c>
      <c r="J16" s="539">
        <v>127289</v>
      </c>
      <c r="K16" s="539">
        <v>49270</v>
      </c>
      <c r="L16" s="539">
        <v>78019</v>
      </c>
      <c r="M16" s="504" t="s">
        <v>27</v>
      </c>
      <c r="N16" s="546">
        <v>121635</v>
      </c>
      <c r="O16" s="546">
        <v>47387</v>
      </c>
      <c r="P16" s="546">
        <v>74248</v>
      </c>
      <c r="Q16" s="503" t="s">
        <v>27</v>
      </c>
      <c r="R16" s="391">
        <v>120616</v>
      </c>
      <c r="S16" s="391">
        <v>47837</v>
      </c>
      <c r="T16" s="391">
        <v>72779</v>
      </c>
      <c r="U16" s="28"/>
    </row>
    <row r="17" spans="1:23" s="12" customFormat="1" ht="20.25" customHeight="1">
      <c r="A17" s="506" t="s">
        <v>26</v>
      </c>
      <c r="B17" s="541">
        <v>71737</v>
      </c>
      <c r="C17" s="541">
        <v>46388</v>
      </c>
      <c r="D17" s="541">
        <v>25349</v>
      </c>
      <c r="E17" s="385" t="s">
        <v>26</v>
      </c>
      <c r="F17" s="540">
        <v>72097</v>
      </c>
      <c r="G17" s="540">
        <v>46188</v>
      </c>
      <c r="H17" s="540">
        <v>25909</v>
      </c>
      <c r="I17" s="505" t="s">
        <v>26</v>
      </c>
      <c r="J17" s="539">
        <v>86858</v>
      </c>
      <c r="K17" s="539">
        <v>51103</v>
      </c>
      <c r="L17" s="539">
        <v>35755</v>
      </c>
      <c r="M17" s="504" t="s">
        <v>26</v>
      </c>
      <c r="N17" s="546">
        <v>88047</v>
      </c>
      <c r="O17" s="546">
        <v>53477</v>
      </c>
      <c r="P17" s="546">
        <v>34570</v>
      </c>
      <c r="Q17" s="503" t="s">
        <v>26</v>
      </c>
      <c r="R17" s="391">
        <v>79685</v>
      </c>
      <c r="S17" s="391">
        <v>49289</v>
      </c>
      <c r="T17" s="391">
        <v>30396</v>
      </c>
      <c r="U17" s="28"/>
    </row>
    <row r="18" spans="1:23" s="12" customFormat="1" ht="20.25" customHeight="1">
      <c r="A18" s="506" t="s">
        <v>25</v>
      </c>
      <c r="B18" s="541">
        <v>42265</v>
      </c>
      <c r="C18" s="541">
        <v>8843</v>
      </c>
      <c r="D18" s="541">
        <v>33422</v>
      </c>
      <c r="E18" s="385" t="s">
        <v>25</v>
      </c>
      <c r="F18" s="540">
        <v>44127</v>
      </c>
      <c r="G18" s="540">
        <v>11412</v>
      </c>
      <c r="H18" s="540">
        <v>32715</v>
      </c>
      <c r="I18" s="505" t="s">
        <v>25</v>
      </c>
      <c r="J18" s="539">
        <v>49618</v>
      </c>
      <c r="K18" s="539">
        <v>13043</v>
      </c>
      <c r="L18" s="539">
        <v>36575</v>
      </c>
      <c r="M18" s="504" t="s">
        <v>25</v>
      </c>
      <c r="N18" s="546">
        <v>43886</v>
      </c>
      <c r="O18" s="546">
        <v>13178</v>
      </c>
      <c r="P18" s="546">
        <v>30708</v>
      </c>
      <c r="Q18" s="503" t="s">
        <v>25</v>
      </c>
      <c r="R18" s="391">
        <v>44974</v>
      </c>
      <c r="S18" s="391">
        <v>11619</v>
      </c>
      <c r="T18" s="391">
        <v>33355</v>
      </c>
      <c r="U18" s="28"/>
    </row>
    <row r="19" spans="1:23" s="12" customFormat="1" ht="20.25" customHeight="1">
      <c r="A19" s="499" t="s">
        <v>24</v>
      </c>
      <c r="B19" s="386" t="s">
        <v>8</v>
      </c>
      <c r="C19" s="386" t="s">
        <v>8</v>
      </c>
      <c r="D19" s="386" t="s">
        <v>8</v>
      </c>
      <c r="E19" s="497" t="s">
        <v>24</v>
      </c>
      <c r="F19" s="540">
        <v>0</v>
      </c>
      <c r="G19" s="540">
        <v>0</v>
      </c>
      <c r="H19" s="540">
        <v>0</v>
      </c>
      <c r="I19" s="495" t="s">
        <v>24</v>
      </c>
      <c r="J19" s="538" t="s">
        <v>7</v>
      </c>
      <c r="K19" s="545" t="s">
        <v>7</v>
      </c>
      <c r="L19" s="545" t="s">
        <v>7</v>
      </c>
      <c r="M19" s="493" t="s">
        <v>24</v>
      </c>
      <c r="N19" s="537" t="s">
        <v>7</v>
      </c>
      <c r="O19" s="544" t="s">
        <v>7</v>
      </c>
      <c r="P19" s="544" t="s">
        <v>7</v>
      </c>
      <c r="Q19" s="15" t="s">
        <v>24</v>
      </c>
      <c r="R19" s="543" t="s">
        <v>7</v>
      </c>
      <c r="S19" s="542" t="s">
        <v>7</v>
      </c>
      <c r="T19" s="542" t="s">
        <v>7</v>
      </c>
      <c r="U19" s="28"/>
    </row>
    <row r="20" spans="1:23" s="12" customFormat="1" ht="20.25" customHeight="1">
      <c r="A20" s="499" t="s">
        <v>23</v>
      </c>
      <c r="B20" s="541">
        <v>2324</v>
      </c>
      <c r="C20" s="541">
        <v>807</v>
      </c>
      <c r="D20" s="541">
        <v>1517</v>
      </c>
      <c r="E20" s="497" t="s">
        <v>23</v>
      </c>
      <c r="F20" s="540">
        <v>603</v>
      </c>
      <c r="G20" s="540">
        <v>0</v>
      </c>
      <c r="H20" s="540">
        <v>603</v>
      </c>
      <c r="I20" s="495" t="s">
        <v>23</v>
      </c>
      <c r="J20" s="539">
        <v>1526</v>
      </c>
      <c r="K20" s="539">
        <v>0</v>
      </c>
      <c r="L20" s="538">
        <v>1526</v>
      </c>
      <c r="M20" s="493" t="s">
        <v>23</v>
      </c>
      <c r="N20" s="537">
        <v>6347</v>
      </c>
      <c r="O20" s="537">
        <v>2224</v>
      </c>
      <c r="P20" s="537">
        <v>4123</v>
      </c>
      <c r="Q20" s="15" t="s">
        <v>23</v>
      </c>
      <c r="R20" s="391">
        <f>(N20+J20+F20+B20)/4</f>
        <v>2700</v>
      </c>
      <c r="S20" s="391">
        <f>(O20+K20+G20+C20)/4</f>
        <v>757.75</v>
      </c>
      <c r="T20" s="391">
        <f>(P20+L20+H20+D20)/4</f>
        <v>1942.25</v>
      </c>
      <c r="U20" s="28"/>
    </row>
    <row r="21" spans="1:23" s="527" customFormat="1" ht="21" customHeight="1">
      <c r="A21" s="536"/>
      <c r="B21" s="535" t="s">
        <v>20</v>
      </c>
      <c r="C21" s="535"/>
      <c r="D21" s="535"/>
      <c r="E21" s="477"/>
      <c r="F21" s="534" t="s">
        <v>20</v>
      </c>
      <c r="G21" s="534"/>
      <c r="H21" s="534"/>
      <c r="I21" s="533"/>
      <c r="J21" s="532" t="s">
        <v>20</v>
      </c>
      <c r="K21" s="531"/>
      <c r="L21" s="531"/>
      <c r="M21" s="530"/>
      <c r="N21" s="529" t="s">
        <v>20</v>
      </c>
      <c r="O21" s="529"/>
      <c r="P21" s="529"/>
      <c r="R21" s="528" t="s">
        <v>20</v>
      </c>
      <c r="S21" s="528"/>
      <c r="T21" s="528"/>
    </row>
    <row r="22" spans="1:23" s="12" customFormat="1" ht="21" customHeight="1">
      <c r="A22" s="525" t="s">
        <v>37</v>
      </c>
      <c r="B22" s="502">
        <v>100</v>
      </c>
      <c r="C22" s="502">
        <v>100</v>
      </c>
      <c r="D22" s="502">
        <v>100</v>
      </c>
      <c r="E22" s="524" t="s">
        <v>37</v>
      </c>
      <c r="F22" s="523">
        <v>100</v>
      </c>
      <c r="G22" s="523">
        <v>100</v>
      </c>
      <c r="H22" s="523">
        <v>100</v>
      </c>
      <c r="I22" s="522" t="s">
        <v>37</v>
      </c>
      <c r="J22" s="494">
        <v>100</v>
      </c>
      <c r="K22" s="494">
        <v>100</v>
      </c>
      <c r="L22" s="494">
        <v>100</v>
      </c>
      <c r="M22" s="521" t="s">
        <v>37</v>
      </c>
      <c r="N22" s="492">
        <v>100</v>
      </c>
      <c r="O22" s="492">
        <v>100</v>
      </c>
      <c r="P22" s="492">
        <v>100</v>
      </c>
      <c r="Q22" s="271" t="s">
        <v>37</v>
      </c>
      <c r="R22" s="520">
        <f>R5/R$5*100</f>
        <v>100</v>
      </c>
      <c r="S22" s="520">
        <f>S5/S$5*100</f>
        <v>100</v>
      </c>
      <c r="T22" s="520">
        <f>T5/T$5*100</f>
        <v>100</v>
      </c>
      <c r="U22" s="526"/>
      <c r="V22" s="526"/>
      <c r="W22" s="526"/>
    </row>
    <row r="23" spans="1:23" s="12" customFormat="1" ht="9" customHeight="1">
      <c r="A23" s="525"/>
      <c r="B23" s="502"/>
      <c r="C23" s="502"/>
      <c r="D23" s="502"/>
      <c r="E23" s="524"/>
      <c r="F23" s="523"/>
      <c r="G23" s="523"/>
      <c r="H23" s="523"/>
      <c r="I23" s="522"/>
      <c r="J23" s="494"/>
      <c r="K23" s="494"/>
      <c r="L23" s="494"/>
      <c r="M23" s="521"/>
      <c r="N23" s="492"/>
      <c r="O23" s="492"/>
      <c r="P23" s="492"/>
      <c r="Q23" s="271"/>
      <c r="R23" s="520"/>
      <c r="S23" s="520"/>
      <c r="T23" s="520"/>
    </row>
    <row r="24" spans="1:23" s="12" customFormat="1" ht="20.25" customHeight="1">
      <c r="A24" s="519" t="s">
        <v>36</v>
      </c>
      <c r="B24" s="498">
        <v>2.1878266333919094</v>
      </c>
      <c r="C24" s="498">
        <v>0.6155390350307014</v>
      </c>
      <c r="D24" s="498">
        <v>3.6545606329532805</v>
      </c>
      <c r="E24" s="518" t="s">
        <v>36</v>
      </c>
      <c r="F24" s="496">
        <v>2.2821534375319237</v>
      </c>
      <c r="G24" s="496">
        <v>1.1114235352096919</v>
      </c>
      <c r="H24" s="496">
        <v>3.3744918656183795</v>
      </c>
      <c r="I24" s="517" t="s">
        <v>36</v>
      </c>
      <c r="J24" s="494">
        <v>1.7635688716468347</v>
      </c>
      <c r="K24" s="494">
        <v>1.112998422386984</v>
      </c>
      <c r="L24" s="494">
        <v>2.3707356816464848</v>
      </c>
      <c r="M24" s="516" t="s">
        <v>36</v>
      </c>
      <c r="N24" s="492">
        <v>1.6839759144073441</v>
      </c>
      <c r="O24" s="492">
        <v>0.97644603765213622</v>
      </c>
      <c r="P24" s="492">
        <v>2.4024981125823448</v>
      </c>
      <c r="Q24" s="515" t="s">
        <v>36</v>
      </c>
      <c r="R24" s="491">
        <f>R7/R$5*100</f>
        <v>1.9794575504863614</v>
      </c>
      <c r="S24" s="491">
        <f>S7/S$5*100+0.03</f>
        <v>0.97661231533449466</v>
      </c>
      <c r="T24" s="491">
        <f>T7/T$5*100</f>
        <v>2.9432929324284283</v>
      </c>
      <c r="U24" s="490"/>
      <c r="V24" s="490"/>
      <c r="W24" s="490"/>
    </row>
    <row r="25" spans="1:23" s="12" customFormat="1" ht="20.25" customHeight="1">
      <c r="A25" s="510" t="s">
        <v>35</v>
      </c>
      <c r="B25" s="498">
        <v>28.230609436808034</v>
      </c>
      <c r="C25" s="498">
        <v>25.937795084354441</v>
      </c>
      <c r="D25" s="498">
        <v>30.369498510875125</v>
      </c>
      <c r="E25" s="509" t="s">
        <v>35</v>
      </c>
      <c r="F25" s="496">
        <v>28.255816781713193</v>
      </c>
      <c r="G25" s="496">
        <v>25.823363477219747</v>
      </c>
      <c r="H25" s="496">
        <v>30.52539425962129</v>
      </c>
      <c r="I25" s="508" t="s">
        <v>35</v>
      </c>
      <c r="J25" s="494">
        <v>30.022326859776811</v>
      </c>
      <c r="K25" s="494">
        <v>27.400265119631456</v>
      </c>
      <c r="L25" s="494">
        <v>32.469454398688896</v>
      </c>
      <c r="M25" s="507" t="s">
        <v>35</v>
      </c>
      <c r="N25" s="492">
        <v>29.674616651931245</v>
      </c>
      <c r="O25" s="492">
        <v>26.136822962357947</v>
      </c>
      <c r="P25" s="492">
        <v>32.979323071303909</v>
      </c>
      <c r="Q25" s="12" t="s">
        <v>35</v>
      </c>
      <c r="R25" s="491">
        <f>R8/R$5*100</f>
        <v>29.045635885106702</v>
      </c>
      <c r="S25" s="491">
        <f>S8/S$5*100</f>
        <v>26.332071317979484</v>
      </c>
      <c r="T25" s="491">
        <f>T8/T$5*100</f>
        <v>31.577892850591905</v>
      </c>
      <c r="U25" s="490"/>
      <c r="V25" s="490"/>
      <c r="W25" s="490"/>
    </row>
    <row r="26" spans="1:23" s="12" customFormat="1" ht="20.25" customHeight="1">
      <c r="A26" s="514" t="s">
        <v>34</v>
      </c>
      <c r="B26" s="498">
        <v>20.978174748895071</v>
      </c>
      <c r="C26" s="498">
        <v>23.519375673308804</v>
      </c>
      <c r="D26" s="498">
        <v>18.607574230618816</v>
      </c>
      <c r="E26" s="513" t="s">
        <v>34</v>
      </c>
      <c r="F26" s="496">
        <v>20.032641108338321</v>
      </c>
      <c r="G26" s="496">
        <v>23.271261719683022</v>
      </c>
      <c r="H26" s="496">
        <v>17.010876873268018</v>
      </c>
      <c r="I26" s="512" t="s">
        <v>34</v>
      </c>
      <c r="J26" s="494">
        <v>18.468638119949937</v>
      </c>
      <c r="K26" s="494">
        <v>20.939813811422322</v>
      </c>
      <c r="L26" s="494">
        <v>16.104331562423855</v>
      </c>
      <c r="M26" s="511" t="s">
        <v>34</v>
      </c>
      <c r="N26" s="492">
        <v>19.969834586817576</v>
      </c>
      <c r="O26" s="492">
        <v>23.062084682013896</v>
      </c>
      <c r="P26" s="492">
        <v>17.113059555793196</v>
      </c>
      <c r="Q26" s="17" t="s">
        <v>34</v>
      </c>
      <c r="R26" s="491">
        <f>R9/R$5*100</f>
        <v>19.854960127172642</v>
      </c>
      <c r="S26" s="491">
        <f>S9/S$5*100</f>
        <v>22.698233178504612</v>
      </c>
      <c r="T26" s="491">
        <f>T9/T$5*100</f>
        <v>17.201661187382125</v>
      </c>
      <c r="U26" s="490"/>
      <c r="V26" s="490"/>
      <c r="W26" s="490"/>
    </row>
    <row r="27" spans="1:23" s="12" customFormat="1" ht="20.25" customHeight="1">
      <c r="A27" s="514" t="s">
        <v>33</v>
      </c>
      <c r="B27" s="498">
        <v>21.238046646592217</v>
      </c>
      <c r="C27" s="498">
        <v>22.077241713955747</v>
      </c>
      <c r="D27" s="498">
        <v>20.483175897235341</v>
      </c>
      <c r="E27" s="513" t="s">
        <v>33</v>
      </c>
      <c r="F27" s="496">
        <v>19.302569940020138</v>
      </c>
      <c r="G27" s="496">
        <v>20.359065993039998</v>
      </c>
      <c r="H27" s="496">
        <v>18.316816321234022</v>
      </c>
      <c r="I27" s="512" t="s">
        <v>33</v>
      </c>
      <c r="J27" s="494">
        <v>18.239312013485655</v>
      </c>
      <c r="K27" s="494">
        <v>20.667133734204967</v>
      </c>
      <c r="L27" s="494">
        <v>15.973465522772667</v>
      </c>
      <c r="M27" s="511" t="s">
        <v>33</v>
      </c>
      <c r="N27" s="492">
        <v>18.29958792760301</v>
      </c>
      <c r="O27" s="492">
        <v>20.309667140595536</v>
      </c>
      <c r="P27" s="492">
        <v>16.423075257601916</v>
      </c>
      <c r="Q27" s="17" t="s">
        <v>33</v>
      </c>
      <c r="R27" s="491">
        <f>R10/R$5*100</f>
        <v>19.270236512114145</v>
      </c>
      <c r="S27" s="491">
        <f>S10/S$5*100</f>
        <v>20.845832526933748</v>
      </c>
      <c r="T27" s="491">
        <f>T10/T$5*100</f>
        <v>17.799914400876684</v>
      </c>
      <c r="U27" s="490"/>
      <c r="V27" s="490"/>
      <c r="W27" s="490"/>
    </row>
    <row r="28" spans="1:23" s="12" customFormat="1" ht="20.25" customHeight="1">
      <c r="A28" s="510" t="s">
        <v>32</v>
      </c>
      <c r="B28" s="498">
        <v>16.30929357450561</v>
      </c>
      <c r="C28" s="498">
        <v>17.212216857586558</v>
      </c>
      <c r="D28" s="498">
        <v>15.494972925002257</v>
      </c>
      <c r="E28" s="509" t="s">
        <v>32</v>
      </c>
      <c r="F28" s="496">
        <v>18.452052595478889</v>
      </c>
      <c r="G28" s="496">
        <v>19.107353959370759</v>
      </c>
      <c r="H28" s="496">
        <v>17.840629875057481</v>
      </c>
      <c r="I28" s="508" t="s">
        <v>32</v>
      </c>
      <c r="J28" s="494">
        <v>18.626138971562938</v>
      </c>
      <c r="K28" s="494">
        <v>18.446882828211553</v>
      </c>
      <c r="L28" s="494">
        <v>18.793435812136202</v>
      </c>
      <c r="M28" s="507" t="s">
        <v>32</v>
      </c>
      <c r="N28" s="492">
        <v>17.717944623389979</v>
      </c>
      <c r="O28" s="492">
        <v>17.821188956448964</v>
      </c>
      <c r="P28" s="492">
        <v>17.649567258904753</v>
      </c>
      <c r="Q28" s="12" t="s">
        <v>32</v>
      </c>
      <c r="R28" s="491">
        <f>R11/R$5*100</f>
        <v>17.783733521347983</v>
      </c>
      <c r="S28" s="491">
        <f>S11/S$5*100</f>
        <v>18.139353912650797</v>
      </c>
      <c r="T28" s="491">
        <f>T11/T$5*100</f>
        <v>17.451874009378276</v>
      </c>
      <c r="U28" s="490"/>
      <c r="V28" s="490"/>
      <c r="W28" s="490"/>
    </row>
    <row r="29" spans="1:23" s="12" customFormat="1" ht="20.25" customHeight="1">
      <c r="A29" s="499" t="s">
        <v>31</v>
      </c>
      <c r="B29" s="498">
        <v>14.288431055640213</v>
      </c>
      <c r="C29" s="498">
        <v>14.634974669984208</v>
      </c>
      <c r="D29" s="498">
        <v>13.965152221653982</v>
      </c>
      <c r="E29" s="497" t="s">
        <v>31</v>
      </c>
      <c r="F29" s="496">
        <v>15.254440114997884</v>
      </c>
      <c r="G29" s="496">
        <v>15.822297980027031</v>
      </c>
      <c r="H29" s="496">
        <v>14.696614506196347</v>
      </c>
      <c r="I29" s="495" t="s">
        <v>31</v>
      </c>
      <c r="J29" s="494">
        <v>16.114367246671897</v>
      </c>
      <c r="K29" s="494">
        <v>15.117060901910776</v>
      </c>
      <c r="L29" s="494">
        <v>17.045137023611396</v>
      </c>
      <c r="M29" s="493" t="s">
        <v>31</v>
      </c>
      <c r="N29" s="492">
        <v>15.020671662427802</v>
      </c>
      <c r="O29" s="492">
        <v>14.635629367456213</v>
      </c>
      <c r="P29" s="492">
        <v>15.438135061912947</v>
      </c>
      <c r="Q29" s="15" t="s">
        <v>31</v>
      </c>
      <c r="R29" s="491">
        <f>R12/R$5*100</f>
        <v>15.176879258490461</v>
      </c>
      <c r="S29" s="491">
        <f>S12/S$5*100</f>
        <v>15.06001628927166</v>
      </c>
      <c r="T29" s="491">
        <f>T12/T$5*100</f>
        <v>15.285933994610076</v>
      </c>
      <c r="U29" s="490"/>
      <c r="V29" s="490"/>
      <c r="W29" s="490"/>
    </row>
    <row r="30" spans="1:23" s="12" customFormat="1" ht="20.25" customHeight="1">
      <c r="A30" s="499" t="s">
        <v>30</v>
      </c>
      <c r="B30" s="498">
        <v>2.0208625188653966</v>
      </c>
      <c r="C30" s="498">
        <v>2.5772421876023506</v>
      </c>
      <c r="D30" s="498">
        <v>1.5298207033482747</v>
      </c>
      <c r="E30" s="497" t="s">
        <v>30</v>
      </c>
      <c r="F30" s="496">
        <v>3.197612480481006</v>
      </c>
      <c r="G30" s="496">
        <v>3.2550559793437279</v>
      </c>
      <c r="H30" s="496">
        <v>3.1440153688611296</v>
      </c>
      <c r="I30" s="495" t="s">
        <v>30</v>
      </c>
      <c r="J30" s="494">
        <v>2.5117717248910423</v>
      </c>
      <c r="K30" s="494">
        <v>3.3298219263007747</v>
      </c>
      <c r="L30" s="494">
        <v>1.7482987885248074</v>
      </c>
      <c r="M30" s="493" t="s">
        <v>30</v>
      </c>
      <c r="N30" s="492">
        <v>2.667272960962177</v>
      </c>
      <c r="O30" s="492">
        <v>3.1555595889927499</v>
      </c>
      <c r="P30" s="492">
        <v>2.2114321969918045</v>
      </c>
      <c r="Q30" s="15" t="s">
        <v>30</v>
      </c>
      <c r="R30" s="491">
        <f>R13/R$5*100</f>
        <v>2.6068542628575209</v>
      </c>
      <c r="S30" s="491">
        <f>S13/S$5*100</f>
        <v>3.079337623379137</v>
      </c>
      <c r="T30" s="491">
        <f>T13/T$5*100</f>
        <v>2.1659400147682004</v>
      </c>
      <c r="U30" s="490"/>
      <c r="V30" s="490"/>
      <c r="W30" s="490"/>
    </row>
    <row r="31" spans="1:23" s="12" customFormat="1" ht="20.25" customHeight="1">
      <c r="A31" s="506" t="s">
        <v>29</v>
      </c>
      <c r="B31" s="502" t="s">
        <v>7</v>
      </c>
      <c r="C31" s="502" t="s">
        <v>7</v>
      </c>
      <c r="D31" s="502" t="s">
        <v>7</v>
      </c>
      <c r="E31" s="385" t="s">
        <v>29</v>
      </c>
      <c r="F31" s="496" t="s">
        <v>7</v>
      </c>
      <c r="G31" s="496" t="s">
        <v>7</v>
      </c>
      <c r="H31" s="496" t="s">
        <v>7</v>
      </c>
      <c r="I31" s="505" t="s">
        <v>29</v>
      </c>
      <c r="J31" s="494" t="s">
        <v>7</v>
      </c>
      <c r="K31" s="494" t="s">
        <v>7</v>
      </c>
      <c r="L31" s="494" t="s">
        <v>7</v>
      </c>
      <c r="M31" s="504" t="s">
        <v>29</v>
      </c>
      <c r="N31" s="492" t="s">
        <v>7</v>
      </c>
      <c r="O31" s="492" t="s">
        <v>7</v>
      </c>
      <c r="P31" s="492" t="s">
        <v>7</v>
      </c>
      <c r="Q31" s="503" t="s">
        <v>29</v>
      </c>
      <c r="R31" s="500" t="s">
        <v>7</v>
      </c>
      <c r="S31" s="500" t="s">
        <v>7</v>
      </c>
      <c r="T31" s="500" t="s">
        <v>7</v>
      </c>
      <c r="U31" s="490"/>
      <c r="V31" s="490"/>
      <c r="W31" s="490"/>
    </row>
    <row r="32" spans="1:23" s="12" customFormat="1" ht="20.25" customHeight="1">
      <c r="A32" s="510" t="s">
        <v>28</v>
      </c>
      <c r="B32" s="498">
        <v>10.963014655062979</v>
      </c>
      <c r="C32" s="498">
        <v>10.586505505889845</v>
      </c>
      <c r="D32" s="498">
        <v>11.217604013116331</v>
      </c>
      <c r="E32" s="509" t="s">
        <v>28</v>
      </c>
      <c r="F32" s="496">
        <v>11.645432920333318</v>
      </c>
      <c r="G32" s="496">
        <v>10.327531315476785</v>
      </c>
      <c r="H32" s="496">
        <v>12.875088509180976</v>
      </c>
      <c r="I32" s="508" t="s">
        <v>28</v>
      </c>
      <c r="J32" s="494">
        <v>12.83575450965583</v>
      </c>
      <c r="K32" s="494">
        <v>11.463006890086239</v>
      </c>
      <c r="L32" s="494">
        <v>14.144916028408561</v>
      </c>
      <c r="M32" s="507" t="s">
        <v>28</v>
      </c>
      <c r="N32" s="492">
        <v>12.345034683409217</v>
      </c>
      <c r="O32" s="492">
        <v>11.499531112926158</v>
      </c>
      <c r="P32" s="492">
        <v>13.134355896368064</v>
      </c>
      <c r="Q32" s="12" t="s">
        <v>28</v>
      </c>
      <c r="R32" s="491">
        <f>R15/R$5*100</f>
        <v>11.934599707370573</v>
      </c>
      <c r="S32" s="491">
        <f>S15/S$5*100</f>
        <v>10.961490387716921</v>
      </c>
      <c r="T32" s="491">
        <f>T15/T$5*100</f>
        <v>12.842690446291252</v>
      </c>
      <c r="U32" s="490"/>
      <c r="V32" s="490"/>
      <c r="W32" s="490"/>
    </row>
    <row r="33" spans="1:23" s="12" customFormat="1" ht="20.25" customHeight="1">
      <c r="A33" s="506" t="s">
        <v>27</v>
      </c>
      <c r="B33" s="498">
        <v>5.3682053566781924</v>
      </c>
      <c r="C33" s="498">
        <v>5.0205532393900638</v>
      </c>
      <c r="D33" s="498">
        <v>5.6925182756234767</v>
      </c>
      <c r="E33" s="385" t="s">
        <v>27</v>
      </c>
      <c r="F33" s="496">
        <v>5.991662166960972</v>
      </c>
      <c r="G33" s="496">
        <v>4.522489999909296</v>
      </c>
      <c r="H33" s="496">
        <v>7.3624593186885319</v>
      </c>
      <c r="I33" s="505" t="s">
        <v>27</v>
      </c>
      <c r="J33" s="494">
        <v>6.1943410072586627</v>
      </c>
      <c r="K33" s="494">
        <v>4.966708837153039</v>
      </c>
      <c r="L33" s="494">
        <v>7.340070127639077</v>
      </c>
      <c r="M33" s="504" t="s">
        <v>27</v>
      </c>
      <c r="N33" s="492">
        <v>5.9218367211812222</v>
      </c>
      <c r="O33" s="492">
        <v>4.7783122082060281</v>
      </c>
      <c r="P33" s="492">
        <v>6.9893758625169209</v>
      </c>
      <c r="Q33" s="503" t="s">
        <v>27</v>
      </c>
      <c r="R33" s="491">
        <f>R16/R$5*100</f>
        <v>5.8689376345090576</v>
      </c>
      <c r="S33" s="491">
        <f>S16/S$5*100</f>
        <v>4.8219671311528289</v>
      </c>
      <c r="T33" s="491">
        <f>T16/T$5*100</f>
        <v>6.8459545007736846</v>
      </c>
      <c r="U33" s="490"/>
      <c r="V33" s="490"/>
      <c r="W33" s="490"/>
    </row>
    <row r="34" spans="1:23" s="12" customFormat="1" ht="20.25" customHeight="1">
      <c r="A34" s="506" t="s">
        <v>26</v>
      </c>
      <c r="B34" s="498">
        <v>3.4891316348680674</v>
      </c>
      <c r="C34" s="498">
        <v>4.6747912175841808</v>
      </c>
      <c r="D34" s="498">
        <v>2.3830698534941788</v>
      </c>
      <c r="E34" s="385" t="s">
        <v>26</v>
      </c>
      <c r="F34" s="496">
        <v>3.5071922322918336</v>
      </c>
      <c r="G34" s="496">
        <v>4.6549175049206797</v>
      </c>
      <c r="H34" s="496">
        <v>2.4363180556848518</v>
      </c>
      <c r="I34" s="505" t="s">
        <v>26</v>
      </c>
      <c r="J34" s="494">
        <v>4.2268229871275045</v>
      </c>
      <c r="K34" s="494">
        <v>5.1514861316223204</v>
      </c>
      <c r="L34" s="494">
        <v>3.3638499264760533</v>
      </c>
      <c r="M34" s="504" t="s">
        <v>26</v>
      </c>
      <c r="N34" s="492">
        <v>4.2865947941780167</v>
      </c>
      <c r="O34" s="492">
        <v>5.3924030210444585</v>
      </c>
      <c r="P34" s="492">
        <v>3.2242657521712363</v>
      </c>
      <c r="Q34" s="503" t="s">
        <v>26</v>
      </c>
      <c r="R34" s="491">
        <f>R17/R$5*100</f>
        <v>3.8773155750966231</v>
      </c>
      <c r="S34" s="491">
        <f>S17/S$5*100</f>
        <v>4.9683286562157276</v>
      </c>
      <c r="T34" s="491">
        <f>T17/T$5*100</f>
        <v>2.859198848644759</v>
      </c>
      <c r="U34" s="490"/>
      <c r="V34" s="490"/>
      <c r="W34" s="490"/>
    </row>
    <row r="35" spans="1:23" s="12" customFormat="1" ht="20.25" customHeight="1">
      <c r="A35" s="506" t="s">
        <v>25</v>
      </c>
      <c r="B35" s="498">
        <v>2.0556776635167187</v>
      </c>
      <c r="C35" s="498">
        <v>0.89116104891560133</v>
      </c>
      <c r="D35" s="498">
        <v>3.1420158839986763</v>
      </c>
      <c r="E35" s="385" t="s">
        <v>25</v>
      </c>
      <c r="F35" s="496">
        <v>2.1465785210805133</v>
      </c>
      <c r="G35" s="496">
        <v>1.1501238106468086</v>
      </c>
      <c r="H35" s="496">
        <v>3.0763111348075931</v>
      </c>
      <c r="I35" s="505" t="s">
        <v>25</v>
      </c>
      <c r="J35" s="494">
        <v>2.4145905152696647</v>
      </c>
      <c r="K35" s="494">
        <v>1.3148119213108804</v>
      </c>
      <c r="L35" s="494">
        <v>3.4409959742934317</v>
      </c>
      <c r="M35" s="504" t="s">
        <v>25</v>
      </c>
      <c r="N35" s="492">
        <v>2.1366031680499784</v>
      </c>
      <c r="O35" s="492">
        <v>1.3288158836756714</v>
      </c>
      <c r="P35" s="492">
        <v>2.8907142816799052</v>
      </c>
      <c r="Q35" s="503" t="s">
        <v>25</v>
      </c>
      <c r="R35" s="491">
        <f>R18/R$5*100</f>
        <v>2.1883464977648934</v>
      </c>
      <c r="S35" s="491">
        <f>S18/S$5*100</f>
        <v>1.1711946003483646</v>
      </c>
      <c r="T35" s="491">
        <f>T18/T$5*100</f>
        <v>3.1375370968728098</v>
      </c>
      <c r="U35" s="490"/>
      <c r="V35" s="490"/>
      <c r="W35" s="490"/>
    </row>
    <row r="36" spans="1:23" s="12" customFormat="1" ht="20.25" customHeight="1">
      <c r="A36" s="499" t="s">
        <v>24</v>
      </c>
      <c r="B36" s="502" t="s">
        <v>7</v>
      </c>
      <c r="C36" s="502" t="s">
        <v>7</v>
      </c>
      <c r="D36" s="501" t="s">
        <v>7</v>
      </c>
      <c r="E36" s="497" t="s">
        <v>24</v>
      </c>
      <c r="F36" s="496" t="s">
        <v>7</v>
      </c>
      <c r="G36" s="496" t="s">
        <v>7</v>
      </c>
      <c r="H36" s="496" t="s">
        <v>7</v>
      </c>
      <c r="I36" s="495" t="s">
        <v>24</v>
      </c>
      <c r="J36" s="494" t="s">
        <v>7</v>
      </c>
      <c r="K36" s="494" t="s">
        <v>7</v>
      </c>
      <c r="L36" s="494" t="s">
        <v>7</v>
      </c>
      <c r="M36" s="493" t="s">
        <v>24</v>
      </c>
      <c r="N36" s="492" t="s">
        <v>7</v>
      </c>
      <c r="O36" s="492" t="s">
        <v>7</v>
      </c>
      <c r="P36" s="492" t="s">
        <v>7</v>
      </c>
      <c r="Q36" s="15" t="s">
        <v>24</v>
      </c>
      <c r="R36" s="500" t="s">
        <v>7</v>
      </c>
      <c r="S36" s="500" t="s">
        <v>7</v>
      </c>
      <c r="T36" s="500" t="s">
        <v>7</v>
      </c>
      <c r="U36" s="490"/>
      <c r="V36" s="490"/>
      <c r="W36" s="490"/>
    </row>
    <row r="37" spans="1:23" s="12" customFormat="1" ht="20.25" customHeight="1">
      <c r="A37" s="499" t="s">
        <v>23</v>
      </c>
      <c r="B37" s="498">
        <v>0.11303430474418207</v>
      </c>
      <c r="C37" s="498">
        <v>8.1326129873899144E-2</v>
      </c>
      <c r="D37" s="498">
        <v>0.14261379019885081</v>
      </c>
      <c r="E37" s="497" t="s">
        <v>23</v>
      </c>
      <c r="F37" s="496">
        <v>2.9333216584212601E-2</v>
      </c>
      <c r="G37" s="496" t="s">
        <v>7</v>
      </c>
      <c r="H37" s="496">
        <v>5.6702296019837339E-2</v>
      </c>
      <c r="I37" s="495" t="s">
        <v>23</v>
      </c>
      <c r="J37" s="494">
        <v>7.4260653921994199E-2</v>
      </c>
      <c r="K37" s="494" t="s">
        <v>7</v>
      </c>
      <c r="L37" s="494">
        <v>0.14356691337721877</v>
      </c>
      <c r="M37" s="493" t="s">
        <v>23</v>
      </c>
      <c r="N37" s="492">
        <v>0.30900561244162633</v>
      </c>
      <c r="O37" s="492">
        <v>0.22425910800536447</v>
      </c>
      <c r="P37" s="492">
        <v>0.38812084744582032</v>
      </c>
      <c r="Q37" s="15" t="s">
        <v>23</v>
      </c>
      <c r="R37" s="491">
        <f>R20/R$5*100</f>
        <v>0.1313766964015923</v>
      </c>
      <c r="S37" s="491">
        <f>S20/S$5*100</f>
        <v>7.638116089284562E-2</v>
      </c>
      <c r="T37" s="491">
        <f>T20/T$5*100</f>
        <v>0.18269768929399535</v>
      </c>
      <c r="U37" s="490"/>
      <c r="V37" s="490"/>
      <c r="W37" s="490"/>
    </row>
    <row r="38" spans="1:23" s="12" customFormat="1" ht="5.25" customHeight="1">
      <c r="A38" s="489"/>
      <c r="B38" s="488"/>
      <c r="C38" s="488"/>
      <c r="D38" s="488" t="s">
        <v>7</v>
      </c>
      <c r="E38" s="487"/>
      <c r="F38" s="486"/>
      <c r="G38" s="486"/>
      <c r="H38" s="486">
        <v>0</v>
      </c>
      <c r="I38" s="485"/>
      <c r="J38" s="484"/>
      <c r="K38" s="484"/>
      <c r="L38" s="484">
        <v>0</v>
      </c>
      <c r="M38" s="483"/>
      <c r="N38" s="482"/>
      <c r="O38" s="482"/>
      <c r="P38" s="481">
        <v>0</v>
      </c>
      <c r="Q38" s="13"/>
      <c r="R38" s="480"/>
      <c r="S38" s="480"/>
      <c r="T38" s="480"/>
    </row>
    <row r="39" spans="1:23" s="12" customFormat="1" ht="15" customHeight="1">
      <c r="A39" s="479"/>
      <c r="B39" s="478"/>
      <c r="C39" s="478"/>
      <c r="D39" s="478"/>
      <c r="E39" s="470"/>
      <c r="F39" s="477"/>
      <c r="G39" s="477"/>
      <c r="H39" s="477"/>
      <c r="I39" s="476"/>
      <c r="J39" s="475"/>
      <c r="K39" s="475"/>
      <c r="L39" s="475"/>
      <c r="M39" s="474"/>
      <c r="N39" s="473"/>
      <c r="O39" s="465"/>
      <c r="P39" s="465"/>
      <c r="Q39" s="18"/>
      <c r="R39" s="458"/>
      <c r="S39" s="458"/>
      <c r="T39" s="458"/>
    </row>
    <row r="40" spans="1:23" s="12" customFormat="1" ht="18.600000000000001" customHeight="1">
      <c r="A40" s="472" t="s">
        <v>22</v>
      </c>
      <c r="B40" s="471"/>
      <c r="C40" s="471"/>
      <c r="D40" s="471"/>
      <c r="E40" s="470" t="s">
        <v>22</v>
      </c>
      <c r="F40" s="469"/>
      <c r="G40" s="469"/>
      <c r="H40" s="469"/>
      <c r="I40" s="468" t="s">
        <v>22</v>
      </c>
      <c r="J40" s="467"/>
      <c r="K40" s="467"/>
      <c r="L40" s="467"/>
      <c r="M40" s="466" t="s">
        <v>22</v>
      </c>
      <c r="N40" s="465"/>
      <c r="O40" s="465"/>
      <c r="P40" s="465"/>
      <c r="Q40" s="464" t="s">
        <v>22</v>
      </c>
      <c r="R40" s="458"/>
      <c r="S40" s="458"/>
      <c r="T40" s="458"/>
    </row>
    <row r="41" spans="1:23" s="12" customFormat="1" ht="15" customHeight="1">
      <c r="A41" s="390"/>
      <c r="B41" s="463"/>
      <c r="C41" s="463"/>
      <c r="D41" s="460"/>
      <c r="E41" s="462"/>
      <c r="F41" s="461"/>
      <c r="G41" s="461"/>
      <c r="H41" s="460"/>
      <c r="I41" s="462"/>
      <c r="J41" s="461"/>
      <c r="K41" s="461"/>
      <c r="L41" s="460"/>
      <c r="M41" s="451"/>
      <c r="N41" s="450"/>
      <c r="O41" s="450"/>
      <c r="P41" s="450"/>
      <c r="Q41" s="390"/>
      <c r="R41" s="458"/>
      <c r="S41" s="458"/>
      <c r="T41" s="458"/>
    </row>
    <row r="42" spans="1:23" s="12" customFormat="1" ht="15" customHeight="1">
      <c r="A42" s="18"/>
      <c r="B42" s="459"/>
      <c r="C42" s="459"/>
      <c r="D42" s="459"/>
      <c r="E42" s="18"/>
      <c r="F42" s="459"/>
      <c r="G42" s="459"/>
      <c r="H42" s="459"/>
      <c r="I42" s="34"/>
      <c r="J42" s="459"/>
      <c r="K42" s="459"/>
      <c r="L42" s="459"/>
      <c r="M42" s="451"/>
      <c r="N42" s="450"/>
      <c r="O42" s="450"/>
      <c r="P42" s="450"/>
      <c r="Q42" s="18"/>
      <c r="R42" s="458"/>
      <c r="S42" s="458"/>
      <c r="T42" s="458"/>
    </row>
    <row r="43" spans="1:23" s="456" customFormat="1" ht="36.6" customHeight="1">
      <c r="B43" s="457">
        <v>4</v>
      </c>
      <c r="C43" s="457"/>
      <c r="D43" s="457"/>
      <c r="F43" s="457">
        <v>3</v>
      </c>
      <c r="G43" s="457"/>
      <c r="H43" s="457"/>
      <c r="J43" s="457">
        <v>2</v>
      </c>
      <c r="K43" s="457"/>
      <c r="L43" s="457"/>
      <c r="N43" s="457">
        <v>1</v>
      </c>
      <c r="O43" s="457"/>
      <c r="P43" s="457"/>
      <c r="R43" s="368">
        <v>2563</v>
      </c>
      <c r="S43" s="368"/>
      <c r="T43" s="368"/>
    </row>
    <row r="44" spans="1:23" s="447" customFormat="1" ht="15" customHeight="1">
      <c r="A44" s="449"/>
      <c r="B44" s="455"/>
      <c r="C44" s="455"/>
      <c r="D44" s="455"/>
      <c r="E44" s="449"/>
      <c r="F44" s="455"/>
      <c r="G44" s="455"/>
      <c r="H44" s="455"/>
      <c r="I44" s="453"/>
      <c r="J44" s="452"/>
      <c r="K44" s="452"/>
      <c r="L44" s="452"/>
      <c r="M44" s="451"/>
      <c r="N44" s="450"/>
      <c r="O44" s="450"/>
      <c r="P44" s="450"/>
      <c r="Q44" s="449"/>
      <c r="R44" s="448"/>
      <c r="S44" s="448"/>
      <c r="T44" s="448"/>
    </row>
    <row r="45" spans="1:23" s="447" customFormat="1" ht="15" customHeight="1">
      <c r="A45" s="449"/>
      <c r="B45" s="455"/>
      <c r="C45" s="455"/>
      <c r="D45" s="455"/>
      <c r="E45" s="449"/>
      <c r="F45" s="455"/>
      <c r="G45" s="455"/>
      <c r="H45" s="455"/>
      <c r="I45" s="453"/>
      <c r="J45" s="452"/>
      <c r="K45" s="452"/>
      <c r="L45" s="452"/>
      <c r="M45" s="451"/>
      <c r="N45" s="450"/>
      <c r="O45" s="450"/>
      <c r="P45" s="450"/>
      <c r="Q45" s="449"/>
      <c r="R45" s="448"/>
      <c r="S45" s="448"/>
      <c r="T45" s="448"/>
    </row>
    <row r="46" spans="1:23" s="447" customFormat="1" ht="15" hidden="1" customHeight="1">
      <c r="A46" s="449"/>
      <c r="B46" s="455"/>
      <c r="C46" s="455"/>
      <c r="D46" s="455"/>
      <c r="E46" s="449"/>
      <c r="F46" s="455"/>
      <c r="G46" s="455"/>
      <c r="H46" s="455"/>
      <c r="I46" s="453"/>
      <c r="J46" s="452"/>
      <c r="K46" s="452"/>
      <c r="L46" s="452"/>
      <c r="M46" s="451"/>
      <c r="N46" s="450"/>
      <c r="O46" s="450"/>
      <c r="P46" s="450"/>
      <c r="Q46" s="449"/>
      <c r="R46" s="448"/>
      <c r="S46" s="448"/>
      <c r="T46" s="448"/>
    </row>
    <row r="47" spans="1:23" s="447" customFormat="1" ht="27.75" customHeight="1">
      <c r="A47" s="449"/>
      <c r="B47" s="452"/>
      <c r="C47" s="452"/>
      <c r="D47" s="452"/>
      <c r="E47" s="449"/>
      <c r="F47" s="452"/>
      <c r="G47" s="452"/>
      <c r="H47" s="452"/>
      <c r="I47" s="453"/>
      <c r="J47" s="452"/>
      <c r="K47" s="452"/>
      <c r="L47" s="452"/>
      <c r="M47" s="451"/>
      <c r="N47" s="450"/>
      <c r="O47" s="450"/>
      <c r="P47" s="450"/>
      <c r="Q47" s="449"/>
      <c r="R47" s="448"/>
      <c r="S47" s="448"/>
      <c r="T47" s="448"/>
    </row>
    <row r="48" spans="1:23" s="447" customFormat="1" ht="27.75" customHeight="1">
      <c r="A48" s="449"/>
      <c r="B48" s="452"/>
      <c r="C48" s="452"/>
      <c r="D48" s="452"/>
      <c r="E48" s="449"/>
      <c r="F48" s="452"/>
      <c r="G48" s="452"/>
      <c r="H48" s="452"/>
      <c r="I48" s="453"/>
      <c r="J48" s="452"/>
      <c r="K48" s="452"/>
      <c r="L48" s="452"/>
      <c r="M48" s="451"/>
      <c r="N48" s="450"/>
      <c r="O48" s="450"/>
      <c r="P48" s="450"/>
      <c r="Q48" s="449"/>
      <c r="R48" s="448"/>
      <c r="S48" s="448"/>
      <c r="T48" s="448"/>
    </row>
    <row r="49" spans="2:20" s="447" customFormat="1" ht="27.75" customHeight="1">
      <c r="B49" s="452"/>
      <c r="C49" s="452"/>
      <c r="D49" s="452"/>
      <c r="F49" s="452"/>
      <c r="G49" s="452"/>
      <c r="H49" s="452"/>
      <c r="J49" s="452"/>
      <c r="K49" s="452"/>
      <c r="L49" s="452"/>
      <c r="N49" s="452"/>
      <c r="O49" s="452"/>
      <c r="P49" s="450"/>
      <c r="R49" s="448"/>
      <c r="S49" s="448"/>
      <c r="T49" s="448"/>
    </row>
    <row r="50" spans="2:20" s="447" customFormat="1" ht="27.75" customHeight="1">
      <c r="B50" s="452"/>
      <c r="C50" s="452"/>
      <c r="D50" s="452"/>
      <c r="F50" s="452"/>
      <c r="G50" s="452"/>
      <c r="H50" s="452"/>
      <c r="J50" s="452"/>
      <c r="K50" s="452"/>
      <c r="L50" s="452"/>
      <c r="N50" s="452"/>
      <c r="O50" s="452"/>
      <c r="P50" s="450"/>
      <c r="R50" s="448"/>
      <c r="S50" s="448"/>
      <c r="T50" s="448"/>
    </row>
    <row r="51" spans="2:20" s="447" customFormat="1" ht="15" customHeight="1">
      <c r="B51" s="455"/>
      <c r="C51" s="455"/>
      <c r="D51" s="455"/>
      <c r="F51" s="455"/>
      <c r="G51" s="455"/>
      <c r="H51" s="455"/>
      <c r="J51" s="452"/>
      <c r="K51" s="452"/>
      <c r="L51" s="452"/>
      <c r="M51" s="451"/>
      <c r="N51" s="450"/>
      <c r="O51" s="450"/>
      <c r="P51" s="450"/>
      <c r="R51" s="448"/>
      <c r="S51" s="448"/>
      <c r="T51" s="448"/>
    </row>
    <row r="52" spans="2:20" s="447" customFormat="1" ht="15" customHeight="1">
      <c r="B52" s="455"/>
      <c r="C52" s="455"/>
      <c r="D52" s="455"/>
      <c r="F52" s="455"/>
      <c r="G52" s="455"/>
      <c r="H52" s="455"/>
      <c r="J52" s="452"/>
      <c r="K52" s="452"/>
      <c r="L52" s="452"/>
      <c r="M52" s="451"/>
      <c r="N52" s="450"/>
      <c r="O52" s="450"/>
      <c r="P52" s="450"/>
      <c r="R52" s="448"/>
      <c r="S52" s="448"/>
      <c r="T52" s="448"/>
    </row>
    <row r="53" spans="2:20" s="447" customFormat="1" ht="15" customHeight="1">
      <c r="B53" s="455"/>
      <c r="C53" s="455"/>
      <c r="D53" s="455"/>
      <c r="F53" s="455"/>
      <c r="G53" s="455"/>
      <c r="H53" s="455"/>
      <c r="J53" s="452"/>
      <c r="K53" s="452"/>
      <c r="L53" s="452"/>
      <c r="M53" s="451"/>
      <c r="N53" s="450"/>
      <c r="O53" s="450"/>
      <c r="P53" s="450"/>
      <c r="R53" s="448"/>
      <c r="S53" s="448"/>
      <c r="T53" s="448"/>
    </row>
    <row r="54" spans="2:20" s="447" customFormat="1" ht="15" customHeight="1">
      <c r="B54" s="455"/>
      <c r="C54" s="455"/>
      <c r="D54" s="455"/>
      <c r="F54" s="455"/>
      <c r="G54" s="455"/>
      <c r="H54" s="455"/>
      <c r="J54" s="452"/>
      <c r="K54" s="452"/>
      <c r="L54" s="452"/>
      <c r="M54" s="451"/>
      <c r="N54" s="450"/>
      <c r="O54" s="450"/>
      <c r="P54" s="450"/>
      <c r="R54" s="448"/>
      <c r="S54" s="448"/>
      <c r="T54" s="448"/>
    </row>
    <row r="55" spans="2:20" s="447" customFormat="1" ht="15" customHeight="1">
      <c r="B55" s="455"/>
      <c r="C55" s="455"/>
      <c r="D55" s="455"/>
      <c r="F55" s="455"/>
      <c r="G55" s="455"/>
      <c r="H55" s="455"/>
      <c r="J55" s="452"/>
      <c r="K55" s="452"/>
      <c r="L55" s="452"/>
      <c r="M55" s="451"/>
      <c r="N55" s="450"/>
      <c r="O55" s="450"/>
      <c r="P55" s="450"/>
      <c r="R55" s="448"/>
      <c r="S55" s="448"/>
      <c r="T55" s="448"/>
    </row>
    <row r="56" spans="2:20" s="447" customFormat="1" ht="15" customHeight="1">
      <c r="B56" s="455"/>
      <c r="C56" s="455"/>
      <c r="D56" s="455"/>
      <c r="F56" s="455"/>
      <c r="G56" s="455"/>
      <c r="H56" s="455"/>
      <c r="J56" s="452"/>
      <c r="K56" s="452"/>
      <c r="L56" s="452"/>
      <c r="M56" s="451"/>
      <c r="N56" s="450"/>
      <c r="O56" s="450"/>
      <c r="P56" s="450"/>
      <c r="R56" s="448"/>
      <c r="S56" s="448"/>
      <c r="T56" s="448"/>
    </row>
    <row r="57" spans="2:20" s="447" customFormat="1" ht="15" customHeight="1">
      <c r="B57" s="455"/>
      <c r="C57" s="455"/>
      <c r="D57" s="455"/>
      <c r="F57" s="455"/>
      <c r="G57" s="455"/>
      <c r="H57" s="455"/>
      <c r="J57" s="452"/>
      <c r="K57" s="452"/>
      <c r="L57" s="452"/>
      <c r="M57" s="451"/>
      <c r="N57" s="450"/>
      <c r="O57" s="450"/>
      <c r="P57" s="450"/>
      <c r="R57" s="448"/>
      <c r="S57" s="448"/>
      <c r="T57" s="448"/>
    </row>
    <row r="58" spans="2:20" s="447" customFormat="1" ht="15" customHeight="1">
      <c r="B58" s="455"/>
      <c r="C58" s="455"/>
      <c r="D58" s="455"/>
      <c r="F58" s="455"/>
      <c r="G58" s="455"/>
      <c r="H58" s="455"/>
      <c r="J58" s="452"/>
      <c r="K58" s="452"/>
      <c r="L58" s="452"/>
      <c r="M58" s="451"/>
      <c r="N58" s="450"/>
      <c r="O58" s="450"/>
      <c r="P58" s="450"/>
      <c r="R58" s="448"/>
      <c r="S58" s="448"/>
      <c r="T58" s="448"/>
    </row>
    <row r="59" spans="2:20" s="447" customFormat="1" ht="15" customHeight="1">
      <c r="B59" s="455"/>
      <c r="C59" s="455"/>
      <c r="D59" s="455"/>
      <c r="F59" s="455"/>
      <c r="G59" s="455"/>
      <c r="H59" s="455"/>
      <c r="J59" s="452"/>
      <c r="K59" s="452"/>
      <c r="L59" s="452"/>
      <c r="M59" s="451"/>
      <c r="N59" s="450"/>
      <c r="O59" s="450"/>
      <c r="P59" s="450"/>
      <c r="R59" s="448"/>
      <c r="S59" s="448"/>
      <c r="T59" s="448"/>
    </row>
    <row r="60" spans="2:20" s="447" customFormat="1" ht="15" customHeight="1">
      <c r="B60" s="455"/>
      <c r="C60" s="455"/>
      <c r="D60" s="455"/>
      <c r="F60" s="455"/>
      <c r="G60" s="455"/>
      <c r="H60" s="455"/>
      <c r="J60" s="452"/>
      <c r="K60" s="452"/>
      <c r="L60" s="452"/>
      <c r="M60" s="451"/>
      <c r="N60" s="450"/>
      <c r="O60" s="450"/>
      <c r="P60" s="450"/>
      <c r="R60" s="448"/>
      <c r="S60" s="448"/>
      <c r="T60" s="448"/>
    </row>
    <row r="61" spans="2:20" s="447" customFormat="1" ht="15" customHeight="1">
      <c r="B61" s="455"/>
      <c r="C61" s="455"/>
      <c r="D61" s="455"/>
      <c r="F61" s="455"/>
      <c r="G61" s="455"/>
      <c r="H61" s="455"/>
      <c r="J61" s="452"/>
      <c r="K61" s="452"/>
      <c r="L61" s="452"/>
      <c r="M61" s="451"/>
      <c r="N61" s="450"/>
      <c r="O61" s="450"/>
      <c r="P61" s="450"/>
      <c r="R61" s="448"/>
      <c r="S61" s="448"/>
      <c r="T61" s="448"/>
    </row>
    <row r="62" spans="2:20" s="447" customFormat="1" ht="15" customHeight="1">
      <c r="B62" s="455"/>
      <c r="C62" s="455"/>
      <c r="D62" s="455"/>
      <c r="F62" s="455"/>
      <c r="G62" s="455"/>
      <c r="H62" s="455"/>
      <c r="J62" s="452"/>
      <c r="K62" s="452"/>
      <c r="L62" s="452"/>
      <c r="M62" s="451"/>
      <c r="N62" s="450"/>
      <c r="O62" s="450"/>
      <c r="P62" s="450"/>
      <c r="R62" s="448"/>
      <c r="S62" s="448"/>
      <c r="T62" s="448"/>
    </row>
    <row r="63" spans="2:20" s="447" customFormat="1" ht="15" customHeight="1">
      <c r="B63" s="455"/>
      <c r="C63" s="455"/>
      <c r="D63" s="455"/>
      <c r="F63" s="455"/>
      <c r="G63" s="455"/>
      <c r="H63" s="455"/>
      <c r="J63" s="452"/>
      <c r="K63" s="452"/>
      <c r="L63" s="452"/>
      <c r="M63" s="451"/>
      <c r="N63" s="450"/>
      <c r="O63" s="450"/>
      <c r="P63" s="450"/>
      <c r="R63" s="448"/>
      <c r="S63" s="448"/>
      <c r="T63" s="448"/>
    </row>
    <row r="64" spans="2:20" s="447" customFormat="1" ht="15" customHeight="1">
      <c r="B64" s="452"/>
      <c r="C64" s="452"/>
      <c r="D64" s="452"/>
      <c r="F64" s="452"/>
      <c r="G64" s="452"/>
      <c r="H64" s="452"/>
      <c r="J64" s="452"/>
      <c r="K64" s="452"/>
      <c r="L64" s="452"/>
      <c r="M64" s="451"/>
      <c r="N64" s="450"/>
      <c r="O64" s="450"/>
      <c r="P64" s="450"/>
      <c r="R64" s="448"/>
      <c r="S64" s="448"/>
      <c r="T64" s="448"/>
    </row>
    <row r="65" spans="2:20" s="447" customFormat="1" ht="15" customHeight="1">
      <c r="B65" s="452"/>
      <c r="C65" s="452"/>
      <c r="D65" s="452"/>
      <c r="F65" s="452"/>
      <c r="G65" s="452"/>
      <c r="H65" s="452"/>
      <c r="I65" s="453"/>
      <c r="J65" s="452"/>
      <c r="K65" s="452"/>
      <c r="L65" s="452"/>
      <c r="M65" s="451"/>
      <c r="N65" s="450"/>
      <c r="O65" s="450"/>
      <c r="P65" s="450"/>
      <c r="R65" s="448"/>
      <c r="S65" s="448"/>
      <c r="T65" s="448"/>
    </row>
    <row r="66" spans="2:20" s="447" customFormat="1" ht="15" customHeight="1">
      <c r="B66" s="452"/>
      <c r="C66" s="452"/>
      <c r="D66" s="452"/>
      <c r="F66" s="452"/>
      <c r="G66" s="452"/>
      <c r="H66" s="452"/>
      <c r="I66" s="453"/>
      <c r="J66" s="452"/>
      <c r="K66" s="452"/>
      <c r="L66" s="452"/>
      <c r="M66" s="451"/>
      <c r="N66" s="450"/>
      <c r="O66" s="450"/>
      <c r="P66" s="450"/>
      <c r="R66" s="448"/>
      <c r="S66" s="448"/>
      <c r="T66" s="448"/>
    </row>
    <row r="67" spans="2:20" s="447" customFormat="1" ht="15" customHeight="1">
      <c r="B67" s="452"/>
      <c r="C67" s="452"/>
      <c r="D67" s="452"/>
      <c r="F67" s="452"/>
      <c r="G67" s="452"/>
      <c r="H67" s="452"/>
      <c r="I67" s="453"/>
      <c r="J67" s="452"/>
      <c r="K67" s="452"/>
      <c r="L67" s="452"/>
      <c r="M67" s="451"/>
      <c r="N67" s="450"/>
      <c r="O67" s="450"/>
      <c r="P67" s="450"/>
      <c r="R67" s="448"/>
      <c r="S67" s="448"/>
      <c r="T67" s="448"/>
    </row>
    <row r="68" spans="2:20" s="447" customFormat="1" ht="15" customHeight="1">
      <c r="B68" s="452"/>
      <c r="C68" s="452"/>
      <c r="D68" s="452"/>
      <c r="F68" s="452"/>
      <c r="G68" s="452"/>
      <c r="H68" s="452"/>
      <c r="I68" s="453"/>
      <c r="J68" s="452"/>
      <c r="K68" s="452"/>
      <c r="L68" s="452"/>
      <c r="M68" s="451"/>
      <c r="N68" s="450"/>
      <c r="O68" s="450"/>
      <c r="P68" s="450"/>
      <c r="R68" s="448"/>
      <c r="S68" s="448"/>
      <c r="T68" s="448"/>
    </row>
    <row r="69" spans="2:20" s="447" customFormat="1" ht="15" customHeight="1">
      <c r="B69" s="452"/>
      <c r="C69" s="452"/>
      <c r="D69" s="452"/>
      <c r="F69" s="452"/>
      <c r="G69" s="452"/>
      <c r="H69" s="452"/>
      <c r="I69" s="453"/>
      <c r="J69" s="452"/>
      <c r="K69" s="452"/>
      <c r="L69" s="452"/>
      <c r="M69" s="451"/>
      <c r="N69" s="450"/>
      <c r="O69" s="450"/>
      <c r="P69" s="450"/>
      <c r="R69" s="448"/>
      <c r="S69" s="448"/>
      <c r="T69" s="448"/>
    </row>
    <row r="70" spans="2:20" s="447" customFormat="1" ht="15" customHeight="1">
      <c r="B70" s="452"/>
      <c r="C70" s="452"/>
      <c r="D70" s="452"/>
      <c r="F70" s="452"/>
      <c r="G70" s="452"/>
      <c r="H70" s="452"/>
      <c r="I70" s="453"/>
      <c r="J70" s="452"/>
      <c r="K70" s="452"/>
      <c r="L70" s="452"/>
      <c r="M70" s="451"/>
      <c r="N70" s="450"/>
      <c r="O70" s="450"/>
      <c r="P70" s="450"/>
      <c r="R70" s="448"/>
      <c r="S70" s="448"/>
      <c r="T70" s="448"/>
    </row>
    <row r="71" spans="2:20" s="447" customFormat="1" ht="15" customHeight="1">
      <c r="B71" s="452"/>
      <c r="C71" s="452"/>
      <c r="D71" s="452"/>
      <c r="F71" s="452"/>
      <c r="G71" s="452"/>
      <c r="H71" s="452"/>
      <c r="I71" s="453"/>
      <c r="J71" s="452"/>
      <c r="K71" s="452"/>
      <c r="L71" s="452"/>
      <c r="M71" s="451"/>
      <c r="N71" s="450"/>
      <c r="O71" s="450"/>
      <c r="P71" s="450"/>
      <c r="R71" s="448"/>
      <c r="S71" s="448"/>
      <c r="T71" s="448"/>
    </row>
    <row r="72" spans="2:20" s="447" customFormat="1" ht="15" customHeight="1">
      <c r="B72" s="452"/>
      <c r="C72" s="452"/>
      <c r="D72" s="452"/>
      <c r="F72" s="452"/>
      <c r="G72" s="452"/>
      <c r="H72" s="452"/>
      <c r="I72" s="453"/>
      <c r="J72" s="452"/>
      <c r="K72" s="452"/>
      <c r="L72" s="452"/>
      <c r="M72" s="451"/>
      <c r="N72" s="450"/>
      <c r="O72" s="450"/>
      <c r="P72" s="450"/>
      <c r="R72" s="448"/>
      <c r="S72" s="448"/>
      <c r="T72" s="448"/>
    </row>
    <row r="73" spans="2:20" s="447" customFormat="1" ht="15" customHeight="1">
      <c r="B73" s="452"/>
      <c r="C73" s="452"/>
      <c r="D73" s="452"/>
      <c r="F73" s="452"/>
      <c r="G73" s="452"/>
      <c r="H73" s="452"/>
      <c r="I73" s="453"/>
      <c r="J73" s="452"/>
      <c r="K73" s="452"/>
      <c r="L73" s="452"/>
      <c r="M73" s="451"/>
      <c r="N73" s="450"/>
      <c r="O73" s="450"/>
      <c r="P73" s="450"/>
      <c r="R73" s="448"/>
      <c r="S73" s="448"/>
      <c r="T73" s="448"/>
    </row>
    <row r="74" spans="2:20" s="447" customFormat="1" ht="15" customHeight="1">
      <c r="B74" s="452"/>
      <c r="C74" s="452"/>
      <c r="D74" s="452"/>
      <c r="F74" s="452"/>
      <c r="G74" s="452"/>
      <c r="H74" s="452"/>
      <c r="I74" s="453"/>
      <c r="J74" s="452"/>
      <c r="K74" s="452"/>
      <c r="L74" s="452"/>
      <c r="M74" s="451"/>
      <c r="N74" s="450"/>
      <c r="O74" s="450"/>
      <c r="P74" s="450"/>
      <c r="R74" s="448"/>
      <c r="S74" s="448"/>
      <c r="T74" s="448"/>
    </row>
    <row r="75" spans="2:20" s="447" customFormat="1" ht="15" customHeight="1">
      <c r="B75" s="452"/>
      <c r="C75" s="452"/>
      <c r="D75" s="452"/>
      <c r="F75" s="452"/>
      <c r="G75" s="452"/>
      <c r="H75" s="452"/>
      <c r="I75" s="453"/>
      <c r="J75" s="452"/>
      <c r="K75" s="452"/>
      <c r="L75" s="452"/>
      <c r="M75" s="451"/>
      <c r="N75" s="450"/>
      <c r="O75" s="450"/>
      <c r="P75" s="450"/>
      <c r="R75" s="448"/>
      <c r="S75" s="448"/>
      <c r="T75" s="448"/>
    </row>
    <row r="76" spans="2:20" s="447" customFormat="1" ht="15" customHeight="1">
      <c r="B76" s="452"/>
      <c r="C76" s="452"/>
      <c r="D76" s="452"/>
      <c r="F76" s="452"/>
      <c r="G76" s="452"/>
      <c r="H76" s="452"/>
      <c r="I76" s="453"/>
      <c r="J76" s="452"/>
      <c r="K76" s="452"/>
      <c r="L76" s="452"/>
      <c r="M76" s="451"/>
      <c r="N76" s="450"/>
      <c r="O76" s="450"/>
      <c r="P76" s="450"/>
      <c r="R76" s="448"/>
      <c r="S76" s="448"/>
      <c r="T76" s="448"/>
    </row>
    <row r="77" spans="2:20" s="447" customFormat="1" ht="15" customHeight="1">
      <c r="B77" s="452"/>
      <c r="C77" s="452"/>
      <c r="D77" s="452"/>
      <c r="F77" s="452"/>
      <c r="G77" s="452"/>
      <c r="H77" s="452"/>
      <c r="I77" s="453"/>
      <c r="J77" s="452"/>
      <c r="K77" s="452"/>
      <c r="L77" s="452"/>
      <c r="M77" s="451"/>
      <c r="N77" s="450"/>
      <c r="O77" s="450"/>
      <c r="P77" s="450"/>
      <c r="R77" s="448"/>
      <c r="S77" s="448"/>
      <c r="T77" s="448"/>
    </row>
    <row r="78" spans="2:20" s="447" customFormat="1" ht="15" customHeight="1">
      <c r="B78" s="452"/>
      <c r="C78" s="452"/>
      <c r="D78" s="452"/>
      <c r="F78" s="452"/>
      <c r="G78" s="452"/>
      <c r="H78" s="452"/>
      <c r="I78" s="453"/>
      <c r="J78" s="452"/>
      <c r="K78" s="452"/>
      <c r="L78" s="452"/>
      <c r="M78" s="451"/>
      <c r="N78" s="450"/>
      <c r="O78" s="450"/>
      <c r="P78" s="450"/>
      <c r="R78" s="448"/>
      <c r="S78" s="448"/>
      <c r="T78" s="448"/>
    </row>
    <row r="79" spans="2:20" s="447" customFormat="1" ht="15" customHeight="1">
      <c r="B79" s="452"/>
      <c r="C79" s="452"/>
      <c r="D79" s="452"/>
      <c r="F79" s="452"/>
      <c r="G79" s="452"/>
      <c r="H79" s="452"/>
      <c r="I79" s="453"/>
      <c r="J79" s="452"/>
      <c r="K79" s="452"/>
      <c r="L79" s="452"/>
      <c r="M79" s="451"/>
      <c r="N79" s="450"/>
      <c r="O79" s="450"/>
      <c r="P79" s="450"/>
      <c r="R79" s="448"/>
      <c r="S79" s="448"/>
      <c r="T79" s="448"/>
    </row>
    <row r="80" spans="2:20" s="447" customFormat="1" ht="15" customHeight="1">
      <c r="B80" s="452"/>
      <c r="C80" s="452"/>
      <c r="D80" s="452"/>
      <c r="F80" s="452"/>
      <c r="G80" s="452"/>
      <c r="H80" s="452"/>
      <c r="I80" s="453"/>
      <c r="J80" s="452"/>
      <c r="K80" s="452"/>
      <c r="L80" s="452"/>
      <c r="M80" s="451"/>
      <c r="N80" s="450"/>
      <c r="O80" s="450"/>
      <c r="P80" s="450"/>
      <c r="R80" s="448"/>
      <c r="S80" s="448"/>
      <c r="T80" s="448"/>
    </row>
    <row r="81" spans="2:20" s="447" customFormat="1" ht="15" customHeight="1">
      <c r="B81" s="452"/>
      <c r="C81" s="452"/>
      <c r="D81" s="452"/>
      <c r="F81" s="452"/>
      <c r="G81" s="452"/>
      <c r="H81" s="452"/>
      <c r="I81" s="453"/>
      <c r="J81" s="452"/>
      <c r="K81" s="452"/>
      <c r="L81" s="452"/>
      <c r="M81" s="451"/>
      <c r="N81" s="450"/>
      <c r="O81" s="450"/>
      <c r="P81" s="450"/>
      <c r="R81" s="448"/>
      <c r="S81" s="448"/>
      <c r="T81" s="448"/>
    </row>
    <row r="82" spans="2:20" s="447" customFormat="1" ht="15" customHeight="1">
      <c r="B82" s="452"/>
      <c r="C82" s="452"/>
      <c r="D82" s="452"/>
      <c r="F82" s="452"/>
      <c r="G82" s="452"/>
      <c r="H82" s="452"/>
      <c r="I82" s="448"/>
      <c r="J82" s="452"/>
      <c r="K82" s="452"/>
      <c r="L82" s="452"/>
      <c r="M82" s="451"/>
      <c r="N82" s="450"/>
      <c r="O82" s="450"/>
      <c r="P82" s="450"/>
      <c r="R82" s="448"/>
      <c r="S82" s="448"/>
      <c r="T82" s="448"/>
    </row>
    <row r="83" spans="2:20" s="447" customFormat="1" ht="15" customHeight="1">
      <c r="B83" s="452"/>
      <c r="C83" s="452"/>
      <c r="D83" s="452"/>
      <c r="F83" s="452"/>
      <c r="G83" s="452"/>
      <c r="H83" s="452"/>
      <c r="I83" s="448"/>
      <c r="J83" s="452"/>
      <c r="K83" s="452"/>
      <c r="L83" s="452"/>
      <c r="M83" s="451"/>
      <c r="N83" s="450"/>
      <c r="O83" s="450"/>
      <c r="P83" s="450"/>
      <c r="R83" s="448"/>
      <c r="S83" s="448"/>
      <c r="T83" s="448"/>
    </row>
    <row r="84" spans="2:20" s="447" customFormat="1" ht="15" customHeight="1">
      <c r="B84" s="452"/>
      <c r="C84" s="452"/>
      <c r="D84" s="452"/>
      <c r="F84" s="452"/>
      <c r="G84" s="452"/>
      <c r="H84" s="452"/>
      <c r="I84" s="448"/>
      <c r="J84" s="452"/>
      <c r="K84" s="452"/>
      <c r="L84" s="452"/>
      <c r="M84" s="451"/>
      <c r="N84" s="450"/>
      <c r="O84" s="450"/>
      <c r="P84" s="450"/>
      <c r="R84" s="448"/>
      <c r="S84" s="448"/>
      <c r="T84" s="448"/>
    </row>
    <row r="85" spans="2:20" s="447" customFormat="1" ht="15" customHeight="1">
      <c r="B85" s="452"/>
      <c r="C85" s="452"/>
      <c r="D85" s="452"/>
      <c r="F85" s="452"/>
      <c r="G85" s="452"/>
      <c r="H85" s="452"/>
      <c r="I85" s="448"/>
      <c r="J85" s="452"/>
      <c r="K85" s="452"/>
      <c r="L85" s="452"/>
      <c r="M85" s="451"/>
      <c r="N85" s="450"/>
      <c r="O85" s="450"/>
      <c r="P85" s="450"/>
      <c r="R85" s="448"/>
      <c r="S85" s="448"/>
      <c r="T85" s="448"/>
    </row>
    <row r="86" spans="2:20" s="447" customFormat="1" ht="15" customHeight="1">
      <c r="B86" s="452"/>
      <c r="C86" s="452"/>
      <c r="D86" s="452"/>
      <c r="F86" s="452"/>
      <c r="G86" s="452"/>
      <c r="H86" s="452"/>
      <c r="I86" s="448"/>
      <c r="J86" s="452"/>
      <c r="K86" s="452"/>
      <c r="L86" s="452"/>
      <c r="M86" s="451"/>
      <c r="N86" s="450"/>
      <c r="O86" s="450"/>
      <c r="P86" s="450"/>
      <c r="R86" s="448"/>
      <c r="S86" s="448"/>
      <c r="T86" s="448"/>
    </row>
    <row r="87" spans="2:20" s="447" customFormat="1" ht="15" customHeight="1">
      <c r="B87" s="452"/>
      <c r="C87" s="452"/>
      <c r="D87" s="452"/>
      <c r="F87" s="452"/>
      <c r="G87" s="452"/>
      <c r="H87" s="452"/>
      <c r="I87" s="448"/>
      <c r="J87" s="452"/>
      <c r="K87" s="452"/>
      <c r="L87" s="452"/>
      <c r="M87" s="451"/>
      <c r="N87" s="450"/>
      <c r="O87" s="450"/>
      <c r="P87" s="450"/>
      <c r="R87" s="448"/>
      <c r="S87" s="448"/>
      <c r="T87" s="448"/>
    </row>
    <row r="88" spans="2:20" s="447" customFormat="1" ht="15" customHeight="1">
      <c r="B88" s="452"/>
      <c r="C88" s="452"/>
      <c r="D88" s="452"/>
      <c r="F88" s="452"/>
      <c r="G88" s="452"/>
      <c r="H88" s="452"/>
      <c r="I88" s="448"/>
      <c r="J88" s="452"/>
      <c r="K88" s="452"/>
      <c r="L88" s="452"/>
      <c r="M88" s="451"/>
      <c r="N88" s="450"/>
      <c r="O88" s="450"/>
      <c r="P88" s="450"/>
      <c r="R88" s="448"/>
      <c r="S88" s="448"/>
      <c r="T88" s="448"/>
    </row>
    <row r="89" spans="2:20" s="447" customFormat="1" ht="15" customHeight="1">
      <c r="B89" s="452"/>
      <c r="C89" s="452"/>
      <c r="D89" s="452"/>
      <c r="F89" s="452"/>
      <c r="G89" s="452"/>
      <c r="H89" s="452"/>
      <c r="I89" s="448"/>
      <c r="J89" s="452"/>
      <c r="K89" s="452"/>
      <c r="L89" s="452"/>
      <c r="M89" s="451"/>
      <c r="N89" s="450"/>
      <c r="O89" s="450"/>
      <c r="P89" s="450"/>
      <c r="R89" s="448"/>
      <c r="S89" s="448"/>
      <c r="T89" s="448"/>
    </row>
    <row r="90" spans="2:20" s="447" customFormat="1" ht="15" customHeight="1">
      <c r="B90" s="452"/>
      <c r="C90" s="452"/>
      <c r="D90" s="452"/>
      <c r="F90" s="452"/>
      <c r="G90" s="452"/>
      <c r="H90" s="452"/>
      <c r="I90" s="448"/>
      <c r="J90" s="452"/>
      <c r="K90" s="452"/>
      <c r="L90" s="452"/>
      <c r="M90" s="451"/>
      <c r="N90" s="450"/>
      <c r="O90" s="450"/>
      <c r="P90" s="450"/>
      <c r="R90" s="448"/>
      <c r="S90" s="448"/>
      <c r="T90" s="448"/>
    </row>
    <row r="91" spans="2:20" s="447" customFormat="1" ht="15" customHeight="1">
      <c r="B91" s="452"/>
      <c r="C91" s="452"/>
      <c r="D91" s="452"/>
      <c r="F91" s="452"/>
      <c r="G91" s="452"/>
      <c r="H91" s="452"/>
      <c r="I91" s="448"/>
      <c r="J91" s="452"/>
      <c r="K91" s="452"/>
      <c r="L91" s="452"/>
      <c r="M91" s="451"/>
      <c r="N91" s="450"/>
      <c r="O91" s="450"/>
      <c r="P91" s="450"/>
      <c r="R91" s="448"/>
      <c r="S91" s="448"/>
      <c r="T91" s="448"/>
    </row>
    <row r="92" spans="2:20" s="447" customFormat="1" ht="15" customHeight="1">
      <c r="B92" s="452"/>
      <c r="C92" s="452"/>
      <c r="D92" s="452"/>
      <c r="F92" s="452"/>
      <c r="G92" s="452"/>
      <c r="H92" s="452"/>
      <c r="I92" s="448"/>
      <c r="J92" s="452"/>
      <c r="K92" s="452"/>
      <c r="L92" s="452"/>
      <c r="M92" s="451"/>
      <c r="N92" s="450"/>
      <c r="O92" s="450"/>
      <c r="P92" s="450"/>
      <c r="R92" s="448"/>
      <c r="S92" s="448"/>
      <c r="T92" s="448"/>
    </row>
    <row r="93" spans="2:20" s="447" customFormat="1" ht="15" customHeight="1">
      <c r="B93" s="452"/>
      <c r="C93" s="452"/>
      <c r="D93" s="452"/>
      <c r="F93" s="452"/>
      <c r="G93" s="452"/>
      <c r="H93" s="452"/>
      <c r="I93" s="448"/>
      <c r="J93" s="452"/>
      <c r="K93" s="452"/>
      <c r="L93" s="452"/>
      <c r="M93" s="451"/>
      <c r="N93" s="450"/>
      <c r="O93" s="450"/>
      <c r="P93" s="450"/>
      <c r="R93" s="448"/>
      <c r="S93" s="448"/>
      <c r="T93" s="448"/>
    </row>
    <row r="94" spans="2:20" s="447" customFormat="1" ht="15" customHeight="1">
      <c r="B94" s="452"/>
      <c r="C94" s="452"/>
      <c r="D94" s="452"/>
      <c r="F94" s="452"/>
      <c r="G94" s="452"/>
      <c r="H94" s="452"/>
      <c r="I94" s="448"/>
      <c r="J94" s="452"/>
      <c r="K94" s="452"/>
      <c r="L94" s="452"/>
      <c r="M94" s="451"/>
      <c r="N94" s="450"/>
      <c r="O94" s="450"/>
      <c r="P94" s="450"/>
      <c r="R94" s="448"/>
      <c r="S94" s="448"/>
      <c r="T94" s="448"/>
    </row>
    <row r="95" spans="2:20" s="447" customFormat="1" ht="15" customHeight="1">
      <c r="B95" s="452"/>
      <c r="C95" s="452"/>
      <c r="D95" s="452"/>
      <c r="F95" s="452"/>
      <c r="G95" s="452"/>
      <c r="H95" s="452"/>
      <c r="I95" s="448"/>
      <c r="J95" s="452"/>
      <c r="K95" s="452"/>
      <c r="L95" s="452"/>
      <c r="M95" s="451"/>
      <c r="N95" s="450"/>
      <c r="O95" s="450"/>
      <c r="P95" s="450"/>
      <c r="R95" s="448"/>
      <c r="S95" s="448"/>
      <c r="T95" s="448"/>
    </row>
    <row r="96" spans="2:20" s="447" customFormat="1" ht="15" customHeight="1">
      <c r="B96" s="452"/>
      <c r="C96" s="452"/>
      <c r="D96" s="452"/>
      <c r="F96" s="452"/>
      <c r="G96" s="452"/>
      <c r="H96" s="452"/>
      <c r="I96" s="448"/>
      <c r="J96" s="452"/>
      <c r="K96" s="452"/>
      <c r="L96" s="452"/>
      <c r="M96" s="451"/>
      <c r="N96" s="450"/>
      <c r="O96" s="450"/>
      <c r="P96" s="450"/>
      <c r="R96" s="448"/>
      <c r="S96" s="448"/>
      <c r="T96" s="448"/>
    </row>
    <row r="97" spans="2:20" s="447" customFormat="1" ht="15" customHeight="1">
      <c r="B97" s="452"/>
      <c r="C97" s="452"/>
      <c r="D97" s="452"/>
      <c r="F97" s="452"/>
      <c r="G97" s="452"/>
      <c r="H97" s="452"/>
      <c r="I97" s="448"/>
      <c r="J97" s="452"/>
      <c r="K97" s="452"/>
      <c r="L97" s="452"/>
      <c r="M97" s="451"/>
      <c r="N97" s="450"/>
      <c r="O97" s="450"/>
      <c r="P97" s="450"/>
      <c r="R97" s="448"/>
      <c r="S97" s="448"/>
      <c r="T97" s="448"/>
    </row>
    <row r="98" spans="2:20" s="447" customFormat="1" ht="15" customHeight="1">
      <c r="B98" s="452"/>
      <c r="C98" s="452"/>
      <c r="D98" s="452"/>
      <c r="F98" s="452"/>
      <c r="G98" s="452"/>
      <c r="H98" s="452"/>
      <c r="I98" s="448"/>
      <c r="J98" s="452"/>
      <c r="K98" s="452"/>
      <c r="L98" s="452"/>
      <c r="M98" s="451"/>
      <c r="N98" s="450"/>
      <c r="O98" s="450"/>
      <c r="P98" s="450"/>
      <c r="R98" s="448"/>
      <c r="S98" s="448"/>
      <c r="T98" s="448"/>
    </row>
    <row r="99" spans="2:20" s="447" customFormat="1" ht="15" customHeight="1">
      <c r="B99" s="452"/>
      <c r="C99" s="452"/>
      <c r="D99" s="452"/>
      <c r="F99" s="452"/>
      <c r="G99" s="452"/>
      <c r="H99" s="452"/>
      <c r="I99" s="448"/>
      <c r="J99" s="452"/>
      <c r="K99" s="452"/>
      <c r="L99" s="452"/>
      <c r="M99" s="451"/>
      <c r="N99" s="450"/>
      <c r="O99" s="450"/>
      <c r="P99" s="450"/>
      <c r="R99" s="448"/>
      <c r="S99" s="448"/>
      <c r="T99" s="448"/>
    </row>
    <row r="100" spans="2:20" s="447" customFormat="1" ht="15" customHeight="1">
      <c r="B100" s="452"/>
      <c r="C100" s="452"/>
      <c r="D100" s="452"/>
      <c r="F100" s="452"/>
      <c r="G100" s="452"/>
      <c r="H100" s="452"/>
      <c r="I100" s="448"/>
      <c r="J100" s="452"/>
      <c r="K100" s="452"/>
      <c r="L100" s="452"/>
      <c r="M100" s="451"/>
      <c r="N100" s="450"/>
      <c r="O100" s="450"/>
      <c r="P100" s="450"/>
      <c r="R100" s="448"/>
      <c r="S100" s="448"/>
      <c r="T100" s="448"/>
    </row>
    <row r="101" spans="2:20" s="447" customFormat="1" ht="15" customHeight="1">
      <c r="B101" s="452"/>
      <c r="C101" s="452"/>
      <c r="D101" s="452"/>
      <c r="F101" s="452"/>
      <c r="G101" s="452"/>
      <c r="H101" s="452"/>
      <c r="I101" s="448"/>
      <c r="J101" s="452"/>
      <c r="K101" s="452"/>
      <c r="L101" s="452"/>
      <c r="M101" s="451"/>
      <c r="N101" s="450"/>
      <c r="O101" s="450"/>
      <c r="P101" s="450"/>
      <c r="R101" s="448"/>
      <c r="S101" s="448"/>
      <c r="T101" s="448"/>
    </row>
    <row r="102" spans="2:20" s="447" customFormat="1" ht="15" customHeight="1">
      <c r="B102" s="452"/>
      <c r="C102" s="452"/>
      <c r="D102" s="452"/>
      <c r="F102" s="452"/>
      <c r="G102" s="452"/>
      <c r="H102" s="452"/>
      <c r="I102" s="448"/>
      <c r="J102" s="452"/>
      <c r="K102" s="452"/>
      <c r="L102" s="452"/>
      <c r="M102" s="451"/>
      <c r="N102" s="450"/>
      <c r="O102" s="450"/>
      <c r="P102" s="450"/>
      <c r="R102" s="448"/>
      <c r="S102" s="448"/>
      <c r="T102" s="448"/>
    </row>
    <row r="103" spans="2:20" s="447" customFormat="1" ht="15" customHeight="1">
      <c r="B103" s="452"/>
      <c r="C103" s="452"/>
      <c r="D103" s="452"/>
      <c r="F103" s="452"/>
      <c r="G103" s="452"/>
      <c r="H103" s="452"/>
      <c r="I103" s="448"/>
      <c r="J103" s="452"/>
      <c r="K103" s="452"/>
      <c r="L103" s="452"/>
      <c r="M103" s="451"/>
      <c r="N103" s="450"/>
      <c r="O103" s="450"/>
      <c r="P103" s="450"/>
      <c r="R103" s="448"/>
      <c r="S103" s="448"/>
      <c r="T103" s="448"/>
    </row>
    <row r="104" spans="2:20" s="447" customFormat="1" ht="15" customHeight="1">
      <c r="B104" s="452"/>
      <c r="C104" s="452"/>
      <c r="D104" s="452"/>
      <c r="F104" s="452"/>
      <c r="G104" s="452"/>
      <c r="H104" s="452"/>
      <c r="I104" s="448"/>
      <c r="J104" s="452"/>
      <c r="K104" s="452"/>
      <c r="L104" s="452"/>
      <c r="M104" s="451"/>
      <c r="N104" s="450"/>
      <c r="O104" s="450"/>
      <c r="P104" s="450"/>
      <c r="R104" s="448"/>
      <c r="S104" s="448"/>
      <c r="T104" s="448"/>
    </row>
    <row r="65536" spans="2:20" s="447" customFormat="1" ht="26.25" customHeight="1">
      <c r="B65536" s="452"/>
      <c r="C65536" s="452"/>
      <c r="D65536" s="452"/>
      <c r="F65536" s="452"/>
      <c r="G65536" s="452"/>
      <c r="H65536" s="452"/>
      <c r="I65536" s="448"/>
      <c r="J65536" s="452"/>
      <c r="K65536" s="452"/>
      <c r="L65536" s="452"/>
      <c r="M65536" s="454"/>
      <c r="N65536" s="450"/>
      <c r="O65536" s="450"/>
      <c r="P65536" s="450"/>
      <c r="R65536" s="448"/>
      <c r="S65536" s="448"/>
      <c r="T65536" s="448"/>
    </row>
  </sheetData>
  <sheetProtection selectLockedCells="1" selectUnlockedCells="1"/>
  <mergeCells count="2">
    <mergeCell ref="R21:T21"/>
    <mergeCell ref="R4:T4"/>
  </mergeCells>
  <printOptions horizontalCentered="1"/>
  <pageMargins left="0.31496062992125984" right="0" top="0.94488188976377963" bottom="0" header="0.51181102362204722" footer="0.51181102362204722"/>
  <pageSetup paperSize="9" scale="50" firstPageNumber="9" orientation="landscape" useFirstPageNumber="1" horizontalDpi="300" verticalDpi="300" r:id="rId1"/>
  <headerFooter alignWithMargins="0">
    <oddHeader>&amp;C&amp;"TH SarabunPSK,ธรรมดา"&amp;16 17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18</vt:i4>
      </vt:variant>
      <vt:variant>
        <vt:lpstr>ช่วงที่มีชื่อ</vt:lpstr>
      </vt:variant>
      <vt:variant>
        <vt:i4>3</vt:i4>
      </vt:variant>
    </vt:vector>
  </HeadingPairs>
  <TitlesOfParts>
    <vt:vector size="21" baseType="lpstr">
      <vt:lpstr>ตาราง 1</vt:lpstr>
      <vt:lpstr>ตาราง 2</vt:lpstr>
      <vt:lpstr>ตาราง 3</vt:lpstr>
      <vt:lpstr>ตาราง 4</vt:lpstr>
      <vt:lpstr>ตาราง 5</vt:lpstr>
      <vt:lpstr>ตาราง 6</vt:lpstr>
      <vt:lpstr>ตารางที่1ไตรมาส 1234 พ.ศ.2563</vt:lpstr>
      <vt:lpstr>ตารางที่1ไตรมาส 1234พ.ศ.2563</vt:lpstr>
      <vt:lpstr>ตารางที่2ไตรมาส 1234พ.ศ. 2563</vt:lpstr>
      <vt:lpstr>ตารางที่3ไตรมาส123 4พ.ศ. 2563</vt:lpstr>
      <vt:lpstr>ตารางที่4ไตรมาส 1234 พ.ศ. 2563 </vt:lpstr>
      <vt:lpstr>ตารางที่5ไตรมาส1234 พ.ศ.2563</vt:lpstr>
      <vt:lpstr>ตารางที่6ไตรมาส1234 พ.ศ.2563</vt:lpstr>
      <vt:lpstr>ตารางที่7ไตรมาส 1234 พ.ศ. 2563 </vt:lpstr>
      <vt:lpstr> กุมภาพันธ์</vt:lpstr>
      <vt:lpstr>พฤษภาคม </vt:lpstr>
      <vt:lpstr>สิงหาคม</vt:lpstr>
      <vt:lpstr>พฤศจิกายน</vt:lpstr>
      <vt:lpstr>'ตารางที่1ไตรมาส 1234 พ.ศ.2563'!Print_Area</vt:lpstr>
      <vt:lpstr>'ตารางที่1ไตรมาส 1234พ.ศ.2563'!Print_Area</vt:lpstr>
      <vt:lpstr>' กุมภาพันธ์'!Print_Titles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Microsoft</cp:lastModifiedBy>
  <cp:lastPrinted>2020-01-27T09:28:18Z</cp:lastPrinted>
  <dcterms:created xsi:type="dcterms:W3CDTF">2004-08-16T17:13:42Z</dcterms:created>
  <dcterms:modified xsi:type="dcterms:W3CDTF">2021-03-18T10:01:52Z</dcterms:modified>
</cp:coreProperties>
</file>