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9.สถิติการคลัง\"/>
    </mc:Choice>
  </mc:AlternateContent>
  <bookViews>
    <workbookView xWindow="0" yWindow="0" windowWidth="16365" windowHeight="12900" tabRatio="656"/>
  </bookViews>
  <sheets>
    <sheet name="T-19.2" sheetId="26" r:id="rId1"/>
  </sheets>
  <calcPr calcId="152511"/>
</workbook>
</file>

<file path=xl/calcChain.xml><?xml version="1.0" encoding="utf-8"?>
<calcChain xmlns="http://schemas.openxmlformats.org/spreadsheetml/2006/main">
  <c r="J39" i="26" l="1"/>
  <c r="E39" i="26"/>
  <c r="P38" i="26"/>
  <c r="O38" i="26"/>
  <c r="N38" i="26"/>
  <c r="M38" i="26"/>
  <c r="L38" i="26"/>
  <c r="J38" i="26"/>
  <c r="I38" i="26"/>
  <c r="G38" i="26"/>
  <c r="F38" i="26"/>
  <c r="E38" i="26"/>
  <c r="J37" i="26"/>
  <c r="J35" i="26" s="1"/>
  <c r="E37" i="26"/>
  <c r="J36" i="26"/>
  <c r="E36" i="26"/>
  <c r="E35" i="26" s="1"/>
  <c r="P35" i="26"/>
  <c r="O35" i="26"/>
  <c r="N35" i="26"/>
  <c r="M35" i="26"/>
  <c r="L35" i="26"/>
  <c r="I35" i="26"/>
  <c r="H35" i="26"/>
  <c r="G35" i="26"/>
  <c r="F35" i="26"/>
  <c r="J34" i="26"/>
  <c r="E34" i="26"/>
  <c r="E33" i="26" s="1"/>
  <c r="P33" i="26"/>
  <c r="O33" i="26"/>
  <c r="N33" i="26"/>
  <c r="M33" i="26"/>
  <c r="L33" i="26"/>
  <c r="J33" i="26"/>
  <c r="I33" i="26"/>
  <c r="G33" i="26"/>
  <c r="F33" i="26"/>
  <c r="J32" i="26"/>
  <c r="J30" i="26" s="1"/>
  <c r="E32" i="26"/>
  <c r="J31" i="26"/>
  <c r="E31" i="26"/>
  <c r="E30" i="26" s="1"/>
  <c r="P30" i="26"/>
  <c r="O30" i="26"/>
  <c r="N30" i="26"/>
  <c r="M30" i="26"/>
  <c r="L30" i="26"/>
  <c r="I30" i="26"/>
  <c r="G30" i="26"/>
  <c r="F30" i="26"/>
  <c r="J29" i="26"/>
  <c r="J28" i="26" s="1"/>
  <c r="E29" i="26"/>
  <c r="P28" i="26"/>
  <c r="O28" i="26"/>
  <c r="N28" i="26"/>
  <c r="M28" i="26"/>
  <c r="L28" i="26"/>
  <c r="I28" i="26"/>
  <c r="G28" i="26"/>
  <c r="F28" i="26"/>
  <c r="E28" i="26"/>
  <c r="J27" i="26"/>
  <c r="J26" i="26" s="1"/>
  <c r="E27" i="26"/>
  <c r="P26" i="26"/>
  <c r="O26" i="26"/>
  <c r="N26" i="26"/>
  <c r="N12" i="26" s="1"/>
  <c r="M26" i="26"/>
  <c r="L26" i="26"/>
  <c r="I26" i="26"/>
  <c r="G26" i="26"/>
  <c r="F26" i="26"/>
  <c r="E26" i="26"/>
  <c r="J25" i="26"/>
  <c r="E25" i="26"/>
  <c r="E23" i="26" s="1"/>
  <c r="J24" i="26"/>
  <c r="E24" i="26"/>
  <c r="Q23" i="26"/>
  <c r="P23" i="26"/>
  <c r="O23" i="26"/>
  <c r="N23" i="26"/>
  <c r="M23" i="26"/>
  <c r="L23" i="26"/>
  <c r="J23" i="26"/>
  <c r="I23" i="26"/>
  <c r="G23" i="26"/>
  <c r="F23" i="26"/>
  <c r="J22" i="26"/>
  <c r="J21" i="26" s="1"/>
  <c r="E22" i="26"/>
  <c r="P21" i="26"/>
  <c r="O21" i="26"/>
  <c r="N21" i="26"/>
  <c r="M21" i="26"/>
  <c r="L21" i="26"/>
  <c r="I21" i="26"/>
  <c r="G21" i="26"/>
  <c r="F21" i="26"/>
  <c r="E21" i="26"/>
  <c r="J20" i="26"/>
  <c r="J18" i="26" s="1"/>
  <c r="E20" i="26"/>
  <c r="E18" i="26" s="1"/>
  <c r="J19" i="26"/>
  <c r="E19" i="26"/>
  <c r="P18" i="26"/>
  <c r="O18" i="26"/>
  <c r="N18" i="26"/>
  <c r="M18" i="26"/>
  <c r="L18" i="26"/>
  <c r="I18" i="26"/>
  <c r="G18" i="26"/>
  <c r="F18" i="26"/>
  <c r="J17" i="26"/>
  <c r="J16" i="26" s="1"/>
  <c r="E17" i="26"/>
  <c r="E16" i="26" s="1"/>
  <c r="P16" i="26"/>
  <c r="O16" i="26"/>
  <c r="O12" i="26" s="1"/>
  <c r="N16" i="26"/>
  <c r="M16" i="26"/>
  <c r="L16" i="26"/>
  <c r="I16" i="26"/>
  <c r="I12" i="26" s="1"/>
  <c r="G16" i="26"/>
  <c r="F16" i="26"/>
  <c r="J15" i="26"/>
  <c r="J13" i="26" s="1"/>
  <c r="E15" i="26"/>
  <c r="E13" i="26" s="1"/>
  <c r="J14" i="26"/>
  <c r="E14" i="26"/>
  <c r="P13" i="26"/>
  <c r="P12" i="26" s="1"/>
  <c r="O13" i="26"/>
  <c r="N13" i="26"/>
  <c r="M13" i="26"/>
  <c r="L13" i="26"/>
  <c r="L12" i="26" s="1"/>
  <c r="I13" i="26"/>
  <c r="H13" i="26"/>
  <c r="H12" i="26" s="1"/>
  <c r="G13" i="26"/>
  <c r="F13" i="26"/>
  <c r="F12" i="26" s="1"/>
  <c r="Q12" i="26"/>
  <c r="M12" i="26"/>
  <c r="G12" i="26" l="1"/>
  <c r="J12" i="26"/>
  <c r="E12" i="26"/>
</calcChain>
</file>

<file path=xl/sharedStrings.xml><?xml version="1.0" encoding="utf-8"?>
<sst xmlns="http://schemas.openxmlformats.org/spreadsheetml/2006/main" count="179" uniqueCount="96">
  <si>
    <t>Total</t>
  </si>
  <si>
    <t>Others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</si>
  <si>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</si>
  <si>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</si>
  <si>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</si>
  <si>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</si>
  <si>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</si>
  <si>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</si>
  <si>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</si>
  <si>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</si>
  <si>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</si>
  <si>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   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</si>
  <si>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</si>
  <si>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</si>
  <si>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</si>
  <si>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</si>
  <si>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</si>
  <si>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</si>
  <si>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</si>
  <si>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</si>
  <si>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</si>
  <si>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</si>
  <si>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</si>
  <si>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</si>
  <si>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</si>
  <si>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</si>
  <si>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</si>
  <si>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</si>
  <si>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</si>
  <si>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</si>
  <si>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</si>
  <si>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</si>
  <si>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</si>
  <si>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</si>
  <si>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</si>
  <si>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</si>
  <si>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</si>
  <si>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Public utilities</t>
  </si>
  <si>
    <t xml:space="preserve">ตาราง   </t>
  </si>
  <si>
    <t>Table</t>
  </si>
  <si>
    <t>District/municipality</t>
  </si>
  <si>
    <t>Fees, License-</t>
  </si>
  <si>
    <t>เมืองนราธิวาส</t>
  </si>
  <si>
    <t>Mueang Narathiwat</t>
  </si>
  <si>
    <t>เทศบาลเมืองนราธิวาส</t>
  </si>
  <si>
    <t>เทศบาลตำบลกะลุวอเหนือ</t>
  </si>
  <si>
    <t>Kaluwo-neu</t>
  </si>
  <si>
    <t>ตากใบ</t>
  </si>
  <si>
    <t>Tak Bai</t>
  </si>
  <si>
    <t>เทศบาลเมืองตากใบ</t>
  </si>
  <si>
    <t xml:space="preserve"> Tak Bai</t>
  </si>
  <si>
    <t>บาเจาะ</t>
  </si>
  <si>
    <t xml:space="preserve"> Bacho</t>
  </si>
  <si>
    <t>เทศบาลตำบลบาเจาะ</t>
  </si>
  <si>
    <t>Bacho</t>
  </si>
  <si>
    <t>เทศบาลตำบลต้นไทร</t>
  </si>
  <si>
    <t>Tonsai</t>
  </si>
  <si>
    <t>ยี่งอ</t>
  </si>
  <si>
    <t>Yi-ngo</t>
  </si>
  <si>
    <t>เทศบาลตำบลยี่งอ</t>
  </si>
  <si>
    <t>ระแงะ</t>
  </si>
  <si>
    <t>Rangae</t>
  </si>
  <si>
    <t>เทศบาลตำบลตันหยงมัส</t>
  </si>
  <si>
    <t>Tunyongmat</t>
  </si>
  <si>
    <t>เทศบาลมะรือโบตก</t>
  </si>
  <si>
    <t>Maruebotok</t>
  </si>
  <si>
    <t>รือเสาะ</t>
  </si>
  <si>
    <t>Ruso</t>
  </si>
  <si>
    <t>เทศบาลตำบลรือเสาะ</t>
  </si>
  <si>
    <t xml:space="preserve"> Ruso</t>
  </si>
  <si>
    <t>ศรีสาคร</t>
  </si>
  <si>
    <t>Si Sakhon</t>
  </si>
  <si>
    <t>เทศบาลตำบลศรีสาคร</t>
  </si>
  <si>
    <t>แว้ง</t>
  </si>
  <si>
    <t>Waeng</t>
  </si>
  <si>
    <t>เทศบาลตำบลแว้ง</t>
  </si>
  <si>
    <t>เทศบาลตำบลบูเก๊ะตา</t>
  </si>
  <si>
    <t>Bukita</t>
  </si>
  <si>
    <t>สุคิริน</t>
  </si>
  <si>
    <t>Sukhirin</t>
  </si>
  <si>
    <t>เทศบาลสุคิริน</t>
  </si>
  <si>
    <t>สุไหงโก-ลก</t>
  </si>
  <si>
    <t>Sungai Kolok</t>
  </si>
  <si>
    <t>เทศบาลเมืองสุไหงโก-ลก</t>
  </si>
  <si>
    <t>เทศบาลตำบลปาเสมัส</t>
  </si>
  <si>
    <t>Pasemat</t>
  </si>
  <si>
    <t>สุไหงปาดี</t>
  </si>
  <si>
    <t>Sungai Padi</t>
  </si>
  <si>
    <t>เทศบาลตำบลปะลุรู</t>
  </si>
  <si>
    <t>Paluru</t>
  </si>
  <si>
    <t xml:space="preserve">      ที่มา:  </t>
  </si>
  <si>
    <t>สำนักงานส่งเสริมการปกครองท้องถิ่นจังหวัดนราธิวาส</t>
  </si>
  <si>
    <t xml:space="preserve"> Source:  Nathiwat Provincial Office of Local Administration</t>
  </si>
  <si>
    <t>รายรับ และรายจ่ายจริงของเทศบาล จำแนกตามประเภท เป็นรายอำเภอ และเทศบาล ปีงบประมาณ 2564</t>
  </si>
  <si>
    <t>Actual Revenue and Expenditure of Municipality by Type, District and Municipality: Fiscal Year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</si>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</sst>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4" xfId="0" applyFont="1" applyBorder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165" fontId="9" fillId="0" borderId="12" xfId="0" applyNumberFormat="1" applyFont="1" applyFill="1" applyBorder="1"/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0" xfId="0" applyFont="1" applyBorder="1" applyAlignment="1"/>
    <xf numFmtId="0" fontId="8" fillId="0" borderId="0" xfId="0" applyFont="1" applyBorder="1" applyAlignment="1"/>
    <xf numFmtId="165" fontId="10" fillId="0" borderId="12" xfId="0" applyNumberFormat="1" applyFont="1" applyFill="1" applyBorder="1" applyAlignment="1"/>
    <xf numFmtId="0" fontId="7" fillId="0" borderId="0" xfId="0" applyFont="1" applyBorder="1" applyAlignment="1"/>
    <xf numFmtId="0" fontId="6" fillId="0" borderId="2" xfId="0" applyFont="1" applyBorder="1" applyAlignment="1"/>
    <xf numFmtId="0" fontId="6" fillId="0" borderId="2" xfId="0" applyFont="1" applyBorder="1" applyAlignment="1">
      <alignment horizontal="left"/>
    </xf>
    <xf numFmtId="0" fontId="7" fillId="0" borderId="2" xfId="0" applyFont="1" applyBorder="1" applyAlignment="1"/>
    <xf numFmtId="165" fontId="10" fillId="0" borderId="12" xfId="0" applyNumberFormat="1" applyFont="1" applyFill="1" applyBorder="1" applyAlignment="1">
      <alignment horizontal="right"/>
    </xf>
    <xf numFmtId="165" fontId="9" fillId="0" borderId="12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590550</xdr:colOff>
      <xdr:row>0</xdr:row>
      <xdr:rowOff>0</xdr:rowOff>
    </xdr:from>
    <xdr:to>
      <xdr:col>20</xdr:col>
      <xdr:colOff>7731</xdr:colOff>
      <xdr:row>1</xdr:row>
      <xdr:rowOff>216656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DE7BB4CE-23E3-4442-830D-CA04AEAF6562}"/>
            </a:ext>
          </a:extLst>
        </xdr:cNvPr>
        <xdr:cNvGrpSpPr/>
      </xdr:nvGrpSpPr>
      <xdr:grpSpPr>
        <a:xfrm>
          <a:off x="11887200" y="0"/>
          <a:ext cx="398256" cy="454781"/>
          <a:chOff x="9744075" y="219089"/>
          <a:chExt cx="398834" cy="457186"/>
        </a:xfrm>
      </xdr:grpSpPr>
      <xdr:sp macro="" textlink="">
        <xdr:nvSpPr>
          <xdr:cNvPr id="3" name="Circle: Hollow 10">
            <a:extLst>
              <a:ext uri="{FF2B5EF4-FFF2-40B4-BE49-F238E27FC236}">
                <a16:creationId xmlns:a16="http://schemas.microsoft.com/office/drawing/2014/main" xmlns="" id="{1DA9B86B-1088-469C-8E46-46E56ADDA4E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CEFA504F-AE2B-42F5-9D34-CBE1470EFAF2}"/>
              </a:ext>
            </a:extLst>
          </xdr:cNvPr>
          <xdr:cNvSpPr txBox="1"/>
        </xdr:nvSpPr>
        <xdr:spPr>
          <a:xfrm rot="5400000">
            <a:off x="9705981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23</xdr:col>
      <xdr:colOff>28575</xdr:colOff>
      <xdr:row>6</xdr:row>
      <xdr:rowOff>95250</xdr:rowOff>
    </xdr:from>
    <xdr:to>
      <xdr:col>34</xdr:col>
      <xdr:colOff>86012</xdr:colOff>
      <xdr:row>17</xdr:row>
      <xdr:rowOff>77644</xdr:rowOff>
    </xdr:to>
    <xdr:sp macro="" textlink="">
      <xdr:nvSpPr>
        <xdr:cNvPr id="11" name="AutoShape 10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3411200" y="1647825"/>
          <a:ext cx="2305337" cy="2201719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42"/>
  <sheetViews>
    <sheetView showGridLines="0" tabSelected="1" zoomScaleNormal="100" workbookViewId="0">
      <selection activeCell="E12" sqref="E12"/>
    </sheetView>
  </sheetViews>
  <sheetFormatPr defaultRowHeight="18.75" x14ac:dyDescent="0.3"/>
  <cols>
    <col min="1" max="1" width="1.7109375" style="6" customWidth="1"/>
    <col min="2" max="2" width="5.5703125" style="6" customWidth="1"/>
    <col min="3" max="3" width="4.42578125" style="6" bestFit="1" customWidth="1"/>
    <col min="4" max="4" width="7.7109375" style="6" customWidth="1"/>
    <col min="5" max="6" width="11.7109375" style="6" customWidth="1"/>
    <col min="7" max="7" width="10.7109375" style="6" customWidth="1"/>
    <col min="8" max="8" width="11.7109375" style="6" customWidth="1"/>
    <col min="9" max="9" width="10.7109375" style="6" customWidth="1"/>
    <col min="10" max="10" width="13.7109375" style="6" customWidth="1"/>
    <col min="11" max="11" width="10.7109375" style="6" customWidth="1"/>
    <col min="12" max="13" width="11.42578125" style="6" customWidth="1"/>
    <col min="14" max="14" width="10.85546875" style="6" customWidth="1"/>
    <col min="15" max="15" width="11.28515625" style="6" customWidth="1"/>
    <col min="16" max="16" width="11.7109375" style="6" customWidth="1"/>
    <col min="17" max="17" width="9.7109375" style="6" customWidth="1"/>
    <col min="18" max="18" width="0.85546875" style="6" customWidth="1"/>
    <col min="19" max="19" width="1.7109375" style="6" customWidth="1"/>
    <col min="20" max="20" width="14.7109375" style="6" customWidth="1"/>
    <col min="21" max="21" width="2.28515625" style="6" customWidth="1"/>
    <col min="22" max="22" width="5.140625" style="6" customWidth="1"/>
    <col min="23" max="24" width="9.140625" style="6"/>
    <col min="25" max="33" width="1.7109375" style="6" customWidth="1"/>
    <col min="34" max="16384" width="9.140625" style="6"/>
  </cols>
  <sheetData>
    <row r="1" spans="1:24" s="1" customFormat="1" x14ac:dyDescent="0.3">
      <c r="B1" s="2" t="s">
        <v>38</v>
      </c>
      <c r="C1" s="27">
        <v>19.2</v>
      </c>
      <c r="D1" s="2" t="s">
        <v>93</v>
      </c>
    </row>
    <row r="2" spans="1:24" s="3" customFormat="1" x14ac:dyDescent="0.3">
      <c r="B2" s="1" t="s">
        <v>39</v>
      </c>
      <c r="C2" s="27">
        <v>19.2</v>
      </c>
      <c r="D2" s="4" t="s">
        <v>94</v>
      </c>
    </row>
    <row r="3" spans="1:24" s="3" customFormat="1" ht="6" customHeight="1" x14ac:dyDescent="0.3">
      <c r="B3" s="1"/>
      <c r="C3" s="27"/>
      <c r="D3" s="4"/>
      <c r="T3" s="5"/>
    </row>
    <row r="4" spans="1:24" s="10" customFormat="1" ht="15.75" x14ac:dyDescent="0.25">
      <c r="A4" s="48" t="s">
        <v>12</v>
      </c>
      <c r="B4" s="48"/>
      <c r="C4" s="48"/>
      <c r="D4" s="49"/>
      <c r="E4" s="54" t="s">
        <v>13</v>
      </c>
      <c r="F4" s="55"/>
      <c r="G4" s="55"/>
      <c r="H4" s="55"/>
      <c r="I4" s="55"/>
      <c r="J4" s="55"/>
      <c r="K4" s="56"/>
      <c r="L4" s="57" t="s">
        <v>14</v>
      </c>
      <c r="M4" s="58"/>
      <c r="N4" s="58"/>
      <c r="O4" s="58"/>
      <c r="P4" s="58"/>
      <c r="Q4" s="58"/>
      <c r="R4" s="59" t="s">
        <v>40</v>
      </c>
      <c r="S4" s="48"/>
      <c r="T4" s="60"/>
    </row>
    <row r="5" spans="1:24" s="10" customFormat="1" ht="15.75" x14ac:dyDescent="0.25">
      <c r="A5" s="50"/>
      <c r="B5" s="50"/>
      <c r="C5" s="50"/>
      <c r="D5" s="51"/>
      <c r="E5" s="65" t="s">
        <v>6</v>
      </c>
      <c r="F5" s="52"/>
      <c r="G5" s="52"/>
      <c r="H5" s="52"/>
      <c r="I5" s="52"/>
      <c r="J5" s="52"/>
      <c r="K5" s="53"/>
      <c r="L5" s="66" t="s">
        <v>15</v>
      </c>
      <c r="M5" s="67"/>
      <c r="N5" s="67"/>
      <c r="O5" s="67"/>
      <c r="P5" s="67"/>
      <c r="Q5" s="67"/>
      <c r="R5" s="61"/>
      <c r="S5" s="62"/>
      <c r="T5" s="62"/>
    </row>
    <row r="6" spans="1:24" s="10" customFormat="1" ht="15.75" x14ac:dyDescent="0.25">
      <c r="A6" s="50"/>
      <c r="B6" s="50"/>
      <c r="C6" s="50"/>
      <c r="D6" s="51"/>
      <c r="E6" s="21"/>
      <c r="F6" s="21" t="s">
        <v>18</v>
      </c>
      <c r="G6" s="21"/>
      <c r="H6" s="21"/>
      <c r="I6" s="21"/>
      <c r="K6" s="22"/>
      <c r="L6" s="23"/>
      <c r="M6" s="23"/>
      <c r="N6" s="23"/>
      <c r="O6" s="23"/>
      <c r="P6" s="23"/>
      <c r="Q6" s="23"/>
      <c r="R6" s="61"/>
      <c r="S6" s="62"/>
      <c r="T6" s="62"/>
      <c r="W6" s="26"/>
      <c r="X6" s="26"/>
    </row>
    <row r="7" spans="1:24" s="10" customFormat="1" ht="15.75" x14ac:dyDescent="0.25">
      <c r="A7" s="50"/>
      <c r="B7" s="50"/>
      <c r="C7" s="50"/>
      <c r="D7" s="51"/>
      <c r="E7" s="21"/>
      <c r="F7" s="21" t="s">
        <v>27</v>
      </c>
      <c r="G7" s="21"/>
      <c r="H7" s="21" t="s">
        <v>5</v>
      </c>
      <c r="I7" s="21"/>
      <c r="J7" s="23"/>
      <c r="K7" s="21"/>
      <c r="L7" s="23"/>
      <c r="M7" s="23"/>
      <c r="N7" s="23"/>
      <c r="O7" s="23"/>
      <c r="P7" s="23"/>
      <c r="Q7" s="23"/>
      <c r="R7" s="61"/>
      <c r="S7" s="62"/>
      <c r="T7" s="62"/>
      <c r="W7" s="26"/>
      <c r="X7" s="26"/>
    </row>
    <row r="8" spans="1:24" s="10" customFormat="1" ht="15.75" x14ac:dyDescent="0.25">
      <c r="A8" s="50"/>
      <c r="B8" s="50"/>
      <c r="C8" s="50"/>
      <c r="D8" s="51"/>
      <c r="E8" s="21" t="s">
        <v>3</v>
      </c>
      <c r="F8" s="21" t="s">
        <v>28</v>
      </c>
      <c r="G8" s="21"/>
      <c r="H8" s="16" t="s">
        <v>29</v>
      </c>
      <c r="I8" s="21"/>
      <c r="J8" s="23"/>
      <c r="K8" s="21"/>
      <c r="L8" s="23" t="s">
        <v>21</v>
      </c>
      <c r="M8" s="23"/>
      <c r="N8" s="23"/>
      <c r="O8" s="23"/>
      <c r="P8" s="23"/>
      <c r="Q8" s="23"/>
      <c r="R8" s="61"/>
      <c r="S8" s="62"/>
      <c r="T8" s="62"/>
      <c r="W8" s="26"/>
      <c r="X8" s="26"/>
    </row>
    <row r="9" spans="1:24" s="10" customFormat="1" ht="15.75" x14ac:dyDescent="0.25">
      <c r="A9" s="50"/>
      <c r="B9" s="50"/>
      <c r="C9" s="50"/>
      <c r="D9" s="51"/>
      <c r="E9" s="17" t="s">
        <v>17</v>
      </c>
      <c r="F9" s="24" t="s">
        <v>41</v>
      </c>
      <c r="G9" s="21" t="s">
        <v>4</v>
      </c>
      <c r="H9" s="24" t="s">
        <v>37</v>
      </c>
      <c r="I9" s="21" t="s">
        <v>19</v>
      </c>
      <c r="J9" s="23" t="s">
        <v>9</v>
      </c>
      <c r="K9" s="21" t="s">
        <v>2</v>
      </c>
      <c r="L9" s="18" t="s">
        <v>16</v>
      </c>
      <c r="M9" s="23" t="s">
        <v>23</v>
      </c>
      <c r="N9" s="23" t="s">
        <v>24</v>
      </c>
      <c r="O9" s="23" t="s">
        <v>25</v>
      </c>
      <c r="P9" s="23" t="s">
        <v>26</v>
      </c>
      <c r="Q9" s="23" t="s">
        <v>30</v>
      </c>
      <c r="R9" s="61"/>
      <c r="S9" s="62"/>
      <c r="T9" s="62"/>
      <c r="W9" s="26"/>
      <c r="X9" s="26"/>
    </row>
    <row r="10" spans="1:24" s="10" customFormat="1" ht="15.75" x14ac:dyDescent="0.25">
      <c r="A10" s="52"/>
      <c r="B10" s="52"/>
      <c r="C10" s="52"/>
      <c r="D10" s="53"/>
      <c r="E10" s="19" t="s">
        <v>20</v>
      </c>
      <c r="F10" s="19" t="s">
        <v>36</v>
      </c>
      <c r="G10" s="19" t="s">
        <v>7</v>
      </c>
      <c r="H10" s="19" t="s">
        <v>35</v>
      </c>
      <c r="I10" s="19" t="s">
        <v>8</v>
      </c>
      <c r="J10" s="20" t="s">
        <v>10</v>
      </c>
      <c r="K10" s="19" t="s">
        <v>1</v>
      </c>
      <c r="L10" s="20" t="s">
        <v>34</v>
      </c>
      <c r="M10" s="20" t="s">
        <v>31</v>
      </c>
      <c r="N10" s="20" t="s">
        <v>32</v>
      </c>
      <c r="O10" s="20" t="s">
        <v>33</v>
      </c>
      <c r="P10" s="20" t="s">
        <v>10</v>
      </c>
      <c r="Q10" s="19" t="s">
        <v>1</v>
      </c>
      <c r="R10" s="63"/>
      <c r="S10" s="64"/>
      <c r="T10" s="64"/>
      <c r="W10" s="26"/>
      <c r="X10" s="26"/>
    </row>
    <row r="11" spans="1:24" s="10" customFormat="1" ht="6" customHeight="1" x14ac:dyDescent="0.25">
      <c r="A11" s="11"/>
      <c r="B11" s="11"/>
      <c r="C11" s="11"/>
      <c r="D11" s="28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S11" s="13"/>
      <c r="T11" s="11"/>
      <c r="W11" s="13"/>
      <c r="X11" s="13"/>
    </row>
    <row r="12" spans="1:24" s="10" customFormat="1" ht="17.25" x14ac:dyDescent="0.3">
      <c r="A12" s="46" t="s">
        <v>22</v>
      </c>
      <c r="B12" s="46"/>
      <c r="C12" s="46"/>
      <c r="D12" s="47"/>
      <c r="E12" s="34">
        <f t="shared" ref="E12:Q12" si="0">SUM(E13,E16,E18,E21,E23,E26,E28,E30,E33,E35,E38)</f>
        <v>776185389.33999991</v>
      </c>
      <c r="F12" s="34">
        <f t="shared" si="0"/>
        <v>17939691.109999999</v>
      </c>
      <c r="G12" s="34">
        <f t="shared" si="0"/>
        <v>44704051.610000007</v>
      </c>
      <c r="H12" s="34">
        <f t="shared" si="0"/>
        <v>13318207.09</v>
      </c>
      <c r="I12" s="34">
        <f t="shared" si="0"/>
        <v>3876227.06</v>
      </c>
      <c r="J12" s="34">
        <f t="shared" si="0"/>
        <v>1199537424.0500002</v>
      </c>
      <c r="K12" s="44" t="s">
        <v>95</v>
      </c>
      <c r="L12" s="34">
        <f t="shared" si="0"/>
        <v>309373861.46000004</v>
      </c>
      <c r="M12" s="34">
        <f t="shared" si="0"/>
        <v>681400114.38999999</v>
      </c>
      <c r="N12" s="34">
        <f t="shared" si="0"/>
        <v>451121415.39999992</v>
      </c>
      <c r="O12" s="34">
        <f t="shared" si="0"/>
        <v>135386591.02000001</v>
      </c>
      <c r="P12" s="34">
        <f t="shared" si="0"/>
        <v>92307067.789999992</v>
      </c>
      <c r="Q12" s="34">
        <f t="shared" si="0"/>
        <v>800820</v>
      </c>
      <c r="R12" s="9"/>
      <c r="S12" s="9"/>
      <c r="T12" s="25" t="s">
        <v>0</v>
      </c>
      <c r="W12" s="13"/>
      <c r="X12" s="13"/>
    </row>
    <row r="13" spans="1:24" s="10" customFormat="1" ht="15.75" x14ac:dyDescent="0.25">
      <c r="A13" s="35" t="s">
        <v>42</v>
      </c>
      <c r="B13" s="35"/>
      <c r="C13" s="30"/>
      <c r="D13" s="36"/>
      <c r="E13" s="34">
        <f t="shared" ref="E13:P13" si="1">SUM(E14:E15)</f>
        <v>235265516.43000001</v>
      </c>
      <c r="F13" s="34">
        <f t="shared" si="1"/>
        <v>8247014</v>
      </c>
      <c r="G13" s="34">
        <f t="shared" si="1"/>
        <v>7245064.8900000006</v>
      </c>
      <c r="H13" s="34">
        <f t="shared" si="1"/>
        <v>5874502.6600000001</v>
      </c>
      <c r="I13" s="34">
        <f t="shared" si="1"/>
        <v>614335.38</v>
      </c>
      <c r="J13" s="34">
        <f t="shared" si="1"/>
        <v>347956110.97000003</v>
      </c>
      <c r="K13" s="45" t="s">
        <v>95</v>
      </c>
      <c r="L13" s="34">
        <f t="shared" si="1"/>
        <v>83917430.200000003</v>
      </c>
      <c r="M13" s="34">
        <f t="shared" si="1"/>
        <v>258846188.56</v>
      </c>
      <c r="N13" s="34">
        <f t="shared" si="1"/>
        <v>130525222.83999999</v>
      </c>
      <c r="O13" s="34">
        <f t="shared" si="1"/>
        <v>10561890.24</v>
      </c>
      <c r="P13" s="34">
        <f t="shared" si="1"/>
        <v>16391406.539999999</v>
      </c>
      <c r="Q13" s="45" t="s">
        <v>95</v>
      </c>
      <c r="R13" s="37"/>
      <c r="S13" s="38" t="s">
        <v>43</v>
      </c>
      <c r="T13" s="35"/>
      <c r="W13" s="13"/>
      <c r="X13" s="13"/>
    </row>
    <row r="14" spans="1:24" s="10" customFormat="1" ht="15.75" x14ac:dyDescent="0.25">
      <c r="A14" s="32"/>
      <c r="B14" s="32" t="s">
        <v>44</v>
      </c>
      <c r="C14" s="30"/>
      <c r="D14" s="31"/>
      <c r="E14" s="39">
        <f>4673632.58+193086194.71</f>
        <v>197759827.29000002</v>
      </c>
      <c r="F14" s="39">
        <v>8016179.5</v>
      </c>
      <c r="G14" s="39">
        <v>7070523.6600000001</v>
      </c>
      <c r="H14" s="39">
        <v>5874502.6600000001</v>
      </c>
      <c r="I14" s="39">
        <v>500361.71</v>
      </c>
      <c r="J14" s="39">
        <f>261504500+11040300</f>
        <v>272544800</v>
      </c>
      <c r="K14" s="44" t="s">
        <v>95</v>
      </c>
      <c r="L14" s="39">
        <v>65178824.07</v>
      </c>
      <c r="M14" s="39">
        <v>233916012.56</v>
      </c>
      <c r="N14" s="39">
        <v>108948976.31999999</v>
      </c>
      <c r="O14" s="39">
        <v>797167</v>
      </c>
      <c r="P14" s="39">
        <v>9172346.5399999991</v>
      </c>
      <c r="Q14" s="44" t="s">
        <v>95</v>
      </c>
      <c r="R14" s="37"/>
      <c r="S14" s="37"/>
      <c r="T14" s="32" t="s">
        <v>43</v>
      </c>
      <c r="W14" s="13"/>
      <c r="X14" s="13"/>
    </row>
    <row r="15" spans="1:24" s="10" customFormat="1" ht="15.75" x14ac:dyDescent="0.25">
      <c r="A15" s="32"/>
      <c r="B15" s="32" t="s">
        <v>45</v>
      </c>
      <c r="C15" s="30"/>
      <c r="D15" s="31"/>
      <c r="E15" s="39">
        <f>111683.91+37394005.23</f>
        <v>37505689.139999993</v>
      </c>
      <c r="F15" s="39">
        <v>230834.5</v>
      </c>
      <c r="G15" s="39">
        <v>174541.23</v>
      </c>
      <c r="H15" s="44" t="s">
        <v>95</v>
      </c>
      <c r="I15" s="39">
        <v>113973.67</v>
      </c>
      <c r="J15" s="39">
        <f>55202199.97+20209111</f>
        <v>75411310.969999999</v>
      </c>
      <c r="K15" s="44" t="s">
        <v>95</v>
      </c>
      <c r="L15" s="39">
        <v>18738606.129999999</v>
      </c>
      <c r="M15" s="39">
        <v>24930176</v>
      </c>
      <c r="N15" s="39">
        <v>21576246.52</v>
      </c>
      <c r="O15" s="39">
        <v>9764723.2400000002</v>
      </c>
      <c r="P15" s="39">
        <v>7219060</v>
      </c>
      <c r="Q15" s="44" t="s">
        <v>95</v>
      </c>
      <c r="R15" s="37"/>
      <c r="S15" s="37"/>
      <c r="T15" s="33" t="s">
        <v>46</v>
      </c>
      <c r="W15" s="13"/>
      <c r="X15" s="13"/>
    </row>
    <row r="16" spans="1:24" s="10" customFormat="1" ht="15.75" x14ac:dyDescent="0.25">
      <c r="A16" s="35" t="s">
        <v>47</v>
      </c>
      <c r="B16" s="35"/>
      <c r="C16" s="30"/>
      <c r="D16" s="31"/>
      <c r="E16" s="34">
        <f t="shared" ref="E16:P16" si="2">SUM(E17)</f>
        <v>59976273.799999997</v>
      </c>
      <c r="F16" s="34">
        <f t="shared" si="2"/>
        <v>660147.55000000005</v>
      </c>
      <c r="G16" s="34">
        <f t="shared" si="2"/>
        <v>923955.21</v>
      </c>
      <c r="H16" s="45" t="s">
        <v>95</v>
      </c>
      <c r="I16" s="34">
        <f t="shared" si="2"/>
        <v>123130.47</v>
      </c>
      <c r="J16" s="34">
        <f t="shared" si="2"/>
        <v>76744336</v>
      </c>
      <c r="K16" s="45" t="s">
        <v>95</v>
      </c>
      <c r="L16" s="34">
        <f t="shared" si="2"/>
        <v>19870437.149999999</v>
      </c>
      <c r="M16" s="34">
        <f t="shared" si="2"/>
        <v>44470924.079999998</v>
      </c>
      <c r="N16" s="34">
        <f t="shared" si="2"/>
        <v>33163857.460000001</v>
      </c>
      <c r="O16" s="34">
        <f t="shared" si="2"/>
        <v>21034770</v>
      </c>
      <c r="P16" s="34">
        <f t="shared" si="2"/>
        <v>8214000</v>
      </c>
      <c r="Q16" s="45" t="s">
        <v>95</v>
      </c>
      <c r="R16" s="37"/>
      <c r="S16" s="38" t="s">
        <v>48</v>
      </c>
      <c r="T16" s="40"/>
      <c r="W16" s="13"/>
      <c r="X16" s="13"/>
    </row>
    <row r="17" spans="1:24" s="10" customFormat="1" ht="15.75" x14ac:dyDescent="0.25">
      <c r="A17" s="32"/>
      <c r="B17" s="32" t="s">
        <v>49</v>
      </c>
      <c r="C17" s="30"/>
      <c r="D17" s="31"/>
      <c r="E17" s="39">
        <f>517551.43+59458722.37</f>
        <v>59976273.799999997</v>
      </c>
      <c r="F17" s="39">
        <v>660147.55000000005</v>
      </c>
      <c r="G17" s="39">
        <v>923955.21</v>
      </c>
      <c r="H17" s="44" t="s">
        <v>95</v>
      </c>
      <c r="I17" s="39">
        <v>123130.47</v>
      </c>
      <c r="J17" s="39">
        <f>65437236+11307100</f>
        <v>76744336</v>
      </c>
      <c r="K17" s="44" t="s">
        <v>95</v>
      </c>
      <c r="L17" s="39">
        <v>19870437.149999999</v>
      </c>
      <c r="M17" s="39">
        <v>44470924.079999998</v>
      </c>
      <c r="N17" s="39">
        <v>33163857.460000001</v>
      </c>
      <c r="O17" s="39">
        <v>21034770</v>
      </c>
      <c r="P17" s="39">
        <v>8214000</v>
      </c>
      <c r="Q17" s="44" t="s">
        <v>95</v>
      </c>
      <c r="R17" s="37"/>
      <c r="S17" s="37"/>
      <c r="T17" s="32" t="s">
        <v>50</v>
      </c>
      <c r="W17" s="13"/>
      <c r="X17" s="13"/>
    </row>
    <row r="18" spans="1:24" s="10" customFormat="1" ht="15.75" x14ac:dyDescent="0.25">
      <c r="A18" s="35" t="s">
        <v>51</v>
      </c>
      <c r="B18" s="35"/>
      <c r="C18" s="30"/>
      <c r="D18" s="31"/>
      <c r="E18" s="34">
        <f t="shared" ref="E18:P18" si="3">SUM(E19:E20)</f>
        <v>56157153.140000001</v>
      </c>
      <c r="F18" s="34">
        <f t="shared" si="3"/>
        <v>718429.98</v>
      </c>
      <c r="G18" s="34">
        <f t="shared" si="3"/>
        <v>21393817.970000003</v>
      </c>
      <c r="H18" s="45" t="s">
        <v>95</v>
      </c>
      <c r="I18" s="34">
        <f t="shared" si="3"/>
        <v>1480</v>
      </c>
      <c r="J18" s="34">
        <f t="shared" si="3"/>
        <v>83319162.74000001</v>
      </c>
      <c r="K18" s="45" t="s">
        <v>95</v>
      </c>
      <c r="L18" s="34">
        <f t="shared" si="3"/>
        <v>22815576.649999999</v>
      </c>
      <c r="M18" s="34">
        <f t="shared" si="3"/>
        <v>35399612.629999995</v>
      </c>
      <c r="N18" s="34">
        <f t="shared" si="3"/>
        <v>36686216.109999999</v>
      </c>
      <c r="O18" s="34">
        <f t="shared" si="3"/>
        <v>6448318.71</v>
      </c>
      <c r="P18" s="34">
        <f t="shared" si="3"/>
        <v>10186546.059999999</v>
      </c>
      <c r="Q18" s="45" t="s">
        <v>95</v>
      </c>
      <c r="R18" s="37"/>
      <c r="S18" s="38" t="s">
        <v>52</v>
      </c>
      <c r="T18" s="40"/>
      <c r="W18" s="13"/>
      <c r="X18" s="13"/>
    </row>
    <row r="19" spans="1:24" s="10" customFormat="1" ht="15.75" x14ac:dyDescent="0.25">
      <c r="A19" s="32"/>
      <c r="B19" s="32" t="s">
        <v>53</v>
      </c>
      <c r="C19" s="30"/>
      <c r="D19" s="31"/>
      <c r="E19" s="39">
        <f>116664.74+34235517.77</f>
        <v>34352182.510000005</v>
      </c>
      <c r="F19" s="39">
        <v>504002.48</v>
      </c>
      <c r="G19" s="39">
        <v>553275.96</v>
      </c>
      <c r="H19" s="44" t="s">
        <v>95</v>
      </c>
      <c r="I19" s="39">
        <v>0</v>
      </c>
      <c r="J19" s="39">
        <f>47421148.85+0</f>
        <v>47421148.850000001</v>
      </c>
      <c r="K19" s="44" t="s">
        <v>95</v>
      </c>
      <c r="L19" s="39">
        <v>15706380.17</v>
      </c>
      <c r="M19" s="39">
        <v>24315938.629999999</v>
      </c>
      <c r="N19" s="39">
        <v>12468952.289999999</v>
      </c>
      <c r="O19" s="39">
        <v>299600</v>
      </c>
      <c r="P19" s="39">
        <v>5586000</v>
      </c>
      <c r="Q19" s="44" t="s">
        <v>95</v>
      </c>
      <c r="R19" s="37"/>
      <c r="S19" s="37"/>
      <c r="T19" s="32" t="s">
        <v>54</v>
      </c>
      <c r="W19" s="13"/>
      <c r="X19" s="13"/>
    </row>
    <row r="20" spans="1:24" s="10" customFormat="1" ht="15.75" x14ac:dyDescent="0.25">
      <c r="A20" s="32"/>
      <c r="B20" s="32" t="s">
        <v>55</v>
      </c>
      <c r="C20" s="35"/>
      <c r="D20" s="31"/>
      <c r="E20" s="39">
        <f>153629.49+21651341.14</f>
        <v>21804970.629999999</v>
      </c>
      <c r="F20" s="39">
        <v>214427.5</v>
      </c>
      <c r="G20" s="39">
        <v>20840542.010000002</v>
      </c>
      <c r="H20" s="44" t="s">
        <v>95</v>
      </c>
      <c r="I20" s="39">
        <v>1480</v>
      </c>
      <c r="J20" s="39">
        <f>25930192.23+9967821.66</f>
        <v>35898013.890000001</v>
      </c>
      <c r="K20" s="44" t="s">
        <v>95</v>
      </c>
      <c r="L20" s="39">
        <v>7109196.4800000004</v>
      </c>
      <c r="M20" s="39">
        <v>11083674</v>
      </c>
      <c r="N20" s="39">
        <v>24217263.82</v>
      </c>
      <c r="O20" s="39">
        <v>6148718.71</v>
      </c>
      <c r="P20" s="39">
        <v>4600546.0599999996</v>
      </c>
      <c r="Q20" s="44" t="s">
        <v>95</v>
      </c>
      <c r="R20" s="37"/>
      <c r="S20" s="37"/>
      <c r="T20" s="32" t="s">
        <v>56</v>
      </c>
      <c r="W20" s="13"/>
      <c r="X20" s="13"/>
    </row>
    <row r="21" spans="1:24" s="10" customFormat="1" ht="15.75" x14ac:dyDescent="0.25">
      <c r="A21" s="35" t="s">
        <v>57</v>
      </c>
      <c r="B21" s="30"/>
      <c r="C21" s="30"/>
      <c r="D21" s="31"/>
      <c r="E21" s="34">
        <f t="shared" ref="E21:P21" si="4">SUM(E22)</f>
        <v>18286476.699999999</v>
      </c>
      <c r="F21" s="34">
        <f t="shared" si="4"/>
        <v>92329</v>
      </c>
      <c r="G21" s="34">
        <f t="shared" si="4"/>
        <v>368501.35</v>
      </c>
      <c r="H21" s="45" t="s">
        <v>95</v>
      </c>
      <c r="I21" s="34">
        <f t="shared" si="4"/>
        <v>92459.1</v>
      </c>
      <c r="J21" s="34">
        <f t="shared" si="4"/>
        <v>16425630.029999999</v>
      </c>
      <c r="K21" s="45" t="s">
        <v>95</v>
      </c>
      <c r="L21" s="34">
        <f t="shared" si="4"/>
        <v>5085916.12</v>
      </c>
      <c r="M21" s="34">
        <f t="shared" si="4"/>
        <v>14300144.119999999</v>
      </c>
      <c r="N21" s="34">
        <f t="shared" si="4"/>
        <v>10453565.25</v>
      </c>
      <c r="O21" s="34">
        <f t="shared" si="4"/>
        <v>1792838</v>
      </c>
      <c r="P21" s="34">
        <f t="shared" si="4"/>
        <v>1807340</v>
      </c>
      <c r="Q21" s="45" t="s">
        <v>95</v>
      </c>
      <c r="R21" s="37"/>
      <c r="S21" s="38" t="s">
        <v>58</v>
      </c>
      <c r="T21" s="40"/>
      <c r="W21" s="13"/>
      <c r="X21" s="13"/>
    </row>
    <row r="22" spans="1:24" s="10" customFormat="1" ht="15.75" x14ac:dyDescent="0.25">
      <c r="A22" s="13"/>
      <c r="B22" s="32" t="s">
        <v>59</v>
      </c>
      <c r="C22" s="35"/>
      <c r="D22" s="36"/>
      <c r="E22" s="39">
        <f>115918.84+18170557.86</f>
        <v>18286476.699999999</v>
      </c>
      <c r="F22" s="39">
        <v>92329</v>
      </c>
      <c r="G22" s="39">
        <v>368501.35</v>
      </c>
      <c r="H22" s="44" t="s">
        <v>95</v>
      </c>
      <c r="I22" s="39">
        <v>92459.1</v>
      </c>
      <c r="J22" s="39">
        <f>16425630.03+0</f>
        <v>16425630.029999999</v>
      </c>
      <c r="K22" s="44" t="s">
        <v>95</v>
      </c>
      <c r="L22" s="39">
        <v>5085916.12</v>
      </c>
      <c r="M22" s="39">
        <v>14300144.119999999</v>
      </c>
      <c r="N22" s="39">
        <v>10453565.25</v>
      </c>
      <c r="O22" s="39">
        <v>1792838</v>
      </c>
      <c r="P22" s="39">
        <v>1807340</v>
      </c>
      <c r="Q22" s="44" t="s">
        <v>95</v>
      </c>
      <c r="R22" s="37"/>
      <c r="S22" s="37"/>
      <c r="T22" s="32" t="s">
        <v>58</v>
      </c>
      <c r="W22" s="13"/>
      <c r="X22" s="13"/>
    </row>
    <row r="23" spans="1:24" s="10" customFormat="1" ht="15.75" x14ac:dyDescent="0.25">
      <c r="A23" s="35" t="s">
        <v>60</v>
      </c>
      <c r="B23" s="30"/>
      <c r="C23" s="30"/>
      <c r="D23" s="31"/>
      <c r="E23" s="34">
        <f t="shared" ref="E23:Q23" si="5">SUM(E24:E25)</f>
        <v>67311255.439999998</v>
      </c>
      <c r="F23" s="34">
        <f t="shared" si="5"/>
        <v>1628860.38</v>
      </c>
      <c r="G23" s="34">
        <f t="shared" si="5"/>
        <v>658385.05000000005</v>
      </c>
      <c r="H23" s="45" t="s">
        <v>95</v>
      </c>
      <c r="I23" s="34">
        <f t="shared" si="5"/>
        <v>109245.04000000001</v>
      </c>
      <c r="J23" s="34">
        <f t="shared" si="5"/>
        <v>82935953.320000008</v>
      </c>
      <c r="K23" s="45" t="s">
        <v>95</v>
      </c>
      <c r="L23" s="34">
        <f t="shared" si="5"/>
        <v>24425417.200000003</v>
      </c>
      <c r="M23" s="34">
        <f t="shared" si="5"/>
        <v>37250417.810000002</v>
      </c>
      <c r="N23" s="34">
        <f t="shared" si="5"/>
        <v>30856151.960000001</v>
      </c>
      <c r="O23" s="34">
        <f t="shared" si="5"/>
        <v>30480188.170000002</v>
      </c>
      <c r="P23" s="34">
        <f t="shared" si="5"/>
        <v>18961002.09</v>
      </c>
      <c r="Q23" s="34">
        <f t="shared" si="5"/>
        <v>800820</v>
      </c>
      <c r="R23" s="37"/>
      <c r="S23" s="38" t="s">
        <v>61</v>
      </c>
      <c r="T23" s="40"/>
      <c r="W23" s="13"/>
      <c r="X23" s="13"/>
    </row>
    <row r="24" spans="1:24" s="10" customFormat="1" ht="15.75" x14ac:dyDescent="0.25">
      <c r="A24" s="33" t="s">
        <v>11</v>
      </c>
      <c r="B24" s="33" t="s">
        <v>62</v>
      </c>
      <c r="C24" s="33"/>
      <c r="D24" s="41"/>
      <c r="E24" s="39">
        <f>894349.36+34970402.96</f>
        <v>35864752.32</v>
      </c>
      <c r="F24" s="39">
        <v>1401551.4</v>
      </c>
      <c r="G24" s="39">
        <v>338646</v>
      </c>
      <c r="H24" s="44" t="s">
        <v>95</v>
      </c>
      <c r="I24" s="39">
        <v>39765.040000000001</v>
      </c>
      <c r="J24" s="39">
        <f>31433633.2+13708915</f>
        <v>45142548.200000003</v>
      </c>
      <c r="K24" s="44" t="s">
        <v>95</v>
      </c>
      <c r="L24" s="39">
        <v>11392956.48</v>
      </c>
      <c r="M24" s="39">
        <v>23061002.07</v>
      </c>
      <c r="N24" s="39">
        <v>19485518.59</v>
      </c>
      <c r="O24" s="39">
        <v>22088130</v>
      </c>
      <c r="P24" s="39">
        <v>2983381.62</v>
      </c>
      <c r="Q24" s="44" t="s">
        <v>95</v>
      </c>
      <c r="R24" s="37"/>
      <c r="S24" s="37"/>
      <c r="T24" s="32" t="s">
        <v>63</v>
      </c>
      <c r="W24" s="13"/>
      <c r="X24" s="13"/>
    </row>
    <row r="25" spans="1:24" s="10" customFormat="1" ht="15.75" x14ac:dyDescent="0.25">
      <c r="A25" s="32"/>
      <c r="B25" s="32" t="s">
        <v>64</v>
      </c>
      <c r="C25" s="32"/>
      <c r="D25" s="42"/>
      <c r="E25" s="39">
        <f>12639.8+31433863.32</f>
        <v>31446503.120000001</v>
      </c>
      <c r="F25" s="39">
        <v>227308.98</v>
      </c>
      <c r="G25" s="39">
        <v>319739.05</v>
      </c>
      <c r="H25" s="44" t="s">
        <v>95</v>
      </c>
      <c r="I25" s="39">
        <v>69480</v>
      </c>
      <c r="J25" s="39">
        <f>31612405.12+6181000</f>
        <v>37793405.120000005</v>
      </c>
      <c r="K25" s="44" t="s">
        <v>95</v>
      </c>
      <c r="L25" s="39">
        <v>13032460.720000001</v>
      </c>
      <c r="M25" s="39">
        <v>14189415.74</v>
      </c>
      <c r="N25" s="39">
        <v>11370633.369999999</v>
      </c>
      <c r="O25" s="39">
        <v>8392058.1699999999</v>
      </c>
      <c r="P25" s="39">
        <v>15977620.470000001</v>
      </c>
      <c r="Q25" s="39">
        <v>800820</v>
      </c>
      <c r="R25" s="37"/>
      <c r="S25" s="37"/>
      <c r="T25" s="32" t="s">
        <v>65</v>
      </c>
      <c r="W25" s="13"/>
      <c r="X25" s="13"/>
    </row>
    <row r="26" spans="1:24" s="10" customFormat="1" ht="15.75" x14ac:dyDescent="0.25">
      <c r="A26" s="35" t="s">
        <v>66</v>
      </c>
      <c r="B26" s="35"/>
      <c r="C26" s="35"/>
      <c r="D26" s="36"/>
      <c r="E26" s="34">
        <f t="shared" ref="E26:P26" si="6">SUM(E27)</f>
        <v>34181183.609999999</v>
      </c>
      <c r="F26" s="34">
        <f t="shared" si="6"/>
        <v>548614.86</v>
      </c>
      <c r="G26" s="34">
        <f t="shared" si="6"/>
        <v>1944773.41</v>
      </c>
      <c r="H26" s="45" t="s">
        <v>95</v>
      </c>
      <c r="I26" s="34">
        <f t="shared" si="6"/>
        <v>2700</v>
      </c>
      <c r="J26" s="34">
        <f t="shared" si="6"/>
        <v>37355917.310000002</v>
      </c>
      <c r="K26" s="45" t="s">
        <v>95</v>
      </c>
      <c r="L26" s="34">
        <f t="shared" si="6"/>
        <v>13004740.359999999</v>
      </c>
      <c r="M26" s="34">
        <f t="shared" si="6"/>
        <v>21600097.149999999</v>
      </c>
      <c r="N26" s="34">
        <f t="shared" si="6"/>
        <v>18076239.719999999</v>
      </c>
      <c r="O26" s="34">
        <f t="shared" si="6"/>
        <v>4487779</v>
      </c>
      <c r="P26" s="34">
        <f t="shared" si="6"/>
        <v>4033000</v>
      </c>
      <c r="Q26" s="45" t="s">
        <v>95</v>
      </c>
      <c r="R26" s="37"/>
      <c r="S26" s="38" t="s">
        <v>67</v>
      </c>
      <c r="T26" s="35"/>
      <c r="W26" s="13"/>
      <c r="X26" s="13"/>
    </row>
    <row r="27" spans="1:24" s="10" customFormat="1" ht="15.75" x14ac:dyDescent="0.25">
      <c r="A27" s="32"/>
      <c r="B27" s="32" t="s">
        <v>68</v>
      </c>
      <c r="C27" s="30"/>
      <c r="D27" s="31"/>
      <c r="E27" s="39">
        <f>461775.87+33719407.74</f>
        <v>34181183.609999999</v>
      </c>
      <c r="F27" s="39">
        <v>548614.86</v>
      </c>
      <c r="G27" s="39">
        <v>1944773.41</v>
      </c>
      <c r="H27" s="44" t="s">
        <v>95</v>
      </c>
      <c r="I27" s="39">
        <v>2700</v>
      </c>
      <c r="J27" s="39">
        <f>37355917.31+0</f>
        <v>37355917.310000002</v>
      </c>
      <c r="K27" s="44" t="s">
        <v>95</v>
      </c>
      <c r="L27" s="39">
        <v>13004740.359999999</v>
      </c>
      <c r="M27" s="39">
        <v>21600097.149999999</v>
      </c>
      <c r="N27" s="39">
        <v>18076239.719999999</v>
      </c>
      <c r="O27" s="39">
        <v>4487779</v>
      </c>
      <c r="P27" s="39">
        <v>4033000</v>
      </c>
      <c r="Q27" s="44" t="s">
        <v>95</v>
      </c>
      <c r="R27" s="37"/>
      <c r="S27" s="37"/>
      <c r="T27" s="32" t="s">
        <v>69</v>
      </c>
      <c r="W27" s="13"/>
      <c r="X27" s="13"/>
    </row>
    <row r="28" spans="1:24" s="10" customFormat="1" ht="15.75" x14ac:dyDescent="0.25">
      <c r="A28" s="35" t="s">
        <v>70</v>
      </c>
      <c r="B28" s="30"/>
      <c r="C28" s="30"/>
      <c r="D28" s="31"/>
      <c r="E28" s="34">
        <f t="shared" ref="E28:P28" si="7">SUM(E29)</f>
        <v>22422506</v>
      </c>
      <c r="F28" s="34">
        <f t="shared" si="7"/>
        <v>149855.1</v>
      </c>
      <c r="G28" s="34">
        <f t="shared" si="7"/>
        <v>274731.69</v>
      </c>
      <c r="H28" s="45" t="s">
        <v>95</v>
      </c>
      <c r="I28" s="34">
        <f t="shared" si="7"/>
        <v>65780.460000000006</v>
      </c>
      <c r="J28" s="34">
        <f t="shared" si="7"/>
        <v>31815392.719999999</v>
      </c>
      <c r="K28" s="45" t="s">
        <v>95</v>
      </c>
      <c r="L28" s="34">
        <f t="shared" si="7"/>
        <v>8751736.0500000007</v>
      </c>
      <c r="M28" s="34">
        <f t="shared" si="7"/>
        <v>14939151.039999999</v>
      </c>
      <c r="N28" s="34">
        <f t="shared" si="7"/>
        <v>14688780.82</v>
      </c>
      <c r="O28" s="34">
        <f t="shared" si="7"/>
        <v>1807640</v>
      </c>
      <c r="P28" s="34">
        <f t="shared" si="7"/>
        <v>6858316.6600000001</v>
      </c>
      <c r="Q28" s="45" t="s">
        <v>95</v>
      </c>
      <c r="R28" s="37"/>
      <c r="S28" s="38" t="s">
        <v>71</v>
      </c>
      <c r="T28" s="35"/>
      <c r="W28" s="13"/>
      <c r="X28" s="13"/>
    </row>
    <row r="29" spans="1:24" s="10" customFormat="1" ht="15.75" x14ac:dyDescent="0.25">
      <c r="A29" s="32"/>
      <c r="B29" s="32" t="s">
        <v>72</v>
      </c>
      <c r="C29" s="30"/>
      <c r="D29" s="31"/>
      <c r="E29" s="39">
        <f>71004.13+22351501.87</f>
        <v>22422506</v>
      </c>
      <c r="F29" s="39">
        <v>149855.1</v>
      </c>
      <c r="G29" s="39">
        <v>274731.69</v>
      </c>
      <c r="H29" s="44" t="s">
        <v>95</v>
      </c>
      <c r="I29" s="39">
        <v>65780.460000000006</v>
      </c>
      <c r="J29" s="39">
        <f>29819408.72+1995984</f>
        <v>31815392.719999999</v>
      </c>
      <c r="K29" s="44" t="s">
        <v>95</v>
      </c>
      <c r="L29" s="39">
        <v>8751736.0500000007</v>
      </c>
      <c r="M29" s="39">
        <v>14939151.039999999</v>
      </c>
      <c r="N29" s="39">
        <v>14688780.82</v>
      </c>
      <c r="O29" s="39">
        <v>1807640</v>
      </c>
      <c r="P29" s="39">
        <v>6858316.6600000001</v>
      </c>
      <c r="Q29" s="44" t="s">
        <v>95</v>
      </c>
      <c r="R29" s="37"/>
      <c r="S29" s="37"/>
      <c r="T29" s="32" t="s">
        <v>71</v>
      </c>
      <c r="W29" s="13"/>
      <c r="X29" s="13"/>
    </row>
    <row r="30" spans="1:24" s="10" customFormat="1" ht="15.75" x14ac:dyDescent="0.25">
      <c r="A30" s="40" t="s">
        <v>73</v>
      </c>
      <c r="B30" s="40"/>
      <c r="C30" s="40"/>
      <c r="D30" s="43"/>
      <c r="E30" s="34">
        <f t="shared" ref="E30:P30" si="8">SUM(E31:E32)</f>
        <v>45321544.370000005</v>
      </c>
      <c r="F30" s="34">
        <f t="shared" si="8"/>
        <v>332953.74</v>
      </c>
      <c r="G30" s="34">
        <f t="shared" si="8"/>
        <v>2416240.0099999998</v>
      </c>
      <c r="H30" s="45" t="s">
        <v>95</v>
      </c>
      <c r="I30" s="34">
        <f t="shared" si="8"/>
        <v>3726.4</v>
      </c>
      <c r="J30" s="34">
        <f t="shared" si="8"/>
        <v>67111810.579999998</v>
      </c>
      <c r="K30" s="45" t="s">
        <v>95</v>
      </c>
      <c r="L30" s="34">
        <f t="shared" si="8"/>
        <v>11798180.710000001</v>
      </c>
      <c r="M30" s="34">
        <f t="shared" si="8"/>
        <v>29292625.469999999</v>
      </c>
      <c r="N30" s="34">
        <f t="shared" si="8"/>
        <v>22179858.77</v>
      </c>
      <c r="O30" s="34">
        <f t="shared" si="8"/>
        <v>21036760</v>
      </c>
      <c r="P30" s="34">
        <f t="shared" si="8"/>
        <v>7044333.75</v>
      </c>
      <c r="Q30" s="45" t="s">
        <v>95</v>
      </c>
      <c r="R30" s="37"/>
      <c r="S30" s="38" t="s">
        <v>74</v>
      </c>
      <c r="T30" s="35"/>
      <c r="W30" s="13"/>
      <c r="X30" s="13"/>
    </row>
    <row r="31" spans="1:24" s="10" customFormat="1" ht="15.75" x14ac:dyDescent="0.25">
      <c r="A31" s="32"/>
      <c r="B31" s="33" t="s">
        <v>75</v>
      </c>
      <c r="C31" s="33"/>
      <c r="D31" s="41"/>
      <c r="E31" s="39">
        <f>127810.56+24237072.64</f>
        <v>24364883.199999999</v>
      </c>
      <c r="F31" s="39">
        <v>169245.4</v>
      </c>
      <c r="G31" s="39">
        <v>552079.18999999994</v>
      </c>
      <c r="H31" s="44" t="s">
        <v>95</v>
      </c>
      <c r="I31" s="39">
        <v>2020</v>
      </c>
      <c r="J31" s="39">
        <f>28040655.08+9751500</f>
        <v>37792155.079999998</v>
      </c>
      <c r="K31" s="44" t="s">
        <v>95</v>
      </c>
      <c r="L31" s="39">
        <v>9615611.4800000004</v>
      </c>
      <c r="M31" s="39">
        <v>14795477.619999999</v>
      </c>
      <c r="N31" s="39">
        <v>11887234.24</v>
      </c>
      <c r="O31" s="39">
        <v>2541600</v>
      </c>
      <c r="P31" s="39">
        <v>4518333.75</v>
      </c>
      <c r="Q31" s="44" t="s">
        <v>95</v>
      </c>
      <c r="R31" s="37"/>
      <c r="S31" s="37"/>
      <c r="T31" s="32" t="s">
        <v>74</v>
      </c>
      <c r="W31" s="13"/>
      <c r="X31" s="13"/>
    </row>
    <row r="32" spans="1:24" s="10" customFormat="1" ht="15.75" x14ac:dyDescent="0.25">
      <c r="A32" s="32"/>
      <c r="B32" s="33" t="s">
        <v>76</v>
      </c>
      <c r="C32" s="33"/>
      <c r="D32" s="41"/>
      <c r="E32" s="39">
        <f>64872.98+20891788.19</f>
        <v>20956661.170000002</v>
      </c>
      <c r="F32" s="39">
        <v>163708.34</v>
      </c>
      <c r="G32" s="39">
        <v>1864160.82</v>
      </c>
      <c r="H32" s="44" t="s">
        <v>95</v>
      </c>
      <c r="I32" s="39">
        <v>1706.4</v>
      </c>
      <c r="J32" s="39">
        <f>21816655.5+7503000</f>
        <v>29319655.5</v>
      </c>
      <c r="K32" s="44" t="s">
        <v>95</v>
      </c>
      <c r="L32" s="39">
        <v>2182569.23</v>
      </c>
      <c r="M32" s="39">
        <v>14497147.85</v>
      </c>
      <c r="N32" s="39">
        <v>10292624.529999999</v>
      </c>
      <c r="O32" s="39">
        <v>18495160</v>
      </c>
      <c r="P32" s="39">
        <v>2526000</v>
      </c>
      <c r="Q32" s="44" t="s">
        <v>95</v>
      </c>
      <c r="R32" s="37"/>
      <c r="S32" s="37"/>
      <c r="T32" s="32" t="s">
        <v>77</v>
      </c>
      <c r="W32" s="13"/>
      <c r="X32" s="13"/>
    </row>
    <row r="33" spans="1:24" s="10" customFormat="1" ht="15.75" x14ac:dyDescent="0.25">
      <c r="A33" s="40" t="s">
        <v>78</v>
      </c>
      <c r="B33" s="40"/>
      <c r="C33" s="40"/>
      <c r="D33" s="43"/>
      <c r="E33" s="34">
        <f t="shared" ref="E33:P33" si="9">SUM(E34)</f>
        <v>19064848.170000002</v>
      </c>
      <c r="F33" s="34">
        <f t="shared" si="9"/>
        <v>177458.96</v>
      </c>
      <c r="G33" s="34">
        <f t="shared" si="9"/>
        <v>413585.67</v>
      </c>
      <c r="H33" s="45" t="s">
        <v>95</v>
      </c>
      <c r="I33" s="34">
        <f t="shared" si="9"/>
        <v>790</v>
      </c>
      <c r="J33" s="34">
        <f t="shared" si="9"/>
        <v>22296381.399999999</v>
      </c>
      <c r="K33" s="45" t="s">
        <v>95</v>
      </c>
      <c r="L33" s="34">
        <f t="shared" si="9"/>
        <v>5318567.7</v>
      </c>
      <c r="M33" s="34">
        <f t="shared" si="9"/>
        <v>11258825</v>
      </c>
      <c r="N33" s="34">
        <f t="shared" si="9"/>
        <v>8103901.8799999999</v>
      </c>
      <c r="O33" s="34">
        <f t="shared" si="9"/>
        <v>1068200</v>
      </c>
      <c r="P33" s="34">
        <f t="shared" si="9"/>
        <v>1601440</v>
      </c>
      <c r="Q33" s="45" t="s">
        <v>95</v>
      </c>
      <c r="R33" s="37"/>
      <c r="S33" s="38" t="s">
        <v>79</v>
      </c>
      <c r="T33" s="35"/>
      <c r="W33" s="13"/>
      <c r="X33" s="13"/>
    </row>
    <row r="34" spans="1:24" s="10" customFormat="1" ht="15.75" x14ac:dyDescent="0.25">
      <c r="A34" s="32"/>
      <c r="B34" s="32" t="s">
        <v>80</v>
      </c>
      <c r="C34" s="32"/>
      <c r="D34" s="42"/>
      <c r="E34" s="39">
        <f>70097.6+18994750.57</f>
        <v>19064848.170000002</v>
      </c>
      <c r="F34" s="39">
        <v>177458.96</v>
      </c>
      <c r="G34" s="39">
        <v>413585.67</v>
      </c>
      <c r="H34" s="44" t="s">
        <v>95</v>
      </c>
      <c r="I34" s="39">
        <v>790</v>
      </c>
      <c r="J34" s="39">
        <f>19225381.4+3071000</f>
        <v>22296381.399999999</v>
      </c>
      <c r="K34" s="44" t="s">
        <v>95</v>
      </c>
      <c r="L34" s="39">
        <v>5318567.7</v>
      </c>
      <c r="M34" s="39">
        <v>11258825</v>
      </c>
      <c r="N34" s="39">
        <v>8103901.8799999999</v>
      </c>
      <c r="O34" s="39">
        <v>1068200</v>
      </c>
      <c r="P34" s="39">
        <v>1601440</v>
      </c>
      <c r="Q34" s="44" t="s">
        <v>95</v>
      </c>
      <c r="R34" s="37"/>
      <c r="S34" s="37"/>
      <c r="T34" s="32" t="s">
        <v>79</v>
      </c>
      <c r="W34" s="13"/>
      <c r="X34" s="13"/>
    </row>
    <row r="35" spans="1:24" s="10" customFormat="1" ht="15.75" x14ac:dyDescent="0.25">
      <c r="A35" s="35" t="s">
        <v>81</v>
      </c>
      <c r="B35" s="35"/>
      <c r="C35" s="40"/>
      <c r="D35" s="43"/>
      <c r="E35" s="34">
        <f t="shared" ref="E35:P35" si="10">SUM(E36:E37)</f>
        <v>186555467.63999999</v>
      </c>
      <c r="F35" s="34">
        <f t="shared" si="10"/>
        <v>3838510.54</v>
      </c>
      <c r="G35" s="34">
        <f t="shared" si="10"/>
        <v>8460763.75</v>
      </c>
      <c r="H35" s="34">
        <f t="shared" si="10"/>
        <v>7443704.4299999997</v>
      </c>
      <c r="I35" s="34">
        <f t="shared" si="10"/>
        <v>2781077.08</v>
      </c>
      <c r="J35" s="34">
        <f t="shared" si="10"/>
        <v>344055536.27999997</v>
      </c>
      <c r="K35" s="45" t="s">
        <v>95</v>
      </c>
      <c r="L35" s="34">
        <f t="shared" si="10"/>
        <v>103584614.31999999</v>
      </c>
      <c r="M35" s="34">
        <f t="shared" si="10"/>
        <v>195276262.29999998</v>
      </c>
      <c r="N35" s="34">
        <f t="shared" si="10"/>
        <v>131419803.81999999</v>
      </c>
      <c r="O35" s="34">
        <f t="shared" si="10"/>
        <v>35555001.899999999</v>
      </c>
      <c r="P35" s="34">
        <f t="shared" si="10"/>
        <v>12946408.24</v>
      </c>
      <c r="Q35" s="45" t="s">
        <v>95</v>
      </c>
      <c r="R35" s="37"/>
      <c r="S35" s="38" t="s">
        <v>82</v>
      </c>
      <c r="T35" s="40"/>
      <c r="W35" s="13"/>
      <c r="X35" s="13"/>
    </row>
    <row r="36" spans="1:24" s="10" customFormat="1" ht="15.75" x14ac:dyDescent="0.25">
      <c r="A36" s="32"/>
      <c r="B36" s="33" t="s">
        <v>83</v>
      </c>
      <c r="C36" s="33"/>
      <c r="D36" s="41"/>
      <c r="E36" s="39">
        <f>1911727.63+144247146.39</f>
        <v>146158874.01999998</v>
      </c>
      <c r="F36" s="39">
        <v>3368478.24</v>
      </c>
      <c r="G36" s="39">
        <v>7226383.1900000004</v>
      </c>
      <c r="H36" s="39">
        <v>7443704.4299999997</v>
      </c>
      <c r="I36" s="39">
        <v>2700311.45</v>
      </c>
      <c r="J36" s="39">
        <f>268360164+11308000</f>
        <v>279668164</v>
      </c>
      <c r="K36" s="44" t="s">
        <v>95</v>
      </c>
      <c r="L36" s="39">
        <v>83907331.780000001</v>
      </c>
      <c r="M36" s="39">
        <v>167097007.81999999</v>
      </c>
      <c r="N36" s="39">
        <v>115226565.69</v>
      </c>
      <c r="O36" s="39">
        <v>26035201.899999999</v>
      </c>
      <c r="P36" s="39">
        <v>8088468.2400000002</v>
      </c>
      <c r="Q36" s="44" t="s">
        <v>95</v>
      </c>
      <c r="R36" s="37"/>
      <c r="S36" s="37"/>
      <c r="T36" s="32" t="s">
        <v>82</v>
      </c>
      <c r="W36" s="13"/>
      <c r="X36" s="13"/>
    </row>
    <row r="37" spans="1:24" s="10" customFormat="1" ht="15.75" x14ac:dyDescent="0.25">
      <c r="A37" s="32"/>
      <c r="B37" s="33" t="s">
        <v>84</v>
      </c>
      <c r="C37" s="33"/>
      <c r="D37" s="41"/>
      <c r="E37" s="39">
        <f>572260.88+39824332.74</f>
        <v>40396593.620000005</v>
      </c>
      <c r="F37" s="39">
        <v>470032.3</v>
      </c>
      <c r="G37" s="39">
        <v>1234380.56</v>
      </c>
      <c r="H37" s="44" t="s">
        <v>95</v>
      </c>
      <c r="I37" s="39">
        <v>80765.63</v>
      </c>
      <c r="J37" s="39">
        <f>64387372.28+0</f>
        <v>64387372.280000001</v>
      </c>
      <c r="K37" s="44" t="s">
        <v>95</v>
      </c>
      <c r="L37" s="39">
        <v>19677282.539999999</v>
      </c>
      <c r="M37" s="39">
        <v>28179254.48</v>
      </c>
      <c r="N37" s="39">
        <v>16193238.130000001</v>
      </c>
      <c r="O37" s="39">
        <v>9519800</v>
      </c>
      <c r="P37" s="39">
        <v>4857940</v>
      </c>
      <c r="Q37" s="44" t="s">
        <v>95</v>
      </c>
      <c r="R37" s="37"/>
      <c r="S37" s="37"/>
      <c r="T37" s="32" t="s">
        <v>85</v>
      </c>
      <c r="W37" s="13"/>
      <c r="X37" s="13"/>
    </row>
    <row r="38" spans="1:24" s="10" customFormat="1" ht="15.75" x14ac:dyDescent="0.25">
      <c r="A38" s="40" t="s">
        <v>86</v>
      </c>
      <c r="B38" s="40"/>
      <c r="C38" s="35"/>
      <c r="D38" s="43"/>
      <c r="E38" s="34">
        <f t="shared" ref="E38:P38" si="11">SUM(E39)</f>
        <v>31643164.039999999</v>
      </c>
      <c r="F38" s="34">
        <f t="shared" si="11"/>
        <v>1545517</v>
      </c>
      <c r="G38" s="34">
        <f t="shared" si="11"/>
        <v>604232.61</v>
      </c>
      <c r="H38" s="45" t="s">
        <v>95</v>
      </c>
      <c r="I38" s="34">
        <f t="shared" si="11"/>
        <v>81503.13</v>
      </c>
      <c r="J38" s="34">
        <f t="shared" si="11"/>
        <v>89521192.700000003</v>
      </c>
      <c r="K38" s="45" t="s">
        <v>95</v>
      </c>
      <c r="L38" s="34">
        <f t="shared" si="11"/>
        <v>10801245</v>
      </c>
      <c r="M38" s="34">
        <f t="shared" si="11"/>
        <v>18765866.23</v>
      </c>
      <c r="N38" s="34">
        <f t="shared" si="11"/>
        <v>14967816.77</v>
      </c>
      <c r="O38" s="34">
        <f t="shared" si="11"/>
        <v>1113205</v>
      </c>
      <c r="P38" s="34">
        <f t="shared" si="11"/>
        <v>4263274.45</v>
      </c>
      <c r="Q38" s="45" t="s">
        <v>95</v>
      </c>
      <c r="R38" s="37"/>
      <c r="S38" s="38" t="s">
        <v>87</v>
      </c>
      <c r="T38" s="35"/>
      <c r="W38" s="13"/>
      <c r="X38" s="13"/>
    </row>
    <row r="39" spans="1:24" s="10" customFormat="1" ht="15.75" x14ac:dyDescent="0.25">
      <c r="A39" s="32"/>
      <c r="B39" s="33" t="s">
        <v>88</v>
      </c>
      <c r="C39" s="33"/>
      <c r="D39" s="41"/>
      <c r="E39" s="39">
        <f>196510.22+31446653.82</f>
        <v>31643164.039999999</v>
      </c>
      <c r="F39" s="39">
        <v>1545517</v>
      </c>
      <c r="G39" s="39">
        <v>604232.61</v>
      </c>
      <c r="H39" s="44" t="s">
        <v>95</v>
      </c>
      <c r="I39" s="39">
        <v>81503.13</v>
      </c>
      <c r="J39" s="39">
        <f>89521192.7+0</f>
        <v>89521192.700000003</v>
      </c>
      <c r="K39" s="44" t="s">
        <v>95</v>
      </c>
      <c r="L39" s="39">
        <v>10801245</v>
      </c>
      <c r="M39" s="39">
        <v>18765866.23</v>
      </c>
      <c r="N39" s="39">
        <v>14967816.77</v>
      </c>
      <c r="O39" s="39">
        <v>1113205</v>
      </c>
      <c r="P39" s="39">
        <v>4263274.45</v>
      </c>
      <c r="Q39" s="44" t="s">
        <v>95</v>
      </c>
      <c r="R39" s="37"/>
      <c r="S39" s="37"/>
      <c r="T39" s="32" t="s">
        <v>89</v>
      </c>
      <c r="W39" s="13"/>
      <c r="X39" s="13"/>
    </row>
    <row r="40" spans="1:24" s="10" customFormat="1" ht="6" customHeight="1" x14ac:dyDescent="0.25">
      <c r="A40" s="14"/>
      <c r="B40" s="14"/>
      <c r="C40" s="14"/>
      <c r="D40" s="29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4"/>
      <c r="S40" s="14"/>
      <c r="T40" s="14"/>
    </row>
    <row r="41" spans="1:24" s="10" customFormat="1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4" x14ac:dyDescent="0.3">
      <c r="A42" s="8" t="s">
        <v>90</v>
      </c>
      <c r="B42" s="7"/>
      <c r="C42" s="8" t="s">
        <v>91</v>
      </c>
      <c r="D42" s="8"/>
      <c r="E42" s="8"/>
      <c r="F42" s="7"/>
      <c r="G42" s="7"/>
      <c r="I42" s="7"/>
      <c r="K42" s="8" t="s">
        <v>92</v>
      </c>
    </row>
  </sheetData>
  <mergeCells count="7">
    <mergeCell ref="A12:D12"/>
    <mergeCell ref="A4:D10"/>
    <mergeCell ref="E4:K4"/>
    <mergeCell ref="L4:Q4"/>
    <mergeCell ref="R4:T10"/>
    <mergeCell ref="E5:K5"/>
    <mergeCell ref="L5:Q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T-19.2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2022-04-21T10:51:01Z</cp:lastPrinted>
  <dcterms:created xsi:type="dcterms:W3CDTF">1997-06-13T10:07:54Z</dcterms:created>
  <dcterms:modified xsi:type="dcterms:W3CDTF">2022-09-26T11:11:11Z</dcterms:modified>
</cp:coreProperties>
</file>