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AL9"/>
  <c r="AM9"/>
  <c r="AN9"/>
  <c r="AO9"/>
  <c r="AP9"/>
  <c r="AQ9"/>
  <c r="AR9"/>
  <c r="AS9"/>
  <c r="AT9"/>
  <c r="AL10"/>
  <c r="AM10"/>
  <c r="AN10"/>
  <c r="AO10"/>
  <c r="AP10"/>
  <c r="AQ10"/>
  <c r="AR10"/>
  <c r="AS10"/>
  <c r="AT10"/>
  <c r="F11"/>
  <c r="G11"/>
  <c r="H11"/>
  <c r="AL11"/>
  <c r="AM11"/>
  <c r="AN11"/>
  <c r="AO11"/>
  <c r="AP11"/>
  <c r="AQ11"/>
  <c r="AR11"/>
  <c r="AS11"/>
  <c r="AT11"/>
  <c r="AL12"/>
  <c r="AM12"/>
  <c r="AN12"/>
  <c r="AO12"/>
  <c r="AP12"/>
  <c r="AQ12"/>
  <c r="AR12"/>
  <c r="AS12"/>
  <c r="AT12"/>
  <c r="AL13"/>
  <c r="AM13"/>
  <c r="AN13"/>
  <c r="AO13"/>
  <c r="AP13"/>
  <c r="AQ13"/>
  <c r="AR13"/>
  <c r="AS13"/>
  <c r="AT13"/>
  <c r="F14"/>
  <c r="G14"/>
  <c r="H14"/>
  <c r="AL14"/>
  <c r="AM14"/>
  <c r="AN14"/>
  <c r="AO14"/>
  <c r="AP14"/>
  <c r="AQ14"/>
  <c r="AR14"/>
  <c r="AS14"/>
  <c r="AT14"/>
  <c r="AL15"/>
  <c r="AM15"/>
  <c r="AN15"/>
  <c r="AO15"/>
  <c r="AP15"/>
  <c r="AQ15"/>
  <c r="AR15"/>
  <c r="AS15"/>
  <c r="AT15"/>
  <c r="AL16"/>
  <c r="AM16"/>
  <c r="AN16"/>
  <c r="AO16"/>
  <c r="AP16"/>
  <c r="AQ16"/>
  <c r="AR16"/>
  <c r="AS16"/>
  <c r="AT16"/>
  <c r="F17"/>
  <c r="G17"/>
  <c r="H17"/>
  <c r="AL17"/>
  <c r="AM17"/>
  <c r="AN17"/>
  <c r="AO17"/>
  <c r="AP17"/>
  <c r="AQ17"/>
  <c r="AR17"/>
  <c r="AS17"/>
  <c r="AT17"/>
  <c r="F18"/>
  <c r="G18"/>
  <c r="H18"/>
  <c r="AL18"/>
  <c r="AM18"/>
  <c r="AN18"/>
  <c r="AO18"/>
  <c r="AP18"/>
  <c r="AQ18"/>
  <c r="AR18"/>
  <c r="AS18"/>
  <c r="AT18"/>
  <c r="AL19"/>
  <c r="AM19"/>
  <c r="AN19"/>
  <c r="AO19"/>
  <c r="AP19"/>
  <c r="AQ19"/>
  <c r="AR19"/>
  <c r="AS19"/>
  <c r="AT19"/>
  <c r="F20"/>
  <c r="G20"/>
  <c r="H20"/>
  <c r="AL20"/>
  <c r="AM20"/>
  <c r="AN20"/>
  <c r="AO20"/>
  <c r="AP20"/>
  <c r="AQ20"/>
  <c r="AR20"/>
  <c r="AS20"/>
  <c r="AT20"/>
  <c r="F21"/>
  <c r="G21"/>
  <c r="H21"/>
  <c r="AL21"/>
  <c r="AM21"/>
  <c r="AN21"/>
  <c r="AO21"/>
  <c r="AP21"/>
  <c r="AQ21"/>
  <c r="AR21"/>
  <c r="AS21"/>
  <c r="AT21"/>
  <c r="F22"/>
  <c r="G22"/>
  <c r="H22"/>
  <c r="AL22"/>
  <c r="AM22"/>
  <c r="AN22"/>
  <c r="AO22"/>
  <c r="AP22"/>
  <c r="AQ22"/>
  <c r="AR22"/>
  <c r="AS22"/>
  <c r="AT22"/>
  <c r="F23"/>
  <c r="G23"/>
  <c r="H23"/>
  <c r="AL23"/>
  <c r="AM23"/>
  <c r="AN23"/>
  <c r="AO23"/>
  <c r="AP23"/>
  <c r="AQ23"/>
  <c r="AR23"/>
  <c r="AS23"/>
  <c r="AT23"/>
  <c r="F24"/>
  <c r="G24"/>
  <c r="H24"/>
  <c r="AL24"/>
  <c r="AM24"/>
  <c r="AN24"/>
  <c r="AO24"/>
  <c r="AP24"/>
  <c r="AQ24"/>
  <c r="AR24"/>
  <c r="AS24"/>
  <c r="AT24"/>
  <c r="F25"/>
  <c r="G25"/>
  <c r="H25"/>
  <c r="AL25"/>
  <c r="AM25"/>
  <c r="AN25"/>
  <c r="AO25"/>
  <c r="AP25"/>
  <c r="AQ25"/>
  <c r="AR25"/>
  <c r="AS25"/>
  <c r="AT25"/>
  <c r="F26"/>
  <c r="G26"/>
  <c r="H26"/>
  <c r="AL26"/>
  <c r="AM26"/>
  <c r="AN26"/>
  <c r="AO26"/>
  <c r="AP26"/>
  <c r="AQ26"/>
  <c r="AR26"/>
  <c r="AS26"/>
  <c r="AT26"/>
  <c r="F27"/>
  <c r="G27"/>
  <c r="H27"/>
  <c r="AL27"/>
  <c r="AM27"/>
  <c r="AN27"/>
  <c r="AO27"/>
  <c r="AP27"/>
  <c r="AQ27"/>
  <c r="AR27"/>
  <c r="AS27"/>
  <c r="AT27"/>
  <c r="AL28"/>
  <c r="AM28"/>
  <c r="AN28"/>
  <c r="AO28"/>
  <c r="AP28"/>
  <c r="AQ28"/>
  <c r="AR28"/>
  <c r="AS28"/>
  <c r="AT28"/>
  <c r="F29"/>
  <c r="G29"/>
  <c r="H29"/>
  <c r="AL29"/>
  <c r="AM29"/>
  <c r="AN29"/>
  <c r="AO29"/>
  <c r="AP29"/>
  <c r="AQ29"/>
  <c r="AR29"/>
  <c r="AS29"/>
  <c r="AT29"/>
  <c r="F30"/>
  <c r="G30"/>
  <c r="H30"/>
  <c r="AL30"/>
  <c r="AM30"/>
  <c r="AN30"/>
  <c r="AO30"/>
  <c r="AP30"/>
  <c r="AQ30"/>
  <c r="AR30"/>
  <c r="AS30"/>
  <c r="AT30"/>
  <c r="F31"/>
  <c r="G31"/>
  <c r="H31"/>
  <c r="AL31"/>
  <c r="AM31"/>
  <c r="AN31"/>
  <c r="AO31"/>
  <c r="AP31"/>
  <c r="AQ31"/>
  <c r="AR31"/>
  <c r="AS31"/>
  <c r="AT31"/>
  <c r="F32"/>
  <c r="G32"/>
  <c r="H32"/>
  <c r="AL32"/>
  <c r="AM32"/>
  <c r="AN32"/>
  <c r="AO32"/>
  <c r="AP32"/>
  <c r="AQ32"/>
  <c r="AR32"/>
  <c r="AS32"/>
  <c r="AT32"/>
  <c r="F33"/>
  <c r="G33"/>
  <c r="H33"/>
  <c r="F35"/>
  <c r="G35"/>
  <c r="H35"/>
  <c r="F37"/>
  <c r="G37"/>
  <c r="H37"/>
</calcChain>
</file>

<file path=xl/sharedStrings.xml><?xml version="1.0" encoding="utf-8"?>
<sst xmlns="http://schemas.openxmlformats.org/spreadsheetml/2006/main" count="130" uniqueCount="84">
  <si>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</si>
  <si>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</si>
  <si>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</si>
  <si>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ที่มา: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</si>
  <si>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</si>
  <si>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</si>
  <si>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</si>
  <si>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</si>
  <si>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</si>
  <si>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</si>
  <si>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</si>
  <si>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</si>
  <si>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</si>
  <si>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</si>
  <si>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</si>
  <si>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</si>
  <si>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-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</si>
  <si>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</si>
  <si>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</si>
  <si>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</si>
  <si>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</si>
  <si>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</si>
  <si>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</si>
  <si>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</si>
  <si>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</si>
  <si>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</si>
  <si>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</si>
  <si>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</si>
  <si>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</si>
  <si>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</si>
  <si>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</si>
  <si>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</si>
  <si>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</si>
  <si>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</si>
  <si>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</si>
  <si>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</si>
  <si>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</si>
  <si>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</si>
  <si>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</si>
  <si>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</si>
  <si>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</si>
  <si>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</si>
  <si>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</si>
  <si>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</si>
  <si>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</si>
  <si>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</si>
  <si>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</si>
  <si>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</si>
  <si>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</si>
  <si>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</si>
  <si>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</si>
  <si>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</si>
  <si>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</si>
  <si>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</si>
  <si>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</si>
  <si>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</si>
  <si>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</si>
  <si>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</si>
  <si>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</si>
  <si>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</si>
  <si>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</si>
  <si>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</si>
  <si>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</si>
  <si>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</si>
  <si>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</si>
  <si>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</si>
  <si>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</si>
  <si>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</si>
  <si>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</si>
  <si>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</si>
  <si>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</si>
  <si>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</si>
  <si>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</si>
  <si>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</si>
  <si>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</si>
  <si>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</si>
  <si>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2560 (2017)</t>
  </si>
  <si>
    <t>2559 (2016)</t>
  </si>
  <si>
    <t>อุตสาหกรรม</t>
  </si>
  <si>
    <t xml:space="preserve">                 (หน่วยเป็นพัน   In thousands)</t>
  </si>
  <si>
    <t>Employed Persons Aged 15 Years and Over by Industry, Sex and Quarterly: 2016 - 2017</t>
  </si>
  <si>
    <t>Table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</si>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</sst>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\ "/>
    <numFmt numFmtId="188" formatCode="\-\ "/>
    <numFmt numFmtId="189" formatCode="_-* #,##0.0_-;\-* #,##0.0_-;_-* &quot;-&quot;??_-;_-@_-"/>
    <numFmt numFmtId="190" formatCode="_-* #,##0_-;\-* #,##0_-;_-* &quot;-&quot;??_-;_-@_-"/>
    <numFmt numFmtId="191" formatCode="0.0"/>
    <numFmt numFmtId="192" formatCode="#,##0.0"/>
  </numFmts>
  <fonts count="1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9" fontId="6" fillId="0" borderId="0" xfId="1" applyNumberFormat="1" applyFont="1"/>
    <xf numFmtId="190" fontId="4" fillId="0" borderId="0" xfId="1" applyNumberFormat="1" applyFont="1" applyBorder="1" applyAlignment="1">
      <alignment horizontal="right" vertical="center"/>
    </xf>
    <xf numFmtId="190" fontId="4" fillId="0" borderId="5" xfId="1" applyNumberFormat="1" applyFont="1" applyBorder="1" applyAlignment="1">
      <alignment horizontal="right" vertical="center"/>
    </xf>
    <xf numFmtId="190" fontId="4" fillId="0" borderId="6" xfId="1" applyNumberFormat="1" applyFont="1" applyBorder="1" applyAlignment="1">
      <alignment horizontal="right" vertical="center"/>
    </xf>
    <xf numFmtId="190" fontId="4" fillId="0" borderId="5" xfId="1" applyNumberFormat="1" applyFont="1" applyBorder="1" applyAlignment="1">
      <alignment horizontal="right" vertical="center" shrinkToFit="1"/>
    </xf>
    <xf numFmtId="191" fontId="4" fillId="0" borderId="7" xfId="0" applyNumberFormat="1" applyFont="1" applyBorder="1" applyAlignment="1">
      <alignment vertical="center"/>
    </xf>
    <xf numFmtId="190" fontId="4" fillId="0" borderId="6" xfId="1" quotePrefix="1" applyNumberFormat="1" applyFont="1" applyBorder="1" applyAlignment="1">
      <alignment horizontal="right" vertical="center" shrinkToFit="1"/>
    </xf>
    <xf numFmtId="190" fontId="4" fillId="0" borderId="0" xfId="1" quotePrefix="1" applyNumberFormat="1" applyFont="1" applyBorder="1" applyAlignment="1">
      <alignment horizontal="right" vertical="center" shrinkToFit="1"/>
    </xf>
    <xf numFmtId="190" fontId="4" fillId="0" borderId="5" xfId="1" quotePrefix="1" applyNumberFormat="1" applyFont="1" applyBorder="1" applyAlignment="1">
      <alignment horizontal="right" vertical="center" shrinkToFit="1"/>
    </xf>
    <xf numFmtId="190" fontId="4" fillId="0" borderId="6" xfId="1" applyNumberFormat="1" applyFont="1" applyBorder="1" applyAlignment="1">
      <alignment horizontal="right" vertical="center" shrinkToFit="1"/>
    </xf>
    <xf numFmtId="190" fontId="4" fillId="0" borderId="0" xfId="1" applyNumberFormat="1" applyFont="1" applyBorder="1" applyAlignment="1">
      <alignment horizontal="right" vertical="center" shrinkToFit="1"/>
    </xf>
    <xf numFmtId="189" fontId="4" fillId="0" borderId="7" xfId="1" applyNumberFormat="1" applyFont="1" applyBorder="1" applyAlignment="1">
      <alignment vertical="center"/>
    </xf>
    <xf numFmtId="190" fontId="4" fillId="0" borderId="0" xfId="1" quotePrefix="1" applyNumberFormat="1" applyFont="1" applyBorder="1" applyAlignment="1">
      <alignment horizontal="right" vertical="center"/>
    </xf>
    <xf numFmtId="190" fontId="4" fillId="0" borderId="6" xfId="1" quotePrefix="1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90" fontId="4" fillId="0" borderId="5" xfId="1" quotePrefix="1" applyNumberFormat="1" applyFont="1" applyBorder="1" applyAlignment="1">
      <alignment horizontal="right" vertical="center"/>
    </xf>
    <xf numFmtId="187" fontId="4" fillId="0" borderId="7" xfId="0" applyNumberFormat="1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6" xfId="0" applyNumberFormat="1" applyFont="1" applyBorder="1"/>
    <xf numFmtId="187" fontId="6" fillId="0" borderId="7" xfId="0" applyNumberFormat="1" applyFont="1" applyBorder="1"/>
    <xf numFmtId="0" fontId="6" fillId="0" borderId="7" xfId="0" applyFont="1" applyBorder="1"/>
    <xf numFmtId="190" fontId="6" fillId="0" borderId="0" xfId="1" applyNumberFormat="1" applyFont="1" applyBorder="1" applyAlignment="1">
      <alignment horizontal="right" vertical="center" shrinkToFit="1"/>
    </xf>
    <xf numFmtId="190" fontId="6" fillId="0" borderId="5" xfId="1" applyNumberFormat="1" applyFont="1" applyBorder="1" applyAlignment="1">
      <alignment horizontal="right" vertical="center" shrinkToFit="1"/>
    </xf>
    <xf numFmtId="190" fontId="6" fillId="0" borderId="6" xfId="1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horizontal="center"/>
    </xf>
    <xf numFmtId="0" fontId="6" fillId="0" borderId="5" xfId="0" applyFont="1" applyBorder="1"/>
    <xf numFmtId="192" fontId="6" fillId="0" borderId="5" xfId="0" applyNumberFormat="1" applyFont="1" applyBorder="1" applyAlignment="1">
      <alignment horizontal="center"/>
    </xf>
    <xf numFmtId="192" fontId="6" fillId="0" borderId="8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85725</xdr:colOff>
      <xdr:row>0</xdr:row>
      <xdr:rowOff>0</xdr:rowOff>
    </xdr:from>
    <xdr:to>
      <xdr:col>27</xdr:col>
      <xdr:colOff>123825</xdr:colOff>
      <xdr:row>40</xdr:row>
      <xdr:rowOff>152400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771917" y="0"/>
          <a:ext cx="580293" cy="6673362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11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52"/>
  <sheetViews>
    <sheetView showGridLines="0" tabSelected="1" topLeftCell="A5" zoomScale="130" zoomScaleNormal="130" workbookViewId="0">
      <selection activeCell="V4" sqref="V4:X8"/>
    </sheetView>
  </sheetViews>
  <sheetFormatPr defaultRowHeight="18.7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9.140625" style="1" customWidth="1"/>
    <col min="6" max="20" width="5.28515625" style="1" customWidth="1"/>
    <col min="21" max="22" width="0.7109375" style="1" customWidth="1"/>
    <col min="23" max="23" width="9.140625" style="1"/>
    <col min="24" max="24" width="23.7109375" style="1" customWidth="1"/>
    <col min="25" max="25" width="3" style="2" customWidth="1"/>
    <col min="26" max="26" width="1" style="2" customWidth="1"/>
    <col min="27" max="27" width="4.140625" style="1" customWidth="1"/>
    <col min="28" max="16384" width="9.140625" style="1"/>
  </cols>
  <sheetData>
    <row r="1" spans="1:51" s="85" customFormat="1" ht="20.25" customHeight="1">
      <c r="C1" s="88" t="s">
        <v>83</v>
      </c>
      <c r="D1" s="89">
        <v>2.4</v>
      </c>
      <c r="E1" s="88" t="s">
        <v>82</v>
      </c>
      <c r="Y1" s="87"/>
      <c r="Z1" s="87"/>
    </row>
    <row r="2" spans="1:51" s="83" customFormat="1" ht="16.5" customHeight="1">
      <c r="C2" s="85" t="s">
        <v>81</v>
      </c>
      <c r="D2" s="86">
        <v>2.4</v>
      </c>
      <c r="E2" s="85" t="s">
        <v>80</v>
      </c>
      <c r="Y2" s="84"/>
      <c r="Z2" s="84"/>
    </row>
    <row r="3" spans="1:51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8" t="s">
        <v>79</v>
      </c>
      <c r="Y3" s="82"/>
    </row>
    <row r="4" spans="1:51" ht="15.75" customHeight="1">
      <c r="A4" s="77"/>
      <c r="B4" s="75" t="s">
        <v>78</v>
      </c>
      <c r="C4" s="75"/>
      <c r="D4" s="75"/>
      <c r="E4" s="74"/>
      <c r="F4" s="81" t="s">
        <v>77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79"/>
      <c r="R4" s="81" t="s">
        <v>76</v>
      </c>
      <c r="S4" s="80"/>
      <c r="T4" s="79"/>
      <c r="U4" s="78"/>
      <c r="V4" s="75" t="s">
        <v>75</v>
      </c>
      <c r="W4" s="75"/>
      <c r="X4" s="75"/>
      <c r="Y4" s="77"/>
    </row>
    <row r="5" spans="1:51" s="57" customFormat="1" ht="15" customHeight="1">
      <c r="A5" s="58"/>
      <c r="B5" s="66"/>
      <c r="C5" s="66"/>
      <c r="D5" s="66"/>
      <c r="E5" s="71"/>
      <c r="F5" s="76" t="s">
        <v>71</v>
      </c>
      <c r="G5" s="75"/>
      <c r="H5" s="74"/>
      <c r="I5" s="76" t="s">
        <v>74</v>
      </c>
      <c r="J5" s="75"/>
      <c r="K5" s="74"/>
      <c r="L5" s="76" t="s">
        <v>73</v>
      </c>
      <c r="M5" s="75"/>
      <c r="N5" s="74"/>
      <c r="O5" s="76" t="s">
        <v>72</v>
      </c>
      <c r="P5" s="75"/>
      <c r="Q5" s="74"/>
      <c r="R5" s="76" t="s">
        <v>71</v>
      </c>
      <c r="S5" s="75"/>
      <c r="T5" s="74"/>
      <c r="U5" s="72"/>
      <c r="V5" s="66"/>
      <c r="W5" s="66"/>
      <c r="X5" s="66"/>
      <c r="Y5" s="58"/>
      <c r="Z5" s="58"/>
    </row>
    <row r="6" spans="1:51" s="57" customFormat="1" ht="12.75" customHeight="1">
      <c r="A6" s="58"/>
      <c r="B6" s="66"/>
      <c r="C6" s="66"/>
      <c r="D6" s="66"/>
      <c r="E6" s="71"/>
      <c r="F6" s="73" t="s">
        <v>67</v>
      </c>
      <c r="G6" s="60"/>
      <c r="H6" s="65"/>
      <c r="I6" s="73" t="s">
        <v>70</v>
      </c>
      <c r="J6" s="60"/>
      <c r="K6" s="65"/>
      <c r="L6" s="73" t="s">
        <v>69</v>
      </c>
      <c r="M6" s="60"/>
      <c r="N6" s="65"/>
      <c r="O6" s="73" t="s">
        <v>68</v>
      </c>
      <c r="P6" s="60"/>
      <c r="Q6" s="65"/>
      <c r="R6" s="73" t="s">
        <v>67</v>
      </c>
      <c r="S6" s="60"/>
      <c r="T6" s="65"/>
      <c r="U6" s="72"/>
      <c r="V6" s="66"/>
      <c r="W6" s="66"/>
      <c r="X6" s="66"/>
      <c r="Y6" s="58"/>
      <c r="Z6" s="58"/>
    </row>
    <row r="7" spans="1:51" s="57" customFormat="1" ht="13.5" customHeight="1">
      <c r="A7" s="58"/>
      <c r="B7" s="66"/>
      <c r="C7" s="66"/>
      <c r="D7" s="66"/>
      <c r="E7" s="71"/>
      <c r="F7" s="67" t="s">
        <v>66</v>
      </c>
      <c r="G7" s="69" t="s">
        <v>65</v>
      </c>
      <c r="H7" s="68" t="s">
        <v>64</v>
      </c>
      <c r="I7" s="70" t="s">
        <v>66</v>
      </c>
      <c r="J7" s="69" t="s">
        <v>65</v>
      </c>
      <c r="K7" s="70" t="s">
        <v>64</v>
      </c>
      <c r="L7" s="67" t="s">
        <v>66</v>
      </c>
      <c r="M7" s="69" t="s">
        <v>65</v>
      </c>
      <c r="N7" s="68" t="s">
        <v>64</v>
      </c>
      <c r="O7" s="67" t="s">
        <v>66</v>
      </c>
      <c r="P7" s="69" t="s">
        <v>65</v>
      </c>
      <c r="Q7" s="68" t="s">
        <v>64</v>
      </c>
      <c r="R7" s="67" t="s">
        <v>66</v>
      </c>
      <c r="S7" s="69" t="s">
        <v>65</v>
      </c>
      <c r="T7" s="68" t="s">
        <v>64</v>
      </c>
      <c r="U7" s="67"/>
      <c r="V7" s="66"/>
      <c r="W7" s="66"/>
      <c r="X7" s="66"/>
      <c r="Y7" s="58"/>
      <c r="Z7" s="58"/>
    </row>
    <row r="8" spans="1:51" s="57" customFormat="1" ht="13.5" customHeight="1">
      <c r="A8" s="59"/>
      <c r="B8" s="60"/>
      <c r="C8" s="60"/>
      <c r="D8" s="60"/>
      <c r="E8" s="65"/>
      <c r="F8" s="61" t="s">
        <v>60</v>
      </c>
      <c r="G8" s="63" t="s">
        <v>63</v>
      </c>
      <c r="H8" s="62" t="s">
        <v>62</v>
      </c>
      <c r="I8" s="64" t="s">
        <v>60</v>
      </c>
      <c r="J8" s="63" t="s">
        <v>63</v>
      </c>
      <c r="K8" s="64" t="s">
        <v>62</v>
      </c>
      <c r="L8" s="61" t="s">
        <v>60</v>
      </c>
      <c r="M8" s="63" t="s">
        <v>63</v>
      </c>
      <c r="N8" s="62" t="s">
        <v>62</v>
      </c>
      <c r="O8" s="61" t="s">
        <v>60</v>
      </c>
      <c r="P8" s="63" t="s">
        <v>63</v>
      </c>
      <c r="Q8" s="62" t="s">
        <v>62</v>
      </c>
      <c r="R8" s="61" t="s">
        <v>60</v>
      </c>
      <c r="S8" s="63" t="s">
        <v>63</v>
      </c>
      <c r="T8" s="62" t="s">
        <v>62</v>
      </c>
      <c r="U8" s="61"/>
      <c r="V8" s="60"/>
      <c r="W8" s="60"/>
      <c r="X8" s="60"/>
      <c r="Y8" s="59"/>
      <c r="Z8" s="58"/>
    </row>
    <row r="9" spans="1:51" s="43" customFormat="1" ht="16.5" customHeight="1">
      <c r="B9" s="53" t="s">
        <v>61</v>
      </c>
      <c r="C9" s="53"/>
      <c r="D9" s="53"/>
      <c r="E9" s="53"/>
      <c r="F9" s="56">
        <f>1318161/1000</f>
        <v>1318.1610000000001</v>
      </c>
      <c r="G9" s="55">
        <f>701888/1000</f>
        <v>701.88800000000003</v>
      </c>
      <c r="H9" s="55">
        <f>616274/1000</f>
        <v>616.274</v>
      </c>
      <c r="I9" s="55">
        <v>1336.0176399999998</v>
      </c>
      <c r="J9" s="55">
        <v>708.87446999999997</v>
      </c>
      <c r="K9" s="55">
        <v>627.14317000000005</v>
      </c>
      <c r="L9" s="55">
        <v>1348.88733</v>
      </c>
      <c r="M9" s="55">
        <v>714.28909999999996</v>
      </c>
      <c r="N9" s="55">
        <v>634.59821999999997</v>
      </c>
      <c r="O9" s="55">
        <v>1302.9185400000001</v>
      </c>
      <c r="P9" s="55">
        <v>677.10059000000001</v>
      </c>
      <c r="Q9" s="55">
        <v>625.81795</v>
      </c>
      <c r="R9" s="55">
        <v>1369.7</v>
      </c>
      <c r="S9" s="55">
        <v>718.7</v>
      </c>
      <c r="T9" s="55">
        <v>651</v>
      </c>
      <c r="U9" s="54"/>
      <c r="V9" s="53" t="s">
        <v>60</v>
      </c>
      <c r="W9" s="53"/>
      <c r="X9" s="53"/>
      <c r="Y9" s="44"/>
      <c r="Z9" s="44"/>
      <c r="AB9" s="51">
        <v>1336017.6399999999</v>
      </c>
      <c r="AC9" s="50">
        <v>708874.47</v>
      </c>
      <c r="AD9" s="50">
        <v>627143.17000000004</v>
      </c>
      <c r="AE9" s="51">
        <v>1348887.33</v>
      </c>
      <c r="AF9" s="50">
        <v>714289.1</v>
      </c>
      <c r="AG9" s="52">
        <v>634598.22</v>
      </c>
      <c r="AH9" s="51">
        <v>1302918.54</v>
      </c>
      <c r="AI9" s="50">
        <v>677100.59</v>
      </c>
      <c r="AJ9" s="50">
        <v>625817.94999999995</v>
      </c>
      <c r="AL9" s="24">
        <f>AB9/1000</f>
        <v>1336.0176399999998</v>
      </c>
      <c r="AM9" s="24">
        <f>AC9/1000</f>
        <v>708.87446999999997</v>
      </c>
      <c r="AN9" s="24">
        <f>AD9/1000</f>
        <v>627.14317000000005</v>
      </c>
      <c r="AO9" s="24">
        <f>AE9/1000</f>
        <v>1348.88733</v>
      </c>
      <c r="AP9" s="24">
        <f>AF9/1000</f>
        <v>714.28909999999996</v>
      </c>
      <c r="AQ9" s="24">
        <f>AG9/1000</f>
        <v>634.59821999999997</v>
      </c>
      <c r="AR9" s="24">
        <f>AH9/1000</f>
        <v>1302.9185400000001</v>
      </c>
      <c r="AS9" s="24">
        <f>AI9/1000</f>
        <v>677.10059000000001</v>
      </c>
      <c r="AT9" s="24">
        <f>AJ9/1000</f>
        <v>625.81795</v>
      </c>
      <c r="AU9" s="24"/>
      <c r="AV9" s="24"/>
      <c r="AW9" s="24"/>
      <c r="AX9" s="24"/>
      <c r="AY9" s="24"/>
    </row>
    <row r="10" spans="1:51" s="43" customFormat="1" ht="12.75" customHeight="1">
      <c r="A10" s="40" t="s">
        <v>59</v>
      </c>
      <c r="C10" s="40"/>
      <c r="D10" s="40"/>
      <c r="E10" s="39"/>
      <c r="F10" s="48"/>
      <c r="G10" s="47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8"/>
      <c r="S10" s="48"/>
      <c r="T10" s="47"/>
      <c r="U10" s="38" t="s">
        <v>58</v>
      </c>
      <c r="W10" s="46"/>
      <c r="X10" s="45"/>
      <c r="Y10" s="44"/>
      <c r="Z10" s="44"/>
      <c r="AB10" s="28">
        <v>26957.439999999999</v>
      </c>
      <c r="AC10" s="34">
        <v>18612.400000000001</v>
      </c>
      <c r="AD10" s="34">
        <v>8345.0400000000009</v>
      </c>
      <c r="AE10" s="28">
        <v>28366.52</v>
      </c>
      <c r="AF10" s="34">
        <v>17406.7</v>
      </c>
      <c r="AG10" s="33">
        <v>10959.82</v>
      </c>
      <c r="AH10" s="28">
        <v>31125.360000000001</v>
      </c>
      <c r="AI10" s="34">
        <v>21747.360000000001</v>
      </c>
      <c r="AJ10" s="34">
        <v>9377.99</v>
      </c>
      <c r="AL10" s="24">
        <f>AB10/1000</f>
        <v>26.957439999999998</v>
      </c>
      <c r="AM10" s="24">
        <f>AC10/1000</f>
        <v>18.612400000000001</v>
      </c>
      <c r="AN10" s="24">
        <f>AD10/1000</f>
        <v>8.3450400000000009</v>
      </c>
      <c r="AO10" s="24">
        <f>AE10/1000</f>
        <v>28.366520000000001</v>
      </c>
      <c r="AP10" s="24">
        <f>AF10/1000</f>
        <v>17.406700000000001</v>
      </c>
      <c r="AQ10" s="24">
        <f>AG10/1000</f>
        <v>10.959820000000001</v>
      </c>
      <c r="AR10" s="24">
        <f>AH10/1000</f>
        <v>31.125360000000001</v>
      </c>
      <c r="AS10" s="24">
        <f>AI10/1000</f>
        <v>21.74736</v>
      </c>
      <c r="AT10" s="24">
        <f>AJ10/1000</f>
        <v>9.3779900000000005</v>
      </c>
    </row>
    <row r="11" spans="1:51" s="3" customFormat="1" ht="12.75" customHeight="1">
      <c r="A11" s="21"/>
      <c r="B11" s="21" t="s">
        <v>57</v>
      </c>
      <c r="C11" s="21"/>
      <c r="D11" s="21"/>
      <c r="E11" s="21"/>
      <c r="F11" s="18">
        <f>19927/1000</f>
        <v>19.927</v>
      </c>
      <c r="G11" s="17">
        <f>13563/1000</f>
        <v>13.563000000000001</v>
      </c>
      <c r="H11" s="18">
        <f>6363/1000</f>
        <v>6.3630000000000004</v>
      </c>
      <c r="I11" s="42">
        <v>26.957439999999998</v>
      </c>
      <c r="J11" s="42">
        <v>18.612400000000001</v>
      </c>
      <c r="K11" s="42">
        <v>8.3450400000000009</v>
      </c>
      <c r="L11" s="42">
        <v>28.366520000000001</v>
      </c>
      <c r="M11" s="42">
        <v>17.406700000000001</v>
      </c>
      <c r="N11" s="42">
        <v>10.959820000000001</v>
      </c>
      <c r="O11" s="42">
        <v>31.125360000000001</v>
      </c>
      <c r="P11" s="42">
        <v>21.74736</v>
      </c>
      <c r="Q11" s="42">
        <v>9.3779900000000005</v>
      </c>
      <c r="R11" s="18">
        <v>21.8</v>
      </c>
      <c r="S11" s="18">
        <v>18.399999999999999</v>
      </c>
      <c r="T11" s="17">
        <v>3.4</v>
      </c>
      <c r="U11" s="15"/>
      <c r="V11" s="21" t="s">
        <v>56</v>
      </c>
      <c r="W11" s="21"/>
      <c r="Y11" s="4"/>
      <c r="Z11" s="4"/>
      <c r="AB11" s="41">
        <v>4492.25</v>
      </c>
      <c r="AC11" s="36">
        <v>3523.08</v>
      </c>
      <c r="AD11" s="31">
        <v>969.17</v>
      </c>
      <c r="AE11" s="41">
        <v>2544.2600000000002</v>
      </c>
      <c r="AF11" s="36">
        <v>1673.2</v>
      </c>
      <c r="AG11" s="30">
        <v>871.06</v>
      </c>
      <c r="AH11" s="41">
        <v>2099.5300000000002</v>
      </c>
      <c r="AI11" s="36">
        <v>2099.5300000000002</v>
      </c>
      <c r="AJ11" s="31" t="s">
        <v>16</v>
      </c>
      <c r="AL11" s="24">
        <f>AB11/1000</f>
        <v>4.4922500000000003</v>
      </c>
      <c r="AM11" s="24">
        <f>AC11/1000</f>
        <v>3.5230799999999998</v>
      </c>
      <c r="AN11" s="24">
        <f>AD11/1000</f>
        <v>0.96916999999999998</v>
      </c>
      <c r="AO11" s="24">
        <f>AE11/1000</f>
        <v>2.5442600000000004</v>
      </c>
      <c r="AP11" s="24">
        <f>AF11/1000</f>
        <v>1.6732</v>
      </c>
      <c r="AQ11" s="24">
        <f>AG11/1000</f>
        <v>0.87105999999999995</v>
      </c>
      <c r="AR11" s="24">
        <f>AH11/1000</f>
        <v>2.0995300000000001</v>
      </c>
      <c r="AS11" s="24">
        <f>AI11/1000</f>
        <v>2.0995300000000001</v>
      </c>
      <c r="AT11" s="24" t="e">
        <f>AJ11/1000</f>
        <v>#VALUE!</v>
      </c>
    </row>
    <row r="12" spans="1:51" s="3" customFormat="1" ht="12.75" customHeight="1">
      <c r="A12" s="40" t="s">
        <v>55</v>
      </c>
      <c r="B12" s="40"/>
      <c r="C12" s="40"/>
      <c r="D12" s="39"/>
      <c r="E12" s="15"/>
      <c r="F12" s="18"/>
      <c r="G12" s="17"/>
      <c r="H12" s="18"/>
      <c r="I12" s="22"/>
      <c r="J12" s="22"/>
      <c r="K12" s="22"/>
      <c r="L12" s="22"/>
      <c r="M12" s="22"/>
      <c r="N12" s="22"/>
      <c r="O12" s="22"/>
      <c r="P12" s="22"/>
      <c r="Q12" s="22"/>
      <c r="R12" s="18"/>
      <c r="S12" s="18"/>
      <c r="T12" s="17"/>
      <c r="U12" s="38" t="s">
        <v>54</v>
      </c>
      <c r="V12" s="21"/>
      <c r="W12" s="21"/>
      <c r="Y12" s="4"/>
      <c r="Z12" s="4"/>
      <c r="AB12" s="28">
        <v>692498.4</v>
      </c>
      <c r="AC12" s="34">
        <v>355999.89</v>
      </c>
      <c r="AD12" s="31">
        <v>336498.51</v>
      </c>
      <c r="AE12" s="28">
        <v>708416.04</v>
      </c>
      <c r="AF12" s="34">
        <v>363892.07</v>
      </c>
      <c r="AG12" s="30">
        <v>344523.98</v>
      </c>
      <c r="AH12" s="28">
        <v>667091.35</v>
      </c>
      <c r="AI12" s="34">
        <v>356586.2</v>
      </c>
      <c r="AJ12" s="31">
        <v>310505.15000000002</v>
      </c>
      <c r="AL12" s="24">
        <f>AB12/1000</f>
        <v>692.49840000000006</v>
      </c>
      <c r="AM12" s="24">
        <f>AC12/1000</f>
        <v>355.99988999999999</v>
      </c>
      <c r="AN12" s="24">
        <f>AD12/1000</f>
        <v>336.49851000000001</v>
      </c>
      <c r="AO12" s="24">
        <f>AE12/1000</f>
        <v>708.41604000000007</v>
      </c>
      <c r="AP12" s="24">
        <f>AF12/1000</f>
        <v>363.89206999999999</v>
      </c>
      <c r="AQ12" s="24">
        <f>AG12/1000</f>
        <v>344.52397999999999</v>
      </c>
      <c r="AR12" s="24">
        <f>AH12/1000</f>
        <v>667.09134999999992</v>
      </c>
      <c r="AS12" s="24">
        <f>AI12/1000</f>
        <v>356.58620000000002</v>
      </c>
      <c r="AT12" s="24">
        <f>AJ12/1000</f>
        <v>310.50515000000001</v>
      </c>
    </row>
    <row r="13" spans="1:51" s="3" customFormat="1" ht="12.75" customHeight="1">
      <c r="A13" s="21"/>
      <c r="B13" s="21" t="s">
        <v>53</v>
      </c>
      <c r="C13" s="21"/>
      <c r="D13" s="21"/>
      <c r="E13" s="21"/>
      <c r="F13" s="20">
        <v>0</v>
      </c>
      <c r="G13" s="19">
        <v>0</v>
      </c>
      <c r="H13" s="20">
        <v>0</v>
      </c>
      <c r="I13" s="18">
        <v>4.4922500000000003</v>
      </c>
      <c r="J13" s="18">
        <v>3.5230799999999998</v>
      </c>
      <c r="K13" s="18">
        <v>0.96916999999999998</v>
      </c>
      <c r="L13" s="18">
        <v>2.5442600000000004</v>
      </c>
      <c r="M13" s="18">
        <v>1.6732</v>
      </c>
      <c r="N13" s="18">
        <v>0.87105999999999995</v>
      </c>
      <c r="O13" s="18">
        <v>2.0995300000000001</v>
      </c>
      <c r="P13" s="18">
        <v>2.0995300000000001</v>
      </c>
      <c r="Q13" s="20">
        <v>0</v>
      </c>
      <c r="R13" s="18">
        <v>0.9</v>
      </c>
      <c r="S13" s="18">
        <v>0.9</v>
      </c>
      <c r="T13" s="19">
        <v>0</v>
      </c>
      <c r="U13" s="15"/>
      <c r="V13" s="21" t="s">
        <v>52</v>
      </c>
      <c r="W13" s="21"/>
      <c r="Y13" s="4"/>
      <c r="Z13" s="4"/>
      <c r="AB13" s="26">
        <v>3126.15</v>
      </c>
      <c r="AC13" s="25">
        <v>2100.56</v>
      </c>
      <c r="AD13" s="25">
        <v>1025.58</v>
      </c>
      <c r="AE13" s="26">
        <v>5001.9399999999996</v>
      </c>
      <c r="AF13" s="25">
        <v>3714.77</v>
      </c>
      <c r="AG13" s="27">
        <v>1287.17</v>
      </c>
      <c r="AH13" s="26">
        <v>1108.8900000000001</v>
      </c>
      <c r="AI13" s="25" t="s">
        <v>16</v>
      </c>
      <c r="AJ13" s="25">
        <v>1108.8900000000001</v>
      </c>
      <c r="AL13" s="24">
        <f>AB13/1000</f>
        <v>3.12615</v>
      </c>
      <c r="AM13" s="24">
        <f>AC13/1000</f>
        <v>2.1005599999999998</v>
      </c>
      <c r="AN13" s="24">
        <f>AD13/1000</f>
        <v>1.0255799999999999</v>
      </c>
      <c r="AO13" s="24">
        <f>AE13/1000</f>
        <v>5.0019399999999994</v>
      </c>
      <c r="AP13" s="24">
        <f>AF13/1000</f>
        <v>3.7147700000000001</v>
      </c>
      <c r="AQ13" s="24">
        <f>AG13/1000</f>
        <v>1.2871700000000001</v>
      </c>
      <c r="AR13" s="24">
        <f>AH13/1000</f>
        <v>1.1088900000000002</v>
      </c>
      <c r="AS13" s="24" t="e">
        <f>AI13/1000</f>
        <v>#VALUE!</v>
      </c>
      <c r="AT13" s="24">
        <f>AJ13/1000</f>
        <v>1.1088900000000002</v>
      </c>
    </row>
    <row r="14" spans="1:51" s="3" customFormat="1" ht="12.75" customHeight="1">
      <c r="A14" s="21"/>
      <c r="B14" s="21" t="s">
        <v>51</v>
      </c>
      <c r="C14" s="21"/>
      <c r="D14" s="21"/>
      <c r="E14" s="21"/>
      <c r="F14" s="18">
        <f>704378/1000</f>
        <v>704.37800000000004</v>
      </c>
      <c r="G14" s="17">
        <f>365378/1000</f>
        <v>365.37799999999999</v>
      </c>
      <c r="H14" s="18">
        <f>339000/1000</f>
        <v>339</v>
      </c>
      <c r="I14" s="18">
        <v>692.49840000000006</v>
      </c>
      <c r="J14" s="18">
        <v>355.99988999999999</v>
      </c>
      <c r="K14" s="18">
        <v>336.49851000000001</v>
      </c>
      <c r="L14" s="18">
        <v>708.41604000000007</v>
      </c>
      <c r="M14" s="18">
        <v>363.89206999999999</v>
      </c>
      <c r="N14" s="18">
        <v>344.52397999999999</v>
      </c>
      <c r="O14" s="18">
        <v>667.09134999999992</v>
      </c>
      <c r="P14" s="18">
        <v>356.58620000000002</v>
      </c>
      <c r="Q14" s="18">
        <v>310.50515000000001</v>
      </c>
      <c r="R14" s="18">
        <v>629.79999999999995</v>
      </c>
      <c r="S14" s="18">
        <v>311.7</v>
      </c>
      <c r="T14" s="17">
        <v>318.10000000000002</v>
      </c>
      <c r="U14" s="15"/>
      <c r="V14" s="21" t="s">
        <v>50</v>
      </c>
      <c r="W14" s="21"/>
      <c r="Y14" s="4"/>
      <c r="Z14" s="4"/>
      <c r="AB14" s="26">
        <v>1475.85</v>
      </c>
      <c r="AC14" s="25">
        <v>1475.85</v>
      </c>
      <c r="AD14" s="36" t="s">
        <v>16</v>
      </c>
      <c r="AE14" s="26" t="s">
        <v>16</v>
      </c>
      <c r="AF14" s="25" t="s">
        <v>16</v>
      </c>
      <c r="AG14" s="37" t="s">
        <v>16</v>
      </c>
      <c r="AH14" s="26">
        <v>4305.84</v>
      </c>
      <c r="AI14" s="25">
        <v>4305.84</v>
      </c>
      <c r="AJ14" s="36" t="s">
        <v>16</v>
      </c>
      <c r="AL14" s="24">
        <f>AB14/1000</f>
        <v>1.4758499999999999</v>
      </c>
      <c r="AM14" s="24">
        <f>AC14/1000</f>
        <v>1.4758499999999999</v>
      </c>
      <c r="AN14" s="24" t="e">
        <f>AD14/1000</f>
        <v>#VALUE!</v>
      </c>
      <c r="AO14" s="24" t="e">
        <f>AE14/1000</f>
        <v>#VALUE!</v>
      </c>
      <c r="AP14" s="24" t="e">
        <f>AF14/1000</f>
        <v>#VALUE!</v>
      </c>
      <c r="AQ14" s="24" t="e">
        <f>AG14/1000</f>
        <v>#VALUE!</v>
      </c>
      <c r="AR14" s="24">
        <f>AH14/1000</f>
        <v>4.3058399999999999</v>
      </c>
      <c r="AS14" s="24">
        <f>AI14/1000</f>
        <v>4.3058399999999999</v>
      </c>
      <c r="AT14" s="24" t="e">
        <f>AJ14/1000</f>
        <v>#VALUE!</v>
      </c>
    </row>
    <row r="15" spans="1:51" s="3" customFormat="1" ht="12.75" customHeight="1">
      <c r="A15" s="21"/>
      <c r="B15" s="21" t="s">
        <v>49</v>
      </c>
      <c r="C15" s="21"/>
      <c r="D15" s="21"/>
      <c r="E15" s="21"/>
      <c r="F15" s="20">
        <v>0</v>
      </c>
      <c r="G15" s="19">
        <v>0</v>
      </c>
      <c r="H15" s="20">
        <v>0</v>
      </c>
      <c r="I15" s="18">
        <v>3.12615</v>
      </c>
      <c r="J15" s="18">
        <v>2.1005599999999998</v>
      </c>
      <c r="K15" s="18">
        <v>1.0255799999999999</v>
      </c>
      <c r="L15" s="18">
        <v>5.0019399999999994</v>
      </c>
      <c r="M15" s="18">
        <v>3.7147700000000001</v>
      </c>
      <c r="N15" s="18">
        <v>1.2871700000000001</v>
      </c>
      <c r="O15" s="18">
        <v>1.1088900000000002</v>
      </c>
      <c r="P15" s="20">
        <v>0</v>
      </c>
      <c r="Q15" s="18">
        <v>1.1088900000000002</v>
      </c>
      <c r="R15" s="20">
        <v>0</v>
      </c>
      <c r="S15" s="20">
        <v>0</v>
      </c>
      <c r="T15" s="19">
        <v>0</v>
      </c>
      <c r="U15" s="15"/>
      <c r="V15" s="21" t="s">
        <v>48</v>
      </c>
      <c r="W15" s="21"/>
      <c r="Y15" s="4"/>
      <c r="Z15" s="4"/>
      <c r="AB15" s="28">
        <v>64661.58</v>
      </c>
      <c r="AC15" s="34">
        <v>57638.9</v>
      </c>
      <c r="AD15" s="34">
        <v>7022.68</v>
      </c>
      <c r="AE15" s="28">
        <v>48025.31</v>
      </c>
      <c r="AF15" s="34">
        <v>43448.54</v>
      </c>
      <c r="AG15" s="33">
        <v>4576.7700000000004</v>
      </c>
      <c r="AH15" s="28">
        <v>39809.14</v>
      </c>
      <c r="AI15" s="34">
        <v>33461.25</v>
      </c>
      <c r="AJ15" s="34">
        <v>6347.89</v>
      </c>
      <c r="AL15" s="24">
        <f>AB15/1000</f>
        <v>64.661580000000001</v>
      </c>
      <c r="AM15" s="24">
        <f>AC15/1000</f>
        <v>57.6389</v>
      </c>
      <c r="AN15" s="24">
        <f>AD15/1000</f>
        <v>7.0226800000000003</v>
      </c>
      <c r="AO15" s="24">
        <f>AE15/1000</f>
        <v>48.025309999999998</v>
      </c>
      <c r="AP15" s="24">
        <f>AF15/1000</f>
        <v>43.448540000000001</v>
      </c>
      <c r="AQ15" s="24">
        <f>AG15/1000</f>
        <v>4.5767700000000007</v>
      </c>
      <c r="AR15" s="24">
        <f>AH15/1000</f>
        <v>39.809139999999999</v>
      </c>
      <c r="AS15" s="24">
        <f>AI15/1000</f>
        <v>33.46125</v>
      </c>
      <c r="AT15" s="24">
        <f>AJ15/1000</f>
        <v>6.3478900000000005</v>
      </c>
    </row>
    <row r="16" spans="1:51" s="3" customFormat="1" ht="12.75" customHeight="1">
      <c r="A16" s="21"/>
      <c r="B16" s="21" t="s">
        <v>47</v>
      </c>
      <c r="C16" s="21"/>
      <c r="D16" s="21"/>
      <c r="E16" s="21"/>
      <c r="F16" s="23"/>
      <c r="G16" s="23"/>
      <c r="H16" s="23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2"/>
      <c r="T16" s="19"/>
      <c r="U16" s="15"/>
      <c r="V16" s="21" t="s">
        <v>46</v>
      </c>
      <c r="W16" s="21"/>
      <c r="Y16" s="4"/>
      <c r="Z16" s="4"/>
      <c r="AB16" s="28"/>
      <c r="AC16" s="34"/>
      <c r="AD16" s="34"/>
      <c r="AE16" s="28"/>
      <c r="AF16" s="34"/>
      <c r="AG16" s="33"/>
      <c r="AH16" s="28"/>
      <c r="AI16" s="34"/>
      <c r="AJ16" s="34"/>
      <c r="AL16" s="24">
        <f>AB16/1000</f>
        <v>0</v>
      </c>
      <c r="AM16" s="24">
        <f>AC16/1000</f>
        <v>0</v>
      </c>
      <c r="AN16" s="24">
        <f>AD16/1000</f>
        <v>0</v>
      </c>
      <c r="AO16" s="24">
        <f>AE16/1000</f>
        <v>0</v>
      </c>
      <c r="AP16" s="24">
        <f>AF16/1000</f>
        <v>0</v>
      </c>
      <c r="AQ16" s="24">
        <f>AG16/1000</f>
        <v>0</v>
      </c>
      <c r="AR16" s="24">
        <f>AH16/1000</f>
        <v>0</v>
      </c>
      <c r="AS16" s="24">
        <f>AI16/1000</f>
        <v>0</v>
      </c>
      <c r="AT16" s="24">
        <f>AJ16/1000</f>
        <v>0</v>
      </c>
    </row>
    <row r="17" spans="1:46" s="3" customFormat="1" ht="12.75" customHeight="1">
      <c r="A17" s="21"/>
      <c r="B17" s="21"/>
      <c r="C17" s="21" t="s">
        <v>45</v>
      </c>
      <c r="D17" s="21"/>
      <c r="E17" s="21"/>
      <c r="F17" s="18">
        <f>2090/1000</f>
        <v>2.09</v>
      </c>
      <c r="G17" s="17">
        <f>1388/1000</f>
        <v>1.3879999999999999</v>
      </c>
      <c r="H17" s="18">
        <f>701</f>
        <v>701</v>
      </c>
      <c r="I17" s="18">
        <v>1.4758499999999999</v>
      </c>
      <c r="J17" s="18">
        <v>1.4758499999999999</v>
      </c>
      <c r="K17" s="20">
        <v>1.0255799999999999</v>
      </c>
      <c r="L17" s="20">
        <v>1.0255799999999999</v>
      </c>
      <c r="M17" s="20">
        <v>1.0255799999999999</v>
      </c>
      <c r="N17" s="20">
        <v>1.0255799999999999</v>
      </c>
      <c r="O17" s="18">
        <v>4.3058399999999999</v>
      </c>
      <c r="P17" s="18">
        <v>4.3058399999999999</v>
      </c>
      <c r="Q17" s="20">
        <v>6.3478900000000005</v>
      </c>
      <c r="R17" s="18">
        <v>2.6</v>
      </c>
      <c r="S17" s="18">
        <v>2.6</v>
      </c>
      <c r="T17" s="19">
        <v>0</v>
      </c>
      <c r="U17" s="15"/>
      <c r="V17" s="21"/>
      <c r="W17" s="21" t="s">
        <v>44</v>
      </c>
      <c r="Y17" s="4"/>
      <c r="Z17" s="4"/>
      <c r="AB17" s="28">
        <v>159125.68</v>
      </c>
      <c r="AC17" s="34">
        <v>65091.72</v>
      </c>
      <c r="AD17" s="34">
        <v>94033.95</v>
      </c>
      <c r="AE17" s="28">
        <v>202710.5</v>
      </c>
      <c r="AF17" s="34">
        <v>88772.75</v>
      </c>
      <c r="AG17" s="33">
        <v>113937.76</v>
      </c>
      <c r="AH17" s="28">
        <v>189366.24</v>
      </c>
      <c r="AI17" s="34">
        <v>74526.649999999994</v>
      </c>
      <c r="AJ17" s="34">
        <v>114839.59</v>
      </c>
      <c r="AL17" s="24">
        <f>AB17/1000</f>
        <v>159.12567999999999</v>
      </c>
      <c r="AM17" s="24">
        <f>AC17/1000</f>
        <v>65.091719999999995</v>
      </c>
      <c r="AN17" s="24">
        <f>AD17/1000</f>
        <v>94.03394999999999</v>
      </c>
      <c r="AO17" s="24">
        <f>AE17/1000</f>
        <v>202.7105</v>
      </c>
      <c r="AP17" s="24">
        <f>AF17/1000</f>
        <v>88.772750000000002</v>
      </c>
      <c r="AQ17" s="24">
        <f>AG17/1000</f>
        <v>113.93776</v>
      </c>
      <c r="AR17" s="24">
        <f>AH17/1000</f>
        <v>189.36624</v>
      </c>
      <c r="AS17" s="24">
        <f>AI17/1000</f>
        <v>74.526649999999989</v>
      </c>
      <c r="AT17" s="24">
        <f>AJ17/1000</f>
        <v>114.83959</v>
      </c>
    </row>
    <row r="18" spans="1:46" s="3" customFormat="1" ht="12.75" customHeight="1">
      <c r="A18" s="21"/>
      <c r="B18" s="21" t="s">
        <v>43</v>
      </c>
      <c r="C18" s="21"/>
      <c r="D18" s="21"/>
      <c r="E18" s="21"/>
      <c r="F18" s="18">
        <f>53278/1000</f>
        <v>53.277999999999999</v>
      </c>
      <c r="G18" s="17">
        <f>48644/1000</f>
        <v>48.643999999999998</v>
      </c>
      <c r="H18" s="18">
        <f>4634/1000</f>
        <v>4.6340000000000003</v>
      </c>
      <c r="I18" s="18">
        <v>64.661580000000001</v>
      </c>
      <c r="J18" s="18">
        <v>57.6389</v>
      </c>
      <c r="K18" s="18">
        <v>7.0226800000000003</v>
      </c>
      <c r="L18" s="18">
        <v>48.025309999999998</v>
      </c>
      <c r="M18" s="18">
        <v>43.448540000000001</v>
      </c>
      <c r="N18" s="18">
        <v>4.5767700000000007</v>
      </c>
      <c r="O18" s="18">
        <v>39.809139999999999</v>
      </c>
      <c r="P18" s="18">
        <v>33.46125</v>
      </c>
      <c r="Q18" s="18">
        <v>6.3478900000000005</v>
      </c>
      <c r="R18" s="18">
        <v>43.6</v>
      </c>
      <c r="S18" s="18">
        <v>40</v>
      </c>
      <c r="T18" s="17">
        <v>3.6</v>
      </c>
      <c r="U18" s="15"/>
      <c r="V18" s="21" t="s">
        <v>42</v>
      </c>
      <c r="W18" s="21"/>
      <c r="Y18" s="4"/>
      <c r="Z18" s="4"/>
      <c r="AB18" s="28">
        <v>92875.81</v>
      </c>
      <c r="AC18" s="34">
        <v>77934.64</v>
      </c>
      <c r="AD18" s="34">
        <v>14941.17</v>
      </c>
      <c r="AE18" s="28">
        <v>76614.75</v>
      </c>
      <c r="AF18" s="34">
        <v>63601.16</v>
      </c>
      <c r="AG18" s="33">
        <v>13013.59</v>
      </c>
      <c r="AH18" s="28">
        <v>106957.47</v>
      </c>
      <c r="AI18" s="34">
        <v>70419.94</v>
      </c>
      <c r="AJ18" s="34">
        <v>36537.53</v>
      </c>
      <c r="AL18" s="24">
        <f>AB18/1000</f>
        <v>92.875810000000001</v>
      </c>
      <c r="AM18" s="24">
        <f>AC18/1000</f>
        <v>77.934640000000002</v>
      </c>
      <c r="AN18" s="24">
        <f>AD18/1000</f>
        <v>14.94117</v>
      </c>
      <c r="AO18" s="24">
        <f>AE18/1000</f>
        <v>76.614750000000001</v>
      </c>
      <c r="AP18" s="24">
        <f>AF18/1000</f>
        <v>63.60116</v>
      </c>
      <c r="AQ18" s="24">
        <f>AG18/1000</f>
        <v>13.013590000000001</v>
      </c>
      <c r="AR18" s="24">
        <f>AH18/1000</f>
        <v>106.95747</v>
      </c>
      <c r="AS18" s="24">
        <f>AI18/1000</f>
        <v>70.419939999999997</v>
      </c>
      <c r="AT18" s="24">
        <f>AJ18/1000</f>
        <v>36.537529999999997</v>
      </c>
    </row>
    <row r="19" spans="1:46" s="3" customFormat="1" ht="12.75" customHeight="1">
      <c r="A19" s="21"/>
      <c r="B19" s="21" t="s">
        <v>41</v>
      </c>
      <c r="C19" s="21"/>
      <c r="D19" s="21"/>
      <c r="E19" s="21"/>
      <c r="F19" s="23"/>
      <c r="G19" s="21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2"/>
      <c r="T19" s="22"/>
      <c r="U19" s="15"/>
      <c r="V19" s="21" t="s">
        <v>40</v>
      </c>
      <c r="W19" s="21"/>
      <c r="Y19" s="4"/>
      <c r="Z19" s="4"/>
      <c r="AB19" s="28">
        <v>84468.67</v>
      </c>
      <c r="AC19" s="34">
        <v>26034.9</v>
      </c>
      <c r="AD19" s="25">
        <v>58433.77</v>
      </c>
      <c r="AE19" s="28">
        <v>71670.179999999993</v>
      </c>
      <c r="AF19" s="34">
        <v>26474.47</v>
      </c>
      <c r="AG19" s="33">
        <v>45195.72</v>
      </c>
      <c r="AH19" s="28">
        <v>92379.41</v>
      </c>
      <c r="AI19" s="34">
        <v>33365.040000000001</v>
      </c>
      <c r="AJ19" s="25">
        <v>59014.37</v>
      </c>
      <c r="AL19" s="24">
        <f>AB19/1000</f>
        <v>84.468670000000003</v>
      </c>
      <c r="AM19" s="24">
        <f>AC19/1000</f>
        <v>26.0349</v>
      </c>
      <c r="AN19" s="24">
        <f>AD19/1000</f>
        <v>58.433769999999996</v>
      </c>
      <c r="AO19" s="24">
        <f>AE19/1000</f>
        <v>71.670179999999988</v>
      </c>
      <c r="AP19" s="24">
        <f>AF19/1000</f>
        <v>26.47447</v>
      </c>
      <c r="AQ19" s="24">
        <f>AG19/1000</f>
        <v>45.195720000000001</v>
      </c>
      <c r="AR19" s="24">
        <f>AH19/1000</f>
        <v>92.379410000000007</v>
      </c>
      <c r="AS19" s="24">
        <f>AI19/1000</f>
        <v>33.36504</v>
      </c>
      <c r="AT19" s="24">
        <f>AJ19/1000</f>
        <v>59.01437</v>
      </c>
    </row>
    <row r="20" spans="1:46" s="3" customFormat="1" ht="12.75" customHeight="1">
      <c r="A20" s="21"/>
      <c r="B20" s="21"/>
      <c r="C20" s="21"/>
      <c r="D20" s="21"/>
      <c r="E20" s="21"/>
      <c r="F20" s="18">
        <f>169827/1000</f>
        <v>169.827</v>
      </c>
      <c r="G20" s="17">
        <f>83094/1000</f>
        <v>83.093999999999994</v>
      </c>
      <c r="H20" s="18">
        <f>86733/1000</f>
        <v>86.733000000000004</v>
      </c>
      <c r="I20" s="18">
        <v>159.12567999999999</v>
      </c>
      <c r="J20" s="18">
        <v>65.091719999999995</v>
      </c>
      <c r="K20" s="18">
        <v>94.03394999999999</v>
      </c>
      <c r="L20" s="18">
        <v>202.7105</v>
      </c>
      <c r="M20" s="18">
        <v>88.772750000000002</v>
      </c>
      <c r="N20" s="18">
        <v>113.93776</v>
      </c>
      <c r="O20" s="18">
        <v>189.36624</v>
      </c>
      <c r="P20" s="18">
        <v>74.526649999999989</v>
      </c>
      <c r="Q20" s="18">
        <v>114.83959</v>
      </c>
      <c r="R20" s="18">
        <v>245</v>
      </c>
      <c r="S20" s="18">
        <v>119.7</v>
      </c>
      <c r="T20" s="17">
        <v>125.3</v>
      </c>
      <c r="U20" s="15"/>
      <c r="V20" s="21"/>
      <c r="W20" s="21" t="s">
        <v>39</v>
      </c>
      <c r="Y20" s="4"/>
      <c r="Z20" s="4"/>
      <c r="AB20" s="32">
        <v>4104.67</v>
      </c>
      <c r="AC20" s="31">
        <v>2993.3</v>
      </c>
      <c r="AD20" s="31">
        <v>1111.3699999999999</v>
      </c>
      <c r="AE20" s="28">
        <v>1588.42</v>
      </c>
      <c r="AF20" s="34">
        <v>1588.42</v>
      </c>
      <c r="AG20" s="27" t="s">
        <v>16</v>
      </c>
      <c r="AH20" s="32">
        <v>2516.73</v>
      </c>
      <c r="AI20" s="31">
        <v>2516.73</v>
      </c>
      <c r="AJ20" s="31" t="s">
        <v>16</v>
      </c>
      <c r="AL20" s="24">
        <f>AB20/1000</f>
        <v>4.1046700000000005</v>
      </c>
      <c r="AM20" s="24">
        <f>AC20/1000</f>
        <v>2.9933000000000001</v>
      </c>
      <c r="AN20" s="24">
        <f>AD20/1000</f>
        <v>1.11137</v>
      </c>
      <c r="AO20" s="24">
        <f>AE20/1000</f>
        <v>1.5884200000000002</v>
      </c>
      <c r="AP20" s="24">
        <f>AF20/1000</f>
        <v>1.5884200000000002</v>
      </c>
      <c r="AQ20" s="24" t="e">
        <f>AG20/1000</f>
        <v>#VALUE!</v>
      </c>
      <c r="AR20" s="24">
        <f>AH20/1000</f>
        <v>2.5167299999999999</v>
      </c>
      <c r="AS20" s="24">
        <f>AI20/1000</f>
        <v>2.5167299999999999</v>
      </c>
      <c r="AT20" s="24" t="e">
        <f>AJ20/1000</f>
        <v>#VALUE!</v>
      </c>
    </row>
    <row r="21" spans="1:46" s="3" customFormat="1" ht="12.75" customHeight="1">
      <c r="A21" s="21"/>
      <c r="B21" s="21" t="s">
        <v>38</v>
      </c>
      <c r="C21" s="21"/>
      <c r="D21" s="21"/>
      <c r="E21" s="21"/>
      <c r="F21" s="18">
        <f>127415/1000</f>
        <v>127.41500000000001</v>
      </c>
      <c r="G21" s="17">
        <f>93269/1000</f>
        <v>93.269000000000005</v>
      </c>
      <c r="H21" s="18">
        <f>34146/1000</f>
        <v>34.146000000000001</v>
      </c>
      <c r="I21" s="18">
        <v>92.875810000000001</v>
      </c>
      <c r="J21" s="18">
        <v>77.934640000000002</v>
      </c>
      <c r="K21" s="18">
        <v>14.94117</v>
      </c>
      <c r="L21" s="18">
        <v>76.614750000000001</v>
      </c>
      <c r="M21" s="18">
        <v>63.60116</v>
      </c>
      <c r="N21" s="18">
        <v>13.013590000000001</v>
      </c>
      <c r="O21" s="18">
        <v>106.95747</v>
      </c>
      <c r="P21" s="18">
        <v>70.419939999999997</v>
      </c>
      <c r="Q21" s="18">
        <v>36.537529999999997</v>
      </c>
      <c r="R21" s="18">
        <v>122.5</v>
      </c>
      <c r="S21" s="18">
        <v>99.6</v>
      </c>
      <c r="T21" s="17">
        <v>22.9</v>
      </c>
      <c r="U21" s="15"/>
      <c r="V21" s="21" t="s">
        <v>37</v>
      </c>
      <c r="W21" s="21"/>
      <c r="Y21" s="4"/>
      <c r="Z21" s="4"/>
      <c r="AB21" s="28">
        <v>17124.169999999998</v>
      </c>
      <c r="AC21" s="34">
        <v>5701.38</v>
      </c>
      <c r="AD21" s="31">
        <v>11422.79</v>
      </c>
      <c r="AE21" s="32">
        <v>25654.04</v>
      </c>
      <c r="AF21" s="31">
        <v>14595.9</v>
      </c>
      <c r="AG21" s="30">
        <v>11058.14</v>
      </c>
      <c r="AH21" s="28">
        <v>18216.240000000002</v>
      </c>
      <c r="AI21" s="34">
        <v>9316.84</v>
      </c>
      <c r="AJ21" s="31">
        <v>8899.39</v>
      </c>
      <c r="AL21" s="24">
        <f>AB21/1000</f>
        <v>17.124169999999999</v>
      </c>
      <c r="AM21" s="24">
        <f>AC21/1000</f>
        <v>5.7013800000000003</v>
      </c>
      <c r="AN21" s="24">
        <f>AD21/1000</f>
        <v>11.422790000000001</v>
      </c>
      <c r="AO21" s="24">
        <f>AE21/1000</f>
        <v>25.654040000000002</v>
      </c>
      <c r="AP21" s="24">
        <f>AF21/1000</f>
        <v>14.5959</v>
      </c>
      <c r="AQ21" s="24">
        <f>AG21/1000</f>
        <v>11.05814</v>
      </c>
      <c r="AR21" s="24">
        <f>AH21/1000</f>
        <v>18.216240000000003</v>
      </c>
      <c r="AS21" s="24">
        <f>AI21/1000</f>
        <v>9.3168400000000009</v>
      </c>
      <c r="AT21" s="24">
        <f>AJ21/1000</f>
        <v>8.8993899999999986</v>
      </c>
    </row>
    <row r="22" spans="1:46" s="3" customFormat="1" ht="12.75" customHeight="1">
      <c r="A22" s="21"/>
      <c r="B22" s="21" t="s">
        <v>36</v>
      </c>
      <c r="C22" s="21"/>
      <c r="D22" s="21"/>
      <c r="E22" s="21"/>
      <c r="F22" s="18">
        <f>80920/1000</f>
        <v>80.92</v>
      </c>
      <c r="G22" s="17">
        <f>27936/1000</f>
        <v>27.936</v>
      </c>
      <c r="H22" s="18">
        <f>52984/1000</f>
        <v>52.984000000000002</v>
      </c>
      <c r="I22" s="35">
        <v>84.468670000000003</v>
      </c>
      <c r="J22" s="35">
        <v>26.0349</v>
      </c>
      <c r="K22" s="35">
        <v>58.433769999999996</v>
      </c>
      <c r="L22" s="35">
        <v>71.670179999999988</v>
      </c>
      <c r="M22" s="35">
        <v>26.47447</v>
      </c>
      <c r="N22" s="35">
        <v>45.195720000000001</v>
      </c>
      <c r="O22" s="35">
        <v>92.379410000000007</v>
      </c>
      <c r="P22" s="35">
        <v>33.36504</v>
      </c>
      <c r="Q22" s="35">
        <v>59.01437</v>
      </c>
      <c r="R22" s="18">
        <v>114.4</v>
      </c>
      <c r="S22" s="18">
        <v>42.8</v>
      </c>
      <c r="T22" s="17">
        <v>71.599999999999994</v>
      </c>
      <c r="U22" s="15"/>
      <c r="V22" s="21" t="s">
        <v>35</v>
      </c>
      <c r="W22" s="21"/>
      <c r="Y22" s="4"/>
      <c r="Z22" s="4"/>
      <c r="AB22" s="28">
        <v>25657.13</v>
      </c>
      <c r="AC22" s="31">
        <v>8356.56</v>
      </c>
      <c r="AD22" s="31">
        <v>17300.57</v>
      </c>
      <c r="AE22" s="28">
        <v>16773.830000000002</v>
      </c>
      <c r="AF22" s="34">
        <v>6916.72</v>
      </c>
      <c r="AG22" s="30">
        <v>9857.11</v>
      </c>
      <c r="AH22" s="28">
        <v>14621.52</v>
      </c>
      <c r="AI22" s="31">
        <v>4220.17</v>
      </c>
      <c r="AJ22" s="31">
        <v>10401.34</v>
      </c>
      <c r="AL22" s="24">
        <f>AB22/1000</f>
        <v>25.657130000000002</v>
      </c>
      <c r="AM22" s="24">
        <f>AC22/1000</f>
        <v>8.35656</v>
      </c>
      <c r="AN22" s="24">
        <f>AD22/1000</f>
        <v>17.30057</v>
      </c>
      <c r="AO22" s="24">
        <f>AE22/1000</f>
        <v>16.77383</v>
      </c>
      <c r="AP22" s="24">
        <f>AF22/1000</f>
        <v>6.9167200000000006</v>
      </c>
      <c r="AQ22" s="24">
        <f>AG22/1000</f>
        <v>9.8571100000000005</v>
      </c>
      <c r="AR22" s="24">
        <f>AH22/1000</f>
        <v>14.62152</v>
      </c>
      <c r="AS22" s="24">
        <f>AI22/1000</f>
        <v>4.2201700000000004</v>
      </c>
      <c r="AT22" s="24">
        <f>AJ22/1000</f>
        <v>10.401339999999999</v>
      </c>
    </row>
    <row r="23" spans="1:46" s="3" customFormat="1" ht="12.75" customHeight="1">
      <c r="A23" s="21"/>
      <c r="B23" s="21" t="s">
        <v>34</v>
      </c>
      <c r="C23" s="15"/>
      <c r="D23" s="15"/>
      <c r="E23" s="15"/>
      <c r="F23" s="18">
        <f>4260/1000</f>
        <v>4.26</v>
      </c>
      <c r="G23" s="17">
        <f>1603/1000</f>
        <v>1.603</v>
      </c>
      <c r="H23" s="18">
        <f>2657/1000</f>
        <v>2.657</v>
      </c>
      <c r="I23" s="18">
        <v>4.1046700000000005</v>
      </c>
      <c r="J23" s="18">
        <v>2.9933000000000001</v>
      </c>
      <c r="K23" s="18">
        <v>1.11137</v>
      </c>
      <c r="L23" s="18">
        <v>1.5884200000000002</v>
      </c>
      <c r="M23" s="18">
        <v>1.5884200000000002</v>
      </c>
      <c r="N23" s="20">
        <v>0</v>
      </c>
      <c r="O23" s="18">
        <v>2.5167299999999999</v>
      </c>
      <c r="P23" s="18">
        <v>2.5167299999999999</v>
      </c>
      <c r="Q23" s="20">
        <v>0</v>
      </c>
      <c r="R23" s="18">
        <v>6</v>
      </c>
      <c r="S23" s="18">
        <v>3.5</v>
      </c>
      <c r="T23" s="17">
        <v>2.5</v>
      </c>
      <c r="U23" s="15"/>
      <c r="V23" s="15" t="s">
        <v>33</v>
      </c>
      <c r="W23" s="15"/>
      <c r="X23" s="4"/>
      <c r="Y23" s="4"/>
      <c r="Z23" s="4"/>
      <c r="AB23" s="28">
        <v>15603.79</v>
      </c>
      <c r="AC23" s="31">
        <v>9789.34</v>
      </c>
      <c r="AD23" s="31">
        <v>5814.45</v>
      </c>
      <c r="AE23" s="28">
        <v>10796.84</v>
      </c>
      <c r="AF23" s="31">
        <v>6758.25</v>
      </c>
      <c r="AG23" s="30">
        <v>4038.59</v>
      </c>
      <c r="AH23" s="28">
        <v>5347.84</v>
      </c>
      <c r="AI23" s="31">
        <v>3164.08</v>
      </c>
      <c r="AJ23" s="31">
        <v>2183.7600000000002</v>
      </c>
      <c r="AL23" s="24">
        <f>AB23/1000</f>
        <v>15.60379</v>
      </c>
      <c r="AM23" s="24">
        <f>AC23/1000</f>
        <v>9.7893399999999993</v>
      </c>
      <c r="AN23" s="24">
        <f>AD23/1000</f>
        <v>5.8144499999999999</v>
      </c>
      <c r="AO23" s="24">
        <f>AE23/1000</f>
        <v>10.79684</v>
      </c>
      <c r="AP23" s="24">
        <f>AF23/1000</f>
        <v>6.7582500000000003</v>
      </c>
      <c r="AQ23" s="24">
        <f>AG23/1000</f>
        <v>4.0385900000000001</v>
      </c>
      <c r="AR23" s="24">
        <f>AH23/1000</f>
        <v>5.3478399999999997</v>
      </c>
      <c r="AS23" s="24">
        <f>AI23/1000</f>
        <v>3.1640799999999998</v>
      </c>
      <c r="AT23" s="24">
        <f>AJ23/1000</f>
        <v>2.1837600000000004</v>
      </c>
    </row>
    <row r="24" spans="1:46" s="3" customFormat="1" ht="12.75" customHeight="1">
      <c r="A24" s="21"/>
      <c r="B24" s="21" t="s">
        <v>32</v>
      </c>
      <c r="C24" s="15"/>
      <c r="D24" s="15"/>
      <c r="E24" s="15"/>
      <c r="F24" s="18">
        <f>18976/1000</f>
        <v>18.975999999999999</v>
      </c>
      <c r="G24" s="17">
        <f>9239/1000</f>
        <v>9.2390000000000008</v>
      </c>
      <c r="H24" s="18">
        <f>9737/1000</f>
        <v>9.7370000000000001</v>
      </c>
      <c r="I24" s="18">
        <v>17.124169999999999</v>
      </c>
      <c r="J24" s="18">
        <v>5.7013800000000003</v>
      </c>
      <c r="K24" s="18">
        <v>11.422790000000001</v>
      </c>
      <c r="L24" s="18">
        <v>25.654040000000002</v>
      </c>
      <c r="M24" s="18">
        <v>14.5959</v>
      </c>
      <c r="N24" s="18">
        <v>11.05814</v>
      </c>
      <c r="O24" s="18">
        <v>18.216240000000003</v>
      </c>
      <c r="P24" s="18">
        <v>9.3168400000000009</v>
      </c>
      <c r="Q24" s="18">
        <v>8.8993899999999986</v>
      </c>
      <c r="R24" s="18">
        <v>23.4</v>
      </c>
      <c r="S24" s="18">
        <v>8.6999999999999993</v>
      </c>
      <c r="T24" s="17">
        <v>14.8</v>
      </c>
      <c r="U24" s="15"/>
      <c r="V24" s="15" t="s">
        <v>31</v>
      </c>
      <c r="W24" s="15"/>
      <c r="X24" s="4"/>
      <c r="Y24" s="4"/>
      <c r="Z24" s="4"/>
      <c r="AB24" s="28">
        <v>34590.36</v>
      </c>
      <c r="AC24" s="34">
        <v>25897.59</v>
      </c>
      <c r="AD24" s="34">
        <v>8692.77</v>
      </c>
      <c r="AE24" s="28">
        <v>39753.32</v>
      </c>
      <c r="AF24" s="31">
        <v>20316.5</v>
      </c>
      <c r="AG24" s="30">
        <v>19436.82</v>
      </c>
      <c r="AH24" s="28">
        <v>37009.550000000003</v>
      </c>
      <c r="AI24" s="34">
        <v>28833.46</v>
      </c>
      <c r="AJ24" s="34">
        <v>8176.09</v>
      </c>
      <c r="AL24" s="24">
        <f>AB24/1000</f>
        <v>34.590360000000004</v>
      </c>
      <c r="AM24" s="24">
        <f>AC24/1000</f>
        <v>25.897590000000001</v>
      </c>
      <c r="AN24" s="24">
        <f>AD24/1000</f>
        <v>8.6927700000000012</v>
      </c>
      <c r="AO24" s="24">
        <f>AE24/1000</f>
        <v>39.753320000000002</v>
      </c>
      <c r="AP24" s="24">
        <f>AF24/1000</f>
        <v>20.316500000000001</v>
      </c>
      <c r="AQ24" s="24">
        <f>AG24/1000</f>
        <v>19.436820000000001</v>
      </c>
      <c r="AR24" s="24">
        <f>AH24/1000</f>
        <v>37.009550000000004</v>
      </c>
      <c r="AS24" s="24">
        <f>AI24/1000</f>
        <v>28.833459999999999</v>
      </c>
      <c r="AT24" s="24">
        <f>AJ24/1000</f>
        <v>8.1760900000000003</v>
      </c>
    </row>
    <row r="25" spans="1:46" s="3" customFormat="1" ht="12.75" customHeight="1">
      <c r="A25" s="21"/>
      <c r="B25" s="15" t="s">
        <v>30</v>
      </c>
      <c r="C25" s="15"/>
      <c r="D25" s="15"/>
      <c r="E25" s="15"/>
      <c r="F25" s="18">
        <f>6655/1000</f>
        <v>6.6550000000000002</v>
      </c>
      <c r="G25" s="17">
        <f>3461/1000</f>
        <v>3.4609999999999999</v>
      </c>
      <c r="H25" s="18">
        <f>3194/1000</f>
        <v>3.194</v>
      </c>
      <c r="I25" s="18">
        <v>25.657130000000002</v>
      </c>
      <c r="J25" s="18">
        <v>8.35656</v>
      </c>
      <c r="K25" s="18">
        <v>17.30057</v>
      </c>
      <c r="L25" s="18">
        <v>16.77383</v>
      </c>
      <c r="M25" s="18">
        <v>6.9167200000000006</v>
      </c>
      <c r="N25" s="18">
        <v>9.8571100000000005</v>
      </c>
      <c r="O25" s="18">
        <v>14.62152</v>
      </c>
      <c r="P25" s="18">
        <v>4.2201700000000004</v>
      </c>
      <c r="Q25" s="18">
        <v>10.401339999999999</v>
      </c>
      <c r="R25" s="18">
        <v>31.3</v>
      </c>
      <c r="S25" s="18">
        <v>11</v>
      </c>
      <c r="T25" s="17">
        <v>20.3</v>
      </c>
      <c r="U25" s="15"/>
      <c r="V25" s="15" t="s">
        <v>29</v>
      </c>
      <c r="W25" s="15"/>
      <c r="X25" s="4"/>
      <c r="Y25" s="4"/>
      <c r="Z25" s="4"/>
      <c r="AB25" s="26">
        <v>22134.98</v>
      </c>
      <c r="AC25" s="34">
        <v>15408.43</v>
      </c>
      <c r="AD25" s="34">
        <v>6726.55</v>
      </c>
      <c r="AE25" s="28">
        <v>29494.76</v>
      </c>
      <c r="AF25" s="34">
        <v>17751.419999999998</v>
      </c>
      <c r="AG25" s="33">
        <v>11743.34</v>
      </c>
      <c r="AH25" s="26">
        <v>19188.98</v>
      </c>
      <c r="AI25" s="34">
        <v>8740.11</v>
      </c>
      <c r="AJ25" s="34">
        <v>10448.870000000001</v>
      </c>
      <c r="AL25" s="24">
        <f>AB25/1000</f>
        <v>22.134979999999999</v>
      </c>
      <c r="AM25" s="24">
        <f>AC25/1000</f>
        <v>15.408430000000001</v>
      </c>
      <c r="AN25" s="24">
        <f>AD25/1000</f>
        <v>6.7265500000000005</v>
      </c>
      <c r="AO25" s="24">
        <f>AE25/1000</f>
        <v>29.494759999999999</v>
      </c>
      <c r="AP25" s="24">
        <f>AF25/1000</f>
        <v>17.75142</v>
      </c>
      <c r="AQ25" s="24">
        <f>AG25/1000</f>
        <v>11.74334</v>
      </c>
      <c r="AR25" s="24">
        <f>AH25/1000</f>
        <v>19.188980000000001</v>
      </c>
      <c r="AS25" s="24">
        <f>AI25/1000</f>
        <v>8.7401100000000014</v>
      </c>
      <c r="AT25" s="24">
        <f>AJ25/1000</f>
        <v>10.448870000000001</v>
      </c>
    </row>
    <row r="26" spans="1:46" s="3" customFormat="1" ht="12.75" customHeight="1">
      <c r="A26" s="21"/>
      <c r="B26" s="21" t="s">
        <v>28</v>
      </c>
      <c r="C26" s="21"/>
      <c r="D26" s="15"/>
      <c r="E26" s="15"/>
      <c r="F26" s="18">
        <f>11579/1000</f>
        <v>11.579000000000001</v>
      </c>
      <c r="G26" s="17">
        <f>2780/1000</f>
        <v>2.78</v>
      </c>
      <c r="H26" s="18">
        <f>8799/1000</f>
        <v>8.7989999999999995</v>
      </c>
      <c r="I26" s="18">
        <v>15.60379</v>
      </c>
      <c r="J26" s="18">
        <v>9.7893399999999993</v>
      </c>
      <c r="K26" s="18">
        <v>5.8144499999999999</v>
      </c>
      <c r="L26" s="18">
        <v>10.79684</v>
      </c>
      <c r="M26" s="18">
        <v>6.7582500000000003</v>
      </c>
      <c r="N26" s="18">
        <v>4.0385900000000001</v>
      </c>
      <c r="O26" s="18">
        <v>5.3478399999999997</v>
      </c>
      <c r="P26" s="18">
        <v>3.1640799999999998</v>
      </c>
      <c r="Q26" s="18">
        <v>2.1837600000000004</v>
      </c>
      <c r="R26" s="18">
        <v>7</v>
      </c>
      <c r="S26" s="18">
        <v>0.8</v>
      </c>
      <c r="T26" s="17">
        <v>6.2</v>
      </c>
      <c r="U26" s="15"/>
      <c r="V26" s="21" t="s">
        <v>27</v>
      </c>
      <c r="W26" s="15"/>
      <c r="X26" s="4"/>
      <c r="Y26" s="4"/>
      <c r="Z26" s="4"/>
      <c r="AB26" s="28">
        <v>12994.93</v>
      </c>
      <c r="AC26" s="34">
        <v>1329.48</v>
      </c>
      <c r="AD26" s="34">
        <v>11665.45</v>
      </c>
      <c r="AE26" s="26">
        <v>17892.36</v>
      </c>
      <c r="AF26" s="34">
        <v>7088.53</v>
      </c>
      <c r="AG26" s="33">
        <v>10803.84</v>
      </c>
      <c r="AH26" s="28">
        <v>19443.86</v>
      </c>
      <c r="AI26" s="34">
        <v>4089.15</v>
      </c>
      <c r="AJ26" s="34">
        <v>15354.71</v>
      </c>
      <c r="AL26" s="24">
        <f>AB26/1000</f>
        <v>12.99493</v>
      </c>
      <c r="AM26" s="24">
        <f>AC26/1000</f>
        <v>1.32948</v>
      </c>
      <c r="AN26" s="24">
        <f>AD26/1000</f>
        <v>11.66545</v>
      </c>
      <c r="AO26" s="24">
        <f>AE26/1000</f>
        <v>17.89236</v>
      </c>
      <c r="AP26" s="24">
        <f>AF26/1000</f>
        <v>7.0885299999999996</v>
      </c>
      <c r="AQ26" s="24">
        <f>AG26/1000</f>
        <v>10.803840000000001</v>
      </c>
      <c r="AR26" s="24">
        <f>AH26/1000</f>
        <v>19.443860000000001</v>
      </c>
      <c r="AS26" s="24">
        <f>AI26/1000</f>
        <v>4.0891500000000001</v>
      </c>
      <c r="AT26" s="24">
        <f>AJ26/1000</f>
        <v>15.354709999999999</v>
      </c>
    </row>
    <row r="27" spans="1:46" s="3" customFormat="1" ht="12.75" customHeight="1">
      <c r="A27" s="21"/>
      <c r="B27" s="21" t="s">
        <v>26</v>
      </c>
      <c r="C27" s="15"/>
      <c r="D27" s="15"/>
      <c r="E27" s="15"/>
      <c r="F27" s="18">
        <f>40190/1000</f>
        <v>40.19</v>
      </c>
      <c r="G27" s="17">
        <f>25846/1000</f>
        <v>25.846</v>
      </c>
      <c r="H27" s="18">
        <f>14344/1000</f>
        <v>14.343999999999999</v>
      </c>
      <c r="I27" s="18">
        <v>34.590360000000004</v>
      </c>
      <c r="J27" s="18">
        <v>25.897590000000001</v>
      </c>
      <c r="K27" s="18">
        <v>8.6927700000000012</v>
      </c>
      <c r="L27" s="18">
        <v>39.753320000000002</v>
      </c>
      <c r="M27" s="18">
        <v>20.316500000000001</v>
      </c>
      <c r="N27" s="18">
        <v>19.436820000000001</v>
      </c>
      <c r="O27" s="18">
        <v>37.009550000000004</v>
      </c>
      <c r="P27" s="18">
        <v>28.833459999999999</v>
      </c>
      <c r="Q27" s="18">
        <v>8.1760900000000003</v>
      </c>
      <c r="R27" s="18">
        <v>37.799999999999997</v>
      </c>
      <c r="S27" s="18">
        <v>25.8</v>
      </c>
      <c r="T27" s="17">
        <v>12.1</v>
      </c>
      <c r="U27" s="15"/>
      <c r="V27" s="15" t="s">
        <v>25</v>
      </c>
      <c r="W27" s="15"/>
      <c r="X27" s="4"/>
      <c r="Y27" s="4"/>
      <c r="Z27" s="4"/>
      <c r="AB27" s="28">
        <v>23660.46</v>
      </c>
      <c r="AC27" s="34">
        <v>5902.64</v>
      </c>
      <c r="AD27" s="34">
        <v>17757.82</v>
      </c>
      <c r="AE27" s="28">
        <v>8803.42</v>
      </c>
      <c r="AF27" s="34">
        <v>3809.64</v>
      </c>
      <c r="AG27" s="33">
        <v>4993.78</v>
      </c>
      <c r="AH27" s="28">
        <v>6457.37</v>
      </c>
      <c r="AI27" s="34" t="s">
        <v>16</v>
      </c>
      <c r="AJ27" s="34">
        <v>6457.37</v>
      </c>
      <c r="AL27" s="24">
        <f>AB27/1000</f>
        <v>23.66046</v>
      </c>
      <c r="AM27" s="24">
        <f>AC27/1000</f>
        <v>5.9026399999999999</v>
      </c>
      <c r="AN27" s="24">
        <f>AD27/1000</f>
        <v>17.757819999999999</v>
      </c>
      <c r="AO27" s="24">
        <f>AE27/1000</f>
        <v>8.8034200000000009</v>
      </c>
      <c r="AP27" s="24">
        <f>AF27/1000</f>
        <v>3.8096399999999999</v>
      </c>
      <c r="AQ27" s="24">
        <f>AG27/1000</f>
        <v>4.9937800000000001</v>
      </c>
      <c r="AR27" s="24">
        <f>AH27/1000</f>
        <v>6.4573700000000001</v>
      </c>
      <c r="AS27" s="24" t="e">
        <f>AI27/1000</f>
        <v>#VALUE!</v>
      </c>
      <c r="AT27" s="24">
        <f>AJ27/1000</f>
        <v>6.4573700000000001</v>
      </c>
    </row>
    <row r="28" spans="1:46" s="3" customFormat="1" ht="12.75" customHeight="1">
      <c r="A28" s="21"/>
      <c r="B28" s="15" t="s">
        <v>24</v>
      </c>
      <c r="C28" s="15"/>
      <c r="D28" s="15"/>
      <c r="E28" s="1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2"/>
      <c r="T28" s="22"/>
      <c r="U28" s="15"/>
      <c r="V28" s="15" t="s">
        <v>23</v>
      </c>
      <c r="W28" s="15"/>
      <c r="X28" s="4"/>
      <c r="Y28" s="4"/>
      <c r="Z28" s="4"/>
      <c r="AB28" s="28">
        <v>8371.8799999999992</v>
      </c>
      <c r="AC28" s="31">
        <v>5628.08</v>
      </c>
      <c r="AD28" s="31">
        <v>2743.81</v>
      </c>
      <c r="AE28" s="28">
        <v>8665.7900000000009</v>
      </c>
      <c r="AF28" s="34">
        <v>3637.28</v>
      </c>
      <c r="AG28" s="33">
        <v>5028.51</v>
      </c>
      <c r="AH28" s="28">
        <v>4905.2</v>
      </c>
      <c r="AI28" s="31" t="s">
        <v>16</v>
      </c>
      <c r="AJ28" s="31">
        <v>4905.2</v>
      </c>
      <c r="AL28" s="24">
        <f>AB28/1000</f>
        <v>8.3718799999999991</v>
      </c>
      <c r="AM28" s="24">
        <f>AC28/1000</f>
        <v>5.6280799999999997</v>
      </c>
      <c r="AN28" s="24">
        <f>AD28/1000</f>
        <v>2.7438099999999999</v>
      </c>
      <c r="AO28" s="24">
        <f>AE28/1000</f>
        <v>8.6657900000000012</v>
      </c>
      <c r="AP28" s="24">
        <f>AF28/1000</f>
        <v>3.6372800000000001</v>
      </c>
      <c r="AQ28" s="24">
        <f>AG28/1000</f>
        <v>5.0285099999999998</v>
      </c>
      <c r="AR28" s="24">
        <f>AH28/1000</f>
        <v>4.9051999999999998</v>
      </c>
      <c r="AS28" s="24" t="e">
        <f>AI28/1000</f>
        <v>#VALUE!</v>
      </c>
      <c r="AT28" s="24">
        <f>AJ28/1000</f>
        <v>4.9051999999999998</v>
      </c>
    </row>
    <row r="29" spans="1:46" s="3" customFormat="1" ht="12.75" customHeight="1">
      <c r="A29" s="21"/>
      <c r="B29" s="21"/>
      <c r="C29" s="15" t="s">
        <v>22</v>
      </c>
      <c r="D29" s="15"/>
      <c r="E29" s="15"/>
      <c r="F29" s="18">
        <f>17197/1000</f>
        <v>17.196999999999999</v>
      </c>
      <c r="G29" s="17">
        <f>11184/1000</f>
        <v>11.183999999999999</v>
      </c>
      <c r="H29" s="18">
        <f>6013/1000</f>
        <v>6.0129999999999999</v>
      </c>
      <c r="I29" s="18">
        <v>22.134979999999999</v>
      </c>
      <c r="J29" s="18">
        <v>15.408430000000001</v>
      </c>
      <c r="K29" s="18">
        <v>6.7265500000000005</v>
      </c>
      <c r="L29" s="18">
        <v>29.494759999999999</v>
      </c>
      <c r="M29" s="18">
        <v>17.75142</v>
      </c>
      <c r="N29" s="18">
        <v>11.74334</v>
      </c>
      <c r="O29" s="18">
        <v>19.188980000000001</v>
      </c>
      <c r="P29" s="18">
        <v>8.7401100000000014</v>
      </c>
      <c r="Q29" s="18">
        <v>10.448870000000001</v>
      </c>
      <c r="R29" s="18">
        <v>26.2</v>
      </c>
      <c r="S29" s="18">
        <v>15.4</v>
      </c>
      <c r="T29" s="17">
        <v>10.8</v>
      </c>
      <c r="U29" s="15"/>
      <c r="V29" s="15"/>
      <c r="W29" s="15" t="s">
        <v>21</v>
      </c>
      <c r="X29" s="4"/>
      <c r="Y29" s="4"/>
      <c r="Z29" s="4"/>
      <c r="AB29" s="28">
        <v>32899.65</v>
      </c>
      <c r="AC29" s="34">
        <v>15495.04</v>
      </c>
      <c r="AD29" s="34">
        <v>17404.599999999999</v>
      </c>
      <c r="AE29" s="28">
        <v>35092.6</v>
      </c>
      <c r="AF29" s="31">
        <v>16683.64</v>
      </c>
      <c r="AG29" s="30">
        <v>18408.96</v>
      </c>
      <c r="AH29" s="28">
        <v>30322.37</v>
      </c>
      <c r="AI29" s="34">
        <v>14385.76</v>
      </c>
      <c r="AJ29" s="34">
        <v>15936.61</v>
      </c>
      <c r="AL29" s="24">
        <f>AB29/1000</f>
        <v>32.899650000000001</v>
      </c>
      <c r="AM29" s="24">
        <f>AC29/1000</f>
        <v>15.495040000000001</v>
      </c>
      <c r="AN29" s="24">
        <f>AD29/1000</f>
        <v>17.404599999999999</v>
      </c>
      <c r="AO29" s="24">
        <f>AE29/1000</f>
        <v>35.092599999999997</v>
      </c>
      <c r="AP29" s="24">
        <f>AF29/1000</f>
        <v>16.68364</v>
      </c>
      <c r="AQ29" s="24">
        <f>AG29/1000</f>
        <v>18.40896</v>
      </c>
      <c r="AR29" s="24">
        <f>AH29/1000</f>
        <v>30.322369999999999</v>
      </c>
      <c r="AS29" s="24">
        <f>AI29/1000</f>
        <v>14.385759999999999</v>
      </c>
      <c r="AT29" s="24">
        <f>AJ29/1000</f>
        <v>15.93661</v>
      </c>
    </row>
    <row r="30" spans="1:46" s="3" customFormat="1" ht="12.75" customHeight="1">
      <c r="A30" s="21"/>
      <c r="B30" s="15" t="s">
        <v>20</v>
      </c>
      <c r="C30" s="15"/>
      <c r="D30" s="15"/>
      <c r="E30" s="15"/>
      <c r="F30" s="18">
        <f>13955/1000</f>
        <v>13.955</v>
      </c>
      <c r="G30" s="17">
        <f>724/1000</f>
        <v>0.72399999999999998</v>
      </c>
      <c r="H30" s="18">
        <f>13231/1000</f>
        <v>13.231</v>
      </c>
      <c r="I30" s="18">
        <v>12.99493</v>
      </c>
      <c r="J30" s="18">
        <v>1.32948</v>
      </c>
      <c r="K30" s="18">
        <v>11.66545</v>
      </c>
      <c r="L30" s="18">
        <v>17.89236</v>
      </c>
      <c r="M30" s="18">
        <v>7.0885299999999996</v>
      </c>
      <c r="N30" s="18">
        <v>10.803840000000001</v>
      </c>
      <c r="O30" s="18">
        <v>19.443860000000001</v>
      </c>
      <c r="P30" s="18">
        <v>4.0891500000000001</v>
      </c>
      <c r="Q30" s="18">
        <v>15.354709999999999</v>
      </c>
      <c r="R30" s="18">
        <v>14.8</v>
      </c>
      <c r="S30" s="18">
        <v>4.8</v>
      </c>
      <c r="T30" s="17">
        <v>10</v>
      </c>
      <c r="U30" s="15"/>
      <c r="V30" s="15" t="s">
        <v>19</v>
      </c>
      <c r="W30" s="15"/>
      <c r="X30" s="4"/>
      <c r="Y30" s="4"/>
      <c r="Z30" s="4"/>
      <c r="AB30" s="32">
        <v>3617.4</v>
      </c>
      <c r="AC30" s="31">
        <v>896.51</v>
      </c>
      <c r="AD30" s="31">
        <v>2720.89</v>
      </c>
      <c r="AE30" s="28">
        <v>2443.12</v>
      </c>
      <c r="AF30" s="34">
        <v>1190.76</v>
      </c>
      <c r="AG30" s="33">
        <v>1252.3699999999999</v>
      </c>
      <c r="AH30" s="32">
        <v>4833.3999999999996</v>
      </c>
      <c r="AI30" s="31">
        <v>2714.54</v>
      </c>
      <c r="AJ30" s="31">
        <v>2118.86</v>
      </c>
      <c r="AL30" s="24">
        <f>AB30/1000</f>
        <v>3.6173999999999999</v>
      </c>
      <c r="AM30" s="24">
        <f>AC30/1000</f>
        <v>0.89651000000000003</v>
      </c>
      <c r="AN30" s="24">
        <f>AD30/1000</f>
        <v>2.7208899999999998</v>
      </c>
      <c r="AO30" s="24">
        <f>AE30/1000</f>
        <v>2.44312</v>
      </c>
      <c r="AP30" s="24">
        <f>AF30/1000</f>
        <v>1.19076</v>
      </c>
      <c r="AQ30" s="24">
        <f>AG30/1000</f>
        <v>1.25237</v>
      </c>
      <c r="AR30" s="24">
        <f>AH30/1000</f>
        <v>4.8333999999999993</v>
      </c>
      <c r="AS30" s="24">
        <f>AI30/1000</f>
        <v>2.71454</v>
      </c>
      <c r="AT30" s="24">
        <f>AJ30/1000</f>
        <v>2.1188600000000002</v>
      </c>
    </row>
    <row r="31" spans="1:46" s="3" customFormat="1" ht="12.75" customHeight="1">
      <c r="A31" s="21"/>
      <c r="B31" s="15" t="s">
        <v>18</v>
      </c>
      <c r="C31" s="15"/>
      <c r="D31" s="15"/>
      <c r="E31" s="15"/>
      <c r="F31" s="18">
        <f>12830/1000</f>
        <v>12.83</v>
      </c>
      <c r="G31" s="17">
        <f>766/1000</f>
        <v>0.76600000000000001</v>
      </c>
      <c r="H31" s="18">
        <f>12065/1000</f>
        <v>12.065</v>
      </c>
      <c r="I31" s="18">
        <v>23.66046</v>
      </c>
      <c r="J31" s="18">
        <v>5.9026399999999999</v>
      </c>
      <c r="K31" s="18">
        <v>17.757819999999999</v>
      </c>
      <c r="L31" s="18">
        <v>8.8034200000000009</v>
      </c>
      <c r="M31" s="18">
        <v>3.8096399999999999</v>
      </c>
      <c r="N31" s="18">
        <v>4.9937800000000001</v>
      </c>
      <c r="O31" s="18">
        <v>6.4573700000000001</v>
      </c>
      <c r="P31" s="20">
        <v>0</v>
      </c>
      <c r="Q31" s="18">
        <v>6.4573700000000001</v>
      </c>
      <c r="R31" s="18">
        <v>7.9</v>
      </c>
      <c r="S31" s="20">
        <v>0</v>
      </c>
      <c r="T31" s="17">
        <v>7.9</v>
      </c>
      <c r="U31" s="15"/>
      <c r="V31" s="15" t="s">
        <v>17</v>
      </c>
      <c r="W31" s="15"/>
      <c r="X31" s="4"/>
      <c r="Y31" s="4"/>
      <c r="Z31" s="4"/>
      <c r="AB31" s="28" t="s">
        <v>16</v>
      </c>
      <c r="AC31" s="25" t="s">
        <v>16</v>
      </c>
      <c r="AD31" s="25" t="s">
        <v>16</v>
      </c>
      <c r="AE31" s="32" t="s">
        <v>16</v>
      </c>
      <c r="AF31" s="31" t="s">
        <v>16</v>
      </c>
      <c r="AG31" s="30" t="s">
        <v>16</v>
      </c>
      <c r="AH31" s="28" t="s">
        <v>16</v>
      </c>
      <c r="AI31" s="25" t="s">
        <v>16</v>
      </c>
      <c r="AJ31" s="25" t="s">
        <v>16</v>
      </c>
      <c r="AL31" s="24" t="e">
        <f>AB31/1000</f>
        <v>#VALUE!</v>
      </c>
      <c r="AM31" s="24" t="e">
        <f>AC31/1000</f>
        <v>#VALUE!</v>
      </c>
      <c r="AN31" s="24" t="e">
        <f>AD31/1000</f>
        <v>#VALUE!</v>
      </c>
      <c r="AO31" s="24" t="e">
        <f>AE31/1000</f>
        <v>#VALUE!</v>
      </c>
      <c r="AP31" s="24" t="e">
        <f>AF31/1000</f>
        <v>#VALUE!</v>
      </c>
      <c r="AQ31" s="24" t="e">
        <f>AG31/1000</f>
        <v>#VALUE!</v>
      </c>
      <c r="AR31" s="24" t="e">
        <f>AH31/1000</f>
        <v>#VALUE!</v>
      </c>
      <c r="AS31" s="24" t="e">
        <f>AI31/1000</f>
        <v>#VALUE!</v>
      </c>
      <c r="AT31" s="24" t="e">
        <f>AJ31/1000</f>
        <v>#VALUE!</v>
      </c>
    </row>
    <row r="32" spans="1:46" s="3" customFormat="1" ht="12.75" customHeight="1">
      <c r="A32" s="21"/>
      <c r="B32" s="21" t="s">
        <v>15</v>
      </c>
      <c r="C32" s="15"/>
      <c r="D32" s="15"/>
      <c r="E32" s="15"/>
      <c r="F32" s="18">
        <f>4369/1000</f>
        <v>4.3689999999999998</v>
      </c>
      <c r="G32" s="17">
        <f>3744/1000</f>
        <v>3.7440000000000002</v>
      </c>
      <c r="H32" s="18">
        <f>625/1000</f>
        <v>0.625</v>
      </c>
      <c r="I32" s="29">
        <v>8.3718799999999991</v>
      </c>
      <c r="J32" s="29">
        <v>5.6280799999999997</v>
      </c>
      <c r="K32" s="29">
        <v>2.7438099999999999</v>
      </c>
      <c r="L32" s="29">
        <v>8.6657900000000012</v>
      </c>
      <c r="M32" s="29">
        <v>3.6372800000000001</v>
      </c>
      <c r="N32" s="29">
        <v>5.0285099999999998</v>
      </c>
      <c r="O32" s="29">
        <v>4.9051999999999998</v>
      </c>
      <c r="P32" s="20">
        <v>0</v>
      </c>
      <c r="Q32" s="29">
        <v>4.9051999999999998</v>
      </c>
      <c r="R32" s="18">
        <v>4.0999999999999996</v>
      </c>
      <c r="S32" s="18">
        <v>3.4</v>
      </c>
      <c r="T32" s="17">
        <v>0.7</v>
      </c>
      <c r="U32" s="15"/>
      <c r="V32" s="15" t="s">
        <v>14</v>
      </c>
      <c r="W32" s="15"/>
      <c r="X32" s="4"/>
      <c r="Y32" s="4"/>
      <c r="Z32" s="4"/>
      <c r="AB32" s="26">
        <v>5576.4</v>
      </c>
      <c r="AC32" s="25">
        <v>3064.17</v>
      </c>
      <c r="AD32" s="25">
        <v>2512.23</v>
      </c>
      <c r="AE32" s="28">
        <v>8579.32</v>
      </c>
      <c r="AF32" s="25">
        <v>4968.42</v>
      </c>
      <c r="AG32" s="27">
        <v>3610.9</v>
      </c>
      <c r="AH32" s="26">
        <v>5812.27</v>
      </c>
      <c r="AI32" s="25">
        <v>2607.9299999999998</v>
      </c>
      <c r="AJ32" s="25">
        <v>3204.34</v>
      </c>
      <c r="AL32" s="24">
        <f>AB32/1000</f>
        <v>5.5763999999999996</v>
      </c>
      <c r="AM32" s="24">
        <f>AC32/1000</f>
        <v>3.0641700000000003</v>
      </c>
      <c r="AN32" s="24">
        <f>AD32/1000</f>
        <v>2.5122300000000002</v>
      </c>
      <c r="AO32" s="24">
        <f>AE32/1000</f>
        <v>8.5793199999999992</v>
      </c>
      <c r="AP32" s="24">
        <f>AF32/1000</f>
        <v>4.9684200000000001</v>
      </c>
      <c r="AQ32" s="24">
        <f>AG32/1000</f>
        <v>3.6109</v>
      </c>
      <c r="AR32" s="24">
        <f>AH32/1000</f>
        <v>5.8122700000000007</v>
      </c>
      <c r="AS32" s="24">
        <f>AI32/1000</f>
        <v>2.6079299999999996</v>
      </c>
      <c r="AT32" s="24">
        <f>AJ32/1000</f>
        <v>3.2043400000000002</v>
      </c>
    </row>
    <row r="33" spans="1:26" s="3" customFormat="1" ht="12.75" customHeight="1">
      <c r="A33" s="21"/>
      <c r="B33" s="21" t="s">
        <v>13</v>
      </c>
      <c r="C33" s="15"/>
      <c r="D33" s="15"/>
      <c r="E33" s="15"/>
      <c r="F33" s="18">
        <f>20541/1000</f>
        <v>20.541</v>
      </c>
      <c r="G33" s="17">
        <f>4025/1000</f>
        <v>4.0250000000000004</v>
      </c>
      <c r="H33" s="18">
        <f>16516/1000</f>
        <v>16.515999999999998</v>
      </c>
      <c r="I33" s="18">
        <v>32.899650000000001</v>
      </c>
      <c r="J33" s="18">
        <v>15.495040000000001</v>
      </c>
      <c r="K33" s="18">
        <v>17.404599999999999</v>
      </c>
      <c r="L33" s="18">
        <v>35.092599999999997</v>
      </c>
      <c r="M33" s="18">
        <v>16.68364</v>
      </c>
      <c r="N33" s="18">
        <v>18.40896</v>
      </c>
      <c r="O33" s="18">
        <v>30.322369999999999</v>
      </c>
      <c r="P33" s="18">
        <v>14.385759999999999</v>
      </c>
      <c r="Q33" s="18">
        <v>15.93661</v>
      </c>
      <c r="R33" s="18">
        <v>25.8</v>
      </c>
      <c r="S33" s="18">
        <v>6.8</v>
      </c>
      <c r="T33" s="17">
        <v>19</v>
      </c>
      <c r="U33" s="15"/>
      <c r="V33" s="21" t="s">
        <v>12</v>
      </c>
      <c r="W33" s="21"/>
      <c r="X33" s="4"/>
      <c r="Y33" s="4"/>
      <c r="Z33" s="4"/>
    </row>
    <row r="34" spans="1:26" s="3" customFormat="1" ht="12.75" customHeight="1">
      <c r="A34" s="21"/>
      <c r="B34" s="21" t="s">
        <v>11</v>
      </c>
      <c r="C34" s="15"/>
      <c r="D34" s="15"/>
      <c r="E34" s="15"/>
      <c r="F34" s="23"/>
      <c r="G34" s="16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2"/>
      <c r="T34" s="22"/>
      <c r="U34" s="15"/>
      <c r="V34" s="15" t="s">
        <v>10</v>
      </c>
      <c r="W34" s="15"/>
      <c r="X34" s="4"/>
      <c r="Y34" s="4"/>
      <c r="Z34" s="4"/>
    </row>
    <row r="35" spans="1:26" s="3" customFormat="1" ht="12.75" customHeight="1">
      <c r="A35" s="21"/>
      <c r="B35" s="21"/>
      <c r="C35" s="21" t="s">
        <v>9</v>
      </c>
      <c r="D35" s="15"/>
      <c r="E35" s="15"/>
      <c r="F35" s="18">
        <f>7271/1000</f>
        <v>7.2709999999999999</v>
      </c>
      <c r="G35" s="17">
        <f>3715/1000</f>
        <v>3.7149999999999999</v>
      </c>
      <c r="H35" s="18">
        <f>3557/1000</f>
        <v>3.5569999999999999</v>
      </c>
      <c r="I35" s="18">
        <v>3.6173999999999999</v>
      </c>
      <c r="J35" s="18">
        <v>0.89651000000000003</v>
      </c>
      <c r="K35" s="18">
        <v>2.7208899999999998</v>
      </c>
      <c r="L35" s="18">
        <v>2.44312</v>
      </c>
      <c r="M35" s="18">
        <v>1.19076</v>
      </c>
      <c r="N35" s="18">
        <v>1.25237</v>
      </c>
      <c r="O35" s="18">
        <v>4.8333999999999993</v>
      </c>
      <c r="P35" s="18">
        <v>2.71454</v>
      </c>
      <c r="Q35" s="18">
        <v>2.1188600000000002</v>
      </c>
      <c r="R35" s="18">
        <v>2.9</v>
      </c>
      <c r="S35" s="18">
        <v>1.8</v>
      </c>
      <c r="T35" s="17">
        <v>1.1000000000000001</v>
      </c>
      <c r="U35" s="15"/>
      <c r="V35" s="15"/>
      <c r="W35" s="15" t="s">
        <v>8</v>
      </c>
      <c r="X35" s="4"/>
      <c r="Y35" s="4"/>
      <c r="Z35" s="4"/>
    </row>
    <row r="36" spans="1:26" s="3" customFormat="1" ht="12.75" customHeight="1">
      <c r="A36" s="21"/>
      <c r="B36" s="15" t="s">
        <v>7</v>
      </c>
      <c r="C36" s="15"/>
      <c r="D36" s="15"/>
      <c r="E36" s="15"/>
      <c r="F36" s="20">
        <v>0</v>
      </c>
      <c r="G36" s="19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19">
        <v>0</v>
      </c>
      <c r="U36" s="15"/>
      <c r="V36" s="15" t="s">
        <v>6</v>
      </c>
      <c r="W36" s="15"/>
      <c r="X36" s="4"/>
      <c r="Y36" s="4"/>
      <c r="Z36" s="4"/>
    </row>
    <row r="37" spans="1:26" s="3" customFormat="1" ht="12.75" customHeight="1">
      <c r="A37" s="15"/>
      <c r="B37" s="15" t="s">
        <v>5</v>
      </c>
      <c r="C37" s="15"/>
      <c r="D37" s="15"/>
      <c r="E37" s="15"/>
      <c r="F37" s="18">
        <f>2504/1000</f>
        <v>2.504</v>
      </c>
      <c r="G37" s="17">
        <f>1529/1000</f>
        <v>1.5289999999999999</v>
      </c>
      <c r="H37" s="17">
        <f>975/1000</f>
        <v>0.97499999999999998</v>
      </c>
      <c r="I37" s="17">
        <v>5.5763999999999996</v>
      </c>
      <c r="J37" s="17">
        <v>3.0641700000000003</v>
      </c>
      <c r="K37" s="17">
        <v>2.5122300000000002</v>
      </c>
      <c r="L37" s="17">
        <v>8.5793199999999992</v>
      </c>
      <c r="M37" s="17">
        <v>4.9684200000000001</v>
      </c>
      <c r="N37" s="17">
        <v>3.6109</v>
      </c>
      <c r="O37" s="18">
        <v>5.8122700000000007</v>
      </c>
      <c r="P37" s="18">
        <v>2.6079299999999996</v>
      </c>
      <c r="Q37" s="18">
        <v>3.2043400000000002</v>
      </c>
      <c r="R37" s="17">
        <v>1.8</v>
      </c>
      <c r="S37" s="17">
        <v>1.1000000000000001</v>
      </c>
      <c r="T37" s="17">
        <v>0.7</v>
      </c>
      <c r="U37" s="16"/>
      <c r="V37" s="15" t="s">
        <v>4</v>
      </c>
      <c r="W37" s="15"/>
      <c r="X37" s="4"/>
      <c r="Y37" s="4"/>
      <c r="Z37" s="4"/>
    </row>
    <row r="38" spans="1:26" s="9" customFormat="1" ht="3" customHeight="1">
      <c r="A38" s="11"/>
      <c r="B38" s="11"/>
      <c r="C38" s="11"/>
      <c r="D38" s="11"/>
      <c r="E38" s="13"/>
      <c r="F38" s="12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1"/>
      <c r="W38" s="11"/>
      <c r="X38" s="11"/>
      <c r="Y38" s="11"/>
      <c r="Z38" s="10"/>
    </row>
    <row r="39" spans="1:26" s="9" customFormat="1" ht="3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s="5" customFormat="1" ht="14.25" customHeight="1">
      <c r="C40" s="7" t="s">
        <v>3</v>
      </c>
      <c r="D40" s="8" t="s">
        <v>2</v>
      </c>
    </row>
    <row r="41" spans="1:26" s="5" customFormat="1" ht="15" customHeight="1">
      <c r="C41" s="7" t="s">
        <v>1</v>
      </c>
      <c r="D41" s="6" t="s">
        <v>0</v>
      </c>
    </row>
    <row r="43" spans="1:26">
      <c r="B43" s="4"/>
    </row>
    <row r="46" spans="1:26">
      <c r="B46" s="3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28999999999999998" right="0.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2017-07-11T04:00:12Z</dcterms:created>
  <dcterms:modified xsi:type="dcterms:W3CDTF">2017-07-11T04:00:18Z</dcterms:modified>
</cp:coreProperties>
</file>