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87" activeTab="6"/>
  </bookViews>
  <sheets>
    <sheet name="ตารางที่1" sheetId="7" r:id="rId1"/>
    <sheet name="ตารางที่2" sheetId="5" r:id="rId2"/>
    <sheet name="ตารางที่3" sheetId="18" r:id="rId3"/>
    <sheet name="ตารางที่4" sheetId="19" r:id="rId4"/>
    <sheet name="ตารางที่5" sheetId="20" r:id="rId5"/>
    <sheet name="ตารางที่6" sheetId="21" r:id="rId6"/>
    <sheet name="ตารางที่7" sheetId="22" r:id="rId7"/>
  </sheets>
  <definedNames>
    <definedName name="_xlnm.Print_Area" localSheetId="0">ตารางที่1!$A$1:$D$31</definedName>
    <definedName name="_xlnm.Print_Area" localSheetId="1">ตารางที่2!$A$1:$D$40</definedName>
    <definedName name="_xlnm.Print_Area" localSheetId="2">ตารางที่3!$A$1:$E$44</definedName>
    <definedName name="_xlnm.Print_Area" localSheetId="3">ตารางที่4!$A$1:$D$66</definedName>
    <definedName name="_xlnm.Print_Area" localSheetId="4">ตารางที่5!$A$1:$D$25</definedName>
    <definedName name="_xlnm.Print_Area" localSheetId="5">ตารางที่6!$A$1:$D$29</definedName>
    <definedName name="_xlnm.Print_Area" localSheetId="6">ตารางที่7!$A$1:$D$39</definedName>
  </definedNames>
  <calcPr calcId="124519"/>
</workbook>
</file>

<file path=xl/calcChain.xml><?xml version="1.0" encoding="utf-8"?>
<calcChain xmlns="http://schemas.openxmlformats.org/spreadsheetml/2006/main">
  <c r="B18" i="22"/>
  <c r="B34" s="1"/>
  <c r="B6" i="21"/>
  <c r="B14"/>
  <c r="B17" i="5"/>
  <c r="B18"/>
  <c r="B10"/>
  <c r="B7"/>
  <c r="B14" i="7"/>
  <c r="B7"/>
  <c r="B12"/>
  <c r="B8"/>
  <c r="B33" i="22"/>
  <c r="B32"/>
  <c r="D28"/>
  <c r="D31"/>
  <c r="D24"/>
  <c r="B23" i="21"/>
  <c r="B19"/>
  <c r="C19"/>
  <c r="D23"/>
  <c r="D22"/>
  <c r="D21"/>
  <c r="D19"/>
  <c r="D17" i="20"/>
  <c r="B17"/>
  <c r="B46" i="19"/>
  <c r="B45"/>
  <c r="B43"/>
  <c r="B42"/>
  <c r="B41"/>
  <c r="B40"/>
  <c r="C54"/>
  <c r="C48"/>
  <c r="C47"/>
  <c r="C46"/>
  <c r="C45"/>
  <c r="C42"/>
  <c r="C41"/>
  <c r="C40"/>
  <c r="D41"/>
  <c r="D40"/>
  <c r="B53"/>
  <c r="D57"/>
  <c r="D53"/>
  <c r="G53" s="1"/>
  <c r="C29" i="18"/>
  <c r="C28"/>
  <c r="C26"/>
  <c r="D31"/>
  <c r="D29"/>
  <c r="D28"/>
  <c r="D26"/>
  <c r="C29" i="5"/>
  <c r="C28"/>
  <c r="C26"/>
  <c r="C25"/>
  <c r="C24"/>
  <c r="C23"/>
  <c r="B22" i="7"/>
  <c r="B24"/>
  <c r="C19"/>
  <c r="D19"/>
  <c r="C15" i="22"/>
  <c r="D15"/>
  <c r="D11"/>
  <c r="C11"/>
  <c r="D11" i="5"/>
  <c r="C13" i="18"/>
  <c r="B14" i="5"/>
  <c r="B11" i="22" l="1"/>
  <c r="C14" i="18" l="1"/>
  <c r="C12"/>
  <c r="C9"/>
  <c r="D15" i="5"/>
  <c r="D6" s="1"/>
  <c r="C15"/>
  <c r="C11"/>
  <c r="D9" i="7"/>
  <c r="C9"/>
  <c r="D13"/>
  <c r="C13"/>
  <c r="C5" i="19"/>
  <c r="B6"/>
  <c r="D5"/>
  <c r="B25"/>
  <c r="B7"/>
  <c r="C20" i="18"/>
  <c r="B11" i="7"/>
  <c r="C6" i="21"/>
  <c r="C21" s="1"/>
  <c r="G21" s="1"/>
  <c r="B19" i="5"/>
  <c r="B20"/>
  <c r="D5" i="18"/>
  <c r="D33" s="1"/>
  <c r="G33" s="1"/>
  <c r="B8" i="19"/>
  <c r="B9"/>
  <c r="B10"/>
  <c r="B11"/>
  <c r="B12"/>
  <c r="B13"/>
  <c r="B14"/>
  <c r="B15"/>
  <c r="B16"/>
  <c r="B17"/>
  <c r="B18"/>
  <c r="B19"/>
  <c r="B20"/>
  <c r="B22"/>
  <c r="B23"/>
  <c r="B24"/>
  <c r="B26"/>
  <c r="C22" i="18"/>
  <c r="C10"/>
  <c r="C16"/>
  <c r="C18"/>
  <c r="C7"/>
  <c r="B20" i="22"/>
  <c r="B19"/>
  <c r="B17"/>
  <c r="B16"/>
  <c r="B14"/>
  <c r="B13"/>
  <c r="B10"/>
  <c r="B9"/>
  <c r="B8"/>
  <c r="B7"/>
  <c r="B15" i="21"/>
  <c r="B13"/>
  <c r="B12"/>
  <c r="B11"/>
  <c r="B10"/>
  <c r="B9"/>
  <c r="B8"/>
  <c r="D6"/>
  <c r="D26" s="1"/>
  <c r="H26" s="1"/>
  <c r="B13" i="20"/>
  <c r="B12"/>
  <c r="B11"/>
  <c r="B10"/>
  <c r="B9"/>
  <c r="B8"/>
  <c r="D6"/>
  <c r="D19" s="1"/>
  <c r="H19" s="1"/>
  <c r="C6"/>
  <c r="B28" i="19"/>
  <c r="B27"/>
  <c r="B12" i="5"/>
  <c r="B10" i="7"/>
  <c r="B16" i="5"/>
  <c r="B16" i="7"/>
  <c r="B15"/>
  <c r="B13" i="5"/>
  <c r="B9"/>
  <c r="B8"/>
  <c r="D33" l="1"/>
  <c r="D23"/>
  <c r="C62" i="19"/>
  <c r="F62" s="1"/>
  <c r="C60"/>
  <c r="F60" s="1"/>
  <c r="C58"/>
  <c r="F58" s="1"/>
  <c r="C56"/>
  <c r="F56" s="1"/>
  <c r="C53"/>
  <c r="F53" s="1"/>
  <c r="C51"/>
  <c r="F51" s="1"/>
  <c r="F47"/>
  <c r="F45"/>
  <c r="C43"/>
  <c r="F43" s="1"/>
  <c r="F41"/>
  <c r="C61"/>
  <c r="F61" s="1"/>
  <c r="C57"/>
  <c r="F57" s="1"/>
  <c r="C44"/>
  <c r="F44" s="1"/>
  <c r="F40"/>
  <c r="C59"/>
  <c r="F59" s="1"/>
  <c r="F54"/>
  <c r="C50"/>
  <c r="F50" s="1"/>
  <c r="F46"/>
  <c r="F42"/>
  <c r="D8" i="7"/>
  <c r="D7" s="1"/>
  <c r="C8"/>
  <c r="C7" s="1"/>
  <c r="D52" i="19"/>
  <c r="G52" s="1"/>
  <c r="G57"/>
  <c r="C6" i="5"/>
  <c r="B9" i="7"/>
  <c r="C23" i="21"/>
  <c r="B13" i="7"/>
  <c r="D24" i="21"/>
  <c r="H24" s="1"/>
  <c r="C15" i="20"/>
  <c r="B6"/>
  <c r="F17" s="1"/>
  <c r="C18"/>
  <c r="G18" s="1"/>
  <c r="D60" i="19"/>
  <c r="G60" s="1"/>
  <c r="D48"/>
  <c r="G48" s="1"/>
  <c r="G23" i="21"/>
  <c r="D51" i="19"/>
  <c r="G51" s="1"/>
  <c r="C39"/>
  <c r="D50"/>
  <c r="G50" s="1"/>
  <c r="D45"/>
  <c r="G45" s="1"/>
  <c r="D58"/>
  <c r="G58" s="1"/>
  <c r="F48"/>
  <c r="D54"/>
  <c r="G54" s="1"/>
  <c r="D42"/>
  <c r="G42" s="1"/>
  <c r="D46"/>
  <c r="G46" s="1"/>
  <c r="D59"/>
  <c r="G59" s="1"/>
  <c r="D49"/>
  <c r="G49" s="1"/>
  <c r="D56"/>
  <c r="G56" s="1"/>
  <c r="C22" i="20"/>
  <c r="G22" s="1"/>
  <c r="G41" i="19"/>
  <c r="D47"/>
  <c r="G47" s="1"/>
  <c r="C19" i="20"/>
  <c r="G19" s="1"/>
  <c r="C17"/>
  <c r="G17" s="1"/>
  <c r="C20"/>
  <c r="G20" s="1"/>
  <c r="D20"/>
  <c r="H20" s="1"/>
  <c r="C21"/>
  <c r="G21" s="1"/>
  <c r="D22"/>
  <c r="H22" s="1"/>
  <c r="D43" i="19"/>
  <c r="G43" s="1"/>
  <c r="B5"/>
  <c r="H17" i="20"/>
  <c r="D21"/>
  <c r="H21" s="1"/>
  <c r="D15"/>
  <c r="D18"/>
  <c r="H18" s="1"/>
  <c r="D32" i="18"/>
  <c r="G32" s="1"/>
  <c r="D6" i="22"/>
  <c r="C6"/>
  <c r="C28" s="1"/>
  <c r="G19" i="21"/>
  <c r="D44" i="19"/>
  <c r="G44" s="1"/>
  <c r="D39" i="18"/>
  <c r="G39" s="1"/>
  <c r="G40" i="19"/>
  <c r="H23" i="21"/>
  <c r="E5" i="18"/>
  <c r="E28" s="1"/>
  <c r="H28" s="1"/>
  <c r="B12" i="22"/>
  <c r="B15"/>
  <c r="D20" i="21"/>
  <c r="H20" s="1"/>
  <c r="D17"/>
  <c r="C26"/>
  <c r="G26" s="1"/>
  <c r="C24"/>
  <c r="G24" s="1"/>
  <c r="C20"/>
  <c r="G20" s="1"/>
  <c r="C17"/>
  <c r="C22"/>
  <c r="G22" s="1"/>
  <c r="C25"/>
  <c r="G25" s="1"/>
  <c r="D39" i="19"/>
  <c r="D37" i="18"/>
  <c r="G37" s="1"/>
  <c r="G29"/>
  <c r="G26"/>
  <c r="G31"/>
  <c r="G28"/>
  <c r="D24"/>
  <c r="D35"/>
  <c r="G35" s="1"/>
  <c r="B15" i="5"/>
  <c r="B11"/>
  <c r="H19" i="21"/>
  <c r="H22"/>
  <c r="H21"/>
  <c r="D25"/>
  <c r="H25" s="1"/>
  <c r="D62" i="19"/>
  <c r="G62" s="1"/>
  <c r="D61"/>
  <c r="G61" s="1"/>
  <c r="B20" i="20" l="1"/>
  <c r="F20" s="1"/>
  <c r="B6" i="5"/>
  <c r="C28" i="7"/>
  <c r="G28" s="1"/>
  <c r="C26"/>
  <c r="C24"/>
  <c r="G24" s="1"/>
  <c r="C22"/>
  <c r="C27"/>
  <c r="C23"/>
  <c r="G23" s="1"/>
  <c r="D28"/>
  <c r="H28" s="1"/>
  <c r="D26"/>
  <c r="D24"/>
  <c r="H24" s="1"/>
  <c r="D22"/>
  <c r="H22" s="1"/>
  <c r="D27"/>
  <c r="D23"/>
  <c r="C20"/>
  <c r="D20"/>
  <c r="C25"/>
  <c r="D25"/>
  <c r="C33" i="5"/>
  <c r="G33" s="1"/>
  <c r="C36"/>
  <c r="G36" s="1"/>
  <c r="E53" i="19"/>
  <c r="F19" i="21"/>
  <c r="E41" i="19"/>
  <c r="C21" i="7"/>
  <c r="D21"/>
  <c r="G39" i="19"/>
  <c r="D32" i="5"/>
  <c r="H32" s="1"/>
  <c r="D34"/>
  <c r="H34" s="1"/>
  <c r="H33"/>
  <c r="B18" i="20"/>
  <c r="F18" s="1"/>
  <c r="E43" i="19"/>
  <c r="B50"/>
  <c r="E50" s="1"/>
  <c r="E45"/>
  <c r="B47"/>
  <c r="E47" s="1"/>
  <c r="G24" i="5"/>
  <c r="C32" i="22"/>
  <c r="C26"/>
  <c r="G26" s="1"/>
  <c r="C36"/>
  <c r="G36" s="1"/>
  <c r="C25"/>
  <c r="G25" s="1"/>
  <c r="E42" i="19"/>
  <c r="B39"/>
  <c r="E40"/>
  <c r="B48"/>
  <c r="E48" s="1"/>
  <c r="B22" i="20"/>
  <c r="F22" s="1"/>
  <c r="B21"/>
  <c r="F21" s="1"/>
  <c r="B19"/>
  <c r="F19" s="1"/>
  <c r="B22" i="21"/>
  <c r="F22" s="1"/>
  <c r="B25"/>
  <c r="F25" s="1"/>
  <c r="C35" i="22"/>
  <c r="G35" s="1"/>
  <c r="C33"/>
  <c r="G33" s="1"/>
  <c r="C24"/>
  <c r="G24" s="1"/>
  <c r="C23"/>
  <c r="C29"/>
  <c r="G29" s="1"/>
  <c r="C30"/>
  <c r="G30" s="1"/>
  <c r="C34"/>
  <c r="G34" s="1"/>
  <c r="B6"/>
  <c r="B27" s="1"/>
  <c r="H15" i="20"/>
  <c r="E37" i="18"/>
  <c r="H37" s="1"/>
  <c r="E35"/>
  <c r="H35" s="1"/>
  <c r="E33"/>
  <c r="H33" s="1"/>
  <c r="E39"/>
  <c r="H39" s="1"/>
  <c r="G29" i="5"/>
  <c r="C32"/>
  <c r="B51" i="19"/>
  <c r="E51" s="1"/>
  <c r="E46"/>
  <c r="B21" i="21"/>
  <c r="F21" s="1"/>
  <c r="E32" i="18"/>
  <c r="H32" s="1"/>
  <c r="E29"/>
  <c r="H29" s="1"/>
  <c r="E31"/>
  <c r="H31" s="1"/>
  <c r="C5"/>
  <c r="E24"/>
  <c r="E26"/>
  <c r="H26" s="1"/>
  <c r="B15" i="20"/>
  <c r="H23" i="7"/>
  <c r="D26" i="22"/>
  <c r="H26" s="1"/>
  <c r="D25"/>
  <c r="H25" s="1"/>
  <c r="H28"/>
  <c r="D29"/>
  <c r="H29" s="1"/>
  <c r="D32"/>
  <c r="D23"/>
  <c r="D36"/>
  <c r="H36" s="1"/>
  <c r="D27"/>
  <c r="H24"/>
  <c r="H17" i="21"/>
  <c r="G17"/>
  <c r="G15" i="20"/>
  <c r="G24" i="18"/>
  <c r="D30" i="5"/>
  <c r="H30" s="1"/>
  <c r="D36"/>
  <c r="H36" s="1"/>
  <c r="D24"/>
  <c r="D25"/>
  <c r="H25" s="1"/>
  <c r="D26"/>
  <c r="H26" s="1"/>
  <c r="D35"/>
  <c r="H35" s="1"/>
  <c r="D29"/>
  <c r="H29" s="1"/>
  <c r="H23"/>
  <c r="D28"/>
  <c r="C34"/>
  <c r="G34" s="1"/>
  <c r="D33" i="22"/>
  <c r="H33" s="1"/>
  <c r="D35"/>
  <c r="H35" s="1"/>
  <c r="D34"/>
  <c r="H34" s="1"/>
  <c r="D30"/>
  <c r="H30" s="1"/>
  <c r="B26" i="21"/>
  <c r="F26" s="1"/>
  <c r="B17"/>
  <c r="B20"/>
  <c r="F20" s="1"/>
  <c r="F23"/>
  <c r="B24"/>
  <c r="F24" s="1"/>
  <c r="B61" i="19"/>
  <c r="E61" s="1"/>
  <c r="B56"/>
  <c r="E56" s="1"/>
  <c r="B57"/>
  <c r="E57" s="1"/>
  <c r="B54"/>
  <c r="E54" s="1"/>
  <c r="B58"/>
  <c r="E58" s="1"/>
  <c r="B60"/>
  <c r="E60" s="1"/>
  <c r="B59"/>
  <c r="E59" s="1"/>
  <c r="B62"/>
  <c r="E62" s="1"/>
  <c r="F39"/>
  <c r="C30" i="5"/>
  <c r="G30" s="1"/>
  <c r="C35"/>
  <c r="G35" s="1"/>
  <c r="G26"/>
  <c r="G25"/>
  <c r="G28"/>
  <c r="H27" i="7"/>
  <c r="G27"/>
  <c r="H24" i="5" l="1"/>
  <c r="B29"/>
  <c r="B24"/>
  <c r="B23"/>
  <c r="D22" i="22"/>
  <c r="C27"/>
  <c r="G27" s="1"/>
  <c r="C31"/>
  <c r="B27" i="5"/>
  <c r="B25"/>
  <c r="B31"/>
  <c r="B26"/>
  <c r="F26" s="1"/>
  <c r="B34"/>
  <c r="F34" s="1"/>
  <c r="B30"/>
  <c r="F30" s="1"/>
  <c r="B28"/>
  <c r="B33"/>
  <c r="F33" s="1"/>
  <c r="F24"/>
  <c r="B36"/>
  <c r="F36" s="1"/>
  <c r="B32"/>
  <c r="F32" s="1"/>
  <c r="B35"/>
  <c r="F35" s="1"/>
  <c r="F26" i="18"/>
  <c r="C35"/>
  <c r="F35" s="1"/>
  <c r="F29"/>
  <c r="F28"/>
  <c r="C33"/>
  <c r="F33" s="1"/>
  <c r="C37"/>
  <c r="F37" s="1"/>
  <c r="C32"/>
  <c r="F32" s="1"/>
  <c r="C39"/>
  <c r="F39" s="1"/>
  <c r="C31"/>
  <c r="F31" s="1"/>
  <c r="B27" i="7"/>
  <c r="F27" s="1"/>
  <c r="B26"/>
  <c r="F24"/>
  <c r="B28"/>
  <c r="F28" s="1"/>
  <c r="B23"/>
  <c r="F23" s="1"/>
  <c r="B21"/>
  <c r="B20"/>
  <c r="B19" s="1"/>
  <c r="B25"/>
  <c r="H28" i="5"/>
  <c r="D27"/>
  <c r="H27" s="1"/>
  <c r="D31"/>
  <c r="C31"/>
  <c r="G26" i="7"/>
  <c r="G25" s="1"/>
  <c r="G28" i="22"/>
  <c r="F25" i="5"/>
  <c r="G23" i="22"/>
  <c r="H27"/>
  <c r="G32"/>
  <c r="G31" s="1"/>
  <c r="B26"/>
  <c r="F26" s="1"/>
  <c r="F34"/>
  <c r="E39" i="19"/>
  <c r="B23" i="22"/>
  <c r="C24" i="18"/>
  <c r="G23" i="5"/>
  <c r="F29"/>
  <c r="H24" i="18"/>
  <c r="H21" i="7"/>
  <c r="H20" s="1"/>
  <c r="H26"/>
  <c r="H25" s="1"/>
  <c r="B25" i="22"/>
  <c r="F25" s="1"/>
  <c r="H32"/>
  <c r="H31" s="1"/>
  <c r="H23"/>
  <c r="B28"/>
  <c r="F28" s="1"/>
  <c r="B24"/>
  <c r="F24" s="1"/>
  <c r="B29"/>
  <c r="F29" s="1"/>
  <c r="B30"/>
  <c r="F30" s="1"/>
  <c r="F33"/>
  <c r="B35"/>
  <c r="F35" s="1"/>
  <c r="B36"/>
  <c r="F36" s="1"/>
  <c r="F17" i="21"/>
  <c r="F15" i="20"/>
  <c r="C27" i="5"/>
  <c r="G27"/>
  <c r="G32"/>
  <c r="G31" s="1"/>
  <c r="G22" i="7"/>
  <c r="G21" s="1"/>
  <c r="G20" s="1"/>
  <c r="D22" i="5" l="1"/>
  <c r="B22"/>
  <c r="G19" i="7"/>
  <c r="C22" i="5"/>
  <c r="H31"/>
  <c r="H22" s="1"/>
  <c r="C22" i="22"/>
  <c r="H19" i="7"/>
  <c r="G22" i="5"/>
  <c r="F27" i="22"/>
  <c r="F32"/>
  <c r="F31" s="1"/>
  <c r="B31"/>
  <c r="B22" s="1"/>
  <c r="G22"/>
  <c r="F26" i="7"/>
  <c r="F25" s="1"/>
  <c r="H22" i="22"/>
  <c r="F28" i="5"/>
  <c r="F27" s="1"/>
  <c r="F23"/>
  <c r="F24" i="18"/>
  <c r="F23" i="22"/>
  <c r="F22" i="7"/>
  <c r="F21" s="1"/>
  <c r="F20" s="1"/>
  <c r="F19" l="1"/>
  <c r="F31" i="5"/>
  <c r="F22" s="1"/>
  <c r="F22" i="22"/>
</calcChain>
</file>

<file path=xl/sharedStrings.xml><?xml version="1.0" encoding="utf-8"?>
<sst xmlns="http://schemas.openxmlformats.org/spreadsheetml/2006/main" count="285" uniqueCount="113">
  <si>
    <t>สถานภาพแรงงาน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</si>
  <si>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</si>
  <si>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</si>
  <si>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</si>
  <si>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</si>
  <si>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</si>
  <si>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</si>
  <si>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</si>
  <si>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</si>
  <si>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</si>
  <si>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</si>
  <si>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</si>
  <si>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</si>
  <si>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</si>
  <si>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</si>
  <si>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</si>
  <si>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</si>
  <si>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</si>
  <si>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</si>
  <si>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</si>
  <si>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</si>
  <si>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</si>
  <si>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</si>
  <si>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</si>
  <si>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</si>
  <si>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</si>
  <si>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 xml:space="preserve">   1.2  ผู้ที่รอฤดูกาล</t>
  </si>
  <si>
    <t>ร้อยละ</t>
  </si>
  <si>
    <t xml:space="preserve">5. พนักงานบริการและพนักงานในร้านค้า และตลาด 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</si>
  <si>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</si>
  <si>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</si>
  <si>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</si>
  <si>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</si>
  <si>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</si>
  <si>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</si>
  <si>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</si>
  <si>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</si>
  <si>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</si>
  <si>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</si>
  <si>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</si>
  <si>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</si>
  <si>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</si>
  <si>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</si>
  <si>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รวมทั้งการประกันสังคมภาคบังคับ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</si>
  <si>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</si>
  <si>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</si>
  <si>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</si>
  <si>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</si>
  <si>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</si>
  <si>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</si>
  <si>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</si>
  <si>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</si>
  <si>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</si>
  <si>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</si>
  <si>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</si>
  <si>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</si>
  <si>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</si>
  <si>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</si>
  <si>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5.3  สายวิชาการศึกษา</t>
  </si>
  <si>
    <t xml:space="preserve"> -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</si>
  <si>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</si>
  <si>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</si>
  <si>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</si>
  <si>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</si>
  <si>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</si>
  <si>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</si>
  <si>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</si>
  <si>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</si>
  <si>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</si>
  <si>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</si>
  <si>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</si>
  <si>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</si>
  <si>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</si>
  <si>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</si>
  <si>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เดือนพฤศจิกายน พ.ศ. 2554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</si>
  <si>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</si>
  <si>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</si>
  <si>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</si>
  <si>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</si>
  <si>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</si>
  <si>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</si>
  <si>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</si>
  <si>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</si>
  <si>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</si>
  <si>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</si>
  <si>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</si>
  <si>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</si>
  <si>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</si>
  <si>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</si>
  <si>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</si>
  <si>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</si>
  <si>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</si>
  <si>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</si>
  <si>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</si>
  <si>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 xml:space="preserve">และธุรกิจการค้าที่เกี่ยวข้อง </t>
  </si>
  <si>
    <t>21. องค์การระหว่างประเทศและองค์การต่างประเทศอื่นๆ และสมาชิก</t>
  </si>
  <si>
    <t>..</t>
  </si>
  <si>
    <t xml:space="preserve">ตารางที่ 1   ประชากร จำแนกตามสถานภาพแรงงานและเพศ </t>
  </si>
  <si>
    <t xml:space="preserve">                เดือนมิถุนายน พ.ศ. 2558</t>
  </si>
  <si>
    <t>ตารางที่ 2  ประชากรอายุ 15 ปีขึ้นไป จำแนกตามระดับการศึกษาที่สำเร็จ และเพศ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</si>
  <si>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</si>
  <si>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</si>
  <si>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</si>
  <si>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</si>
  <si>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</si>
  <si>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</si>
  <si>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</si>
  <si>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</si>
  <si>
    <t xml:space="preserve">                เดือนมีนาคม พ.ศ. 2557</t>
  </si>
  <si>
    <t xml:space="preserve">                     เดือนมีนาคม พ.ศ. 2557</t>
  </si>
  <si>
    <t>เดือนมีนาคม พ.ศ. 2557</t>
  </si>
  <si>
    <t xml:space="preserve">                เดือนมีนาคม พ.ศ. 2557 (ต่อ)</t>
  </si>
  <si>
    <t xml:space="preserve">                       เดือนมีนาคม พ.ศ. 2557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</si>
</sst>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  <numFmt numFmtId="193" formatCode="_-* #,##0.000_-;\-* #,##0.000_-;_-* &quot;-&quot;_-;_-@_-"/>
    <numFmt numFmtId="194" formatCode="_(* #,##0.0_);_(* \(#,##0.0\);_(* &quot;-&quot;_);_(@_)"/>
    <numFmt numFmtId="195" formatCode="_-#,##0.0_-;\-#,##0.0_-;_-&quot;-&quot;_-;_-@_-"/>
    <numFmt numFmtId="196" formatCode="_(#,##0_);_(\(#,##0\);_(&quot;-&quot;_);_(@_)"/>
    <numFmt numFmtId="197" formatCode="_-#,##0_-;\-#,##0_-;_-&quot;-&quot;_-;_-@_-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6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190" fontId="5" fillId="0" borderId="0" xfId="0" applyNumberFormat="1" applyFont="1"/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5" fillId="0" borderId="0" xfId="3" quotePrefix="1" applyFont="1" applyAlignment="1" applyProtection="1">
      <alignment horizontal="left" vertical="center"/>
    </xf>
    <xf numFmtId="3" fontId="5" fillId="0" borderId="0" xfId="3" applyNumberFormat="1" applyFont="1" applyBorder="1" applyAlignment="1">
      <alignment horizontal="right"/>
    </xf>
    <xf numFmtId="3" fontId="5" fillId="0" borderId="0" xfId="3" applyNumberFormat="1" applyFont="1" applyAlignment="1">
      <alignment horizontal="right"/>
    </xf>
    <xf numFmtId="0" fontId="5" fillId="0" borderId="0" xfId="3" applyFont="1" applyAlignment="1">
      <alignment vertical="center"/>
    </xf>
    <xf numFmtId="0" fontId="5" fillId="0" borderId="0" xfId="3" applyFont="1" applyAlignment="1" applyProtection="1">
      <alignment horizontal="left" vertical="center"/>
    </xf>
    <xf numFmtId="0" fontId="5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horizontal="right"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5" fillId="0" borderId="2" xfId="3" quotePrefix="1" applyFont="1" applyBorder="1" applyAlignment="1" applyProtection="1">
      <alignment horizontal="left" vertical="center"/>
    </xf>
    <xf numFmtId="2" fontId="5" fillId="0" borderId="2" xfId="3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4" fillId="0" borderId="0" xfId="3" applyFont="1"/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5" fillId="0" borderId="0" xfId="3" applyNumberFormat="1" applyFont="1" applyBorder="1" applyAlignment="1">
      <alignment horizontal="right" vertical="center"/>
    </xf>
    <xf numFmtId="0" fontId="6" fillId="0" borderId="2" xfId="3" applyFont="1" applyBorder="1" applyAlignment="1">
      <alignment vertical="center"/>
    </xf>
    <xf numFmtId="190" fontId="5" fillId="0" borderId="2" xfId="3" applyNumberFormat="1" applyFont="1" applyBorder="1" applyAlignment="1">
      <alignment horizontal="right"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5" fillId="0" borderId="0" xfId="3" applyNumberFormat="1" applyFont="1" applyAlignment="1">
      <alignment horizontal="right"/>
    </xf>
    <xf numFmtId="41" fontId="6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 vertical="center"/>
    </xf>
    <xf numFmtId="0" fontId="5" fillId="0" borderId="0" xfId="3" applyFont="1" applyBorder="1" applyAlignment="1" applyProtection="1">
      <alignment horizontal="left" vertical="center"/>
    </xf>
    <xf numFmtId="188" fontId="5" fillId="0" borderId="0" xfId="3" applyNumberFormat="1" applyFont="1" applyBorder="1" applyAlignment="1" applyProtection="1">
      <alignment horizontal="left" vertical="center"/>
    </xf>
    <xf numFmtId="41" fontId="5" fillId="0" borderId="0" xfId="3" applyNumberFormat="1" applyFont="1" applyBorder="1" applyAlignment="1">
      <alignment horizontal="right"/>
    </xf>
    <xf numFmtId="192" fontId="2" fillId="0" borderId="0" xfId="3" applyNumberFormat="1" applyFont="1" applyBorder="1" applyAlignment="1">
      <alignment horizontal="right" vertical="center"/>
    </xf>
    <xf numFmtId="192" fontId="5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 applyProtection="1">
      <alignment horizontal="left" vertical="center"/>
    </xf>
    <xf numFmtId="192" fontId="5" fillId="0" borderId="2" xfId="3" applyNumberFormat="1" applyFont="1" applyBorder="1" applyAlignment="1">
      <alignment horizontal="right" vertical="center"/>
    </xf>
    <xf numFmtId="187" fontId="5" fillId="0" borderId="0" xfId="3" applyNumberFormat="1" applyFont="1" applyBorder="1" applyAlignment="1">
      <alignment horizontal="right"/>
    </xf>
    <xf numFmtId="189" fontId="2" fillId="0" borderId="0" xfId="3" applyNumberFormat="1" applyFont="1" applyAlignment="1">
      <alignment vertical="center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193" fontId="5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3" fontId="5" fillId="0" borderId="2" xfId="3" applyNumberFormat="1" applyFont="1" applyBorder="1" applyAlignment="1">
      <alignment horizontal="right" vertical="center"/>
    </xf>
    <xf numFmtId="0" fontId="5" fillId="0" borderId="2" xfId="0" applyFont="1" applyBorder="1"/>
    <xf numFmtId="0" fontId="6" fillId="0" borderId="2" xfId="0" applyFont="1" applyBorder="1"/>
    <xf numFmtId="0" fontId="10" fillId="0" borderId="0" xfId="0" applyFont="1"/>
    <xf numFmtId="190" fontId="10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0" fontId="2" fillId="0" borderId="0" xfId="3" applyFont="1" applyAlignment="1">
      <alignment horizontal="center"/>
    </xf>
    <xf numFmtId="195" fontId="6" fillId="0" borderId="0" xfId="0" applyNumberFormat="1" applyFont="1" applyBorder="1" applyAlignment="1">
      <alignment horizontal="right"/>
    </xf>
    <xf numFmtId="41" fontId="2" fillId="0" borderId="0" xfId="3" applyNumberFormat="1" applyFont="1"/>
    <xf numFmtId="41" fontId="2" fillId="0" borderId="0" xfId="1" applyNumberFormat="1" applyFont="1" applyBorder="1" applyAlignment="1">
      <alignment horizontal="right"/>
    </xf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0" fontId="4" fillId="2" borderId="0" xfId="3" applyFont="1" applyFill="1" applyAlignment="1">
      <alignment vertical="center"/>
    </xf>
    <xf numFmtId="3" fontId="2" fillId="0" borderId="0" xfId="3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190" fontId="6" fillId="0" borderId="0" xfId="3" applyNumberFormat="1" applyFont="1" applyBorder="1"/>
    <xf numFmtId="3" fontId="4" fillId="0" borderId="0" xfId="3" applyNumberFormat="1" applyFont="1" applyFill="1" applyBorder="1" applyAlignment="1">
      <alignment horizontal="right"/>
    </xf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190" fontId="10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6" fillId="0" borderId="0" xfId="3" applyNumberFormat="1" applyFont="1" applyBorder="1" applyAlignment="1">
      <alignment horizontal="right"/>
    </xf>
    <xf numFmtId="196" fontId="6" fillId="0" borderId="0" xfId="3" applyNumberFormat="1" applyFont="1" applyAlignment="1">
      <alignment horizontal="right"/>
    </xf>
    <xf numFmtId="196" fontId="5" fillId="0" borderId="0" xfId="3" applyNumberFormat="1" applyFont="1" applyAlignment="1">
      <alignment horizontal="right"/>
    </xf>
    <xf numFmtId="41" fontId="2" fillId="0" borderId="0" xfId="3" applyNumberFormat="1" applyFont="1" applyAlignment="1">
      <alignment vertical="center"/>
    </xf>
    <xf numFmtId="194" fontId="5" fillId="0" borderId="0" xfId="3" applyNumberFormat="1" applyFont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12" fillId="0" borderId="0" xfId="0" applyFont="1"/>
    <xf numFmtId="190" fontId="6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197" fontId="6" fillId="0" borderId="0" xfId="0" applyNumberFormat="1" applyFont="1" applyBorder="1" applyAlignment="1">
      <alignment horizontal="right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41"/>
  <sheetViews>
    <sheetView showGridLines="0" view="pageBreakPreview" topLeftCell="A4" zoomScale="80" zoomScaleNormal="90" zoomScaleSheetLayoutView="80" workbookViewId="0">
      <selection activeCell="I12" sqref="I12"/>
    </sheetView>
  </sheetViews>
  <sheetFormatPr defaultRowHeight="24" customHeight="1"/>
  <cols>
    <col min="1" max="1" width="31.5703125" style="1" customWidth="1"/>
    <col min="2" max="4" width="22.7109375" style="1" customWidth="1"/>
    <col min="5" max="5" width="9.140625" style="1"/>
    <col min="6" max="8" width="9.5703125" style="1" bestFit="1" customWidth="1"/>
    <col min="9" max="16384" width="9.140625" style="1"/>
  </cols>
  <sheetData>
    <row r="1" spans="1:10" ht="23.25">
      <c r="A1" s="40" t="s">
        <v>97</v>
      </c>
    </row>
    <row r="2" spans="1:10" ht="23.25">
      <c r="A2" s="2" t="s">
        <v>108</v>
      </c>
    </row>
    <row r="3" spans="1:10" ht="8.1" customHeight="1">
      <c r="A3" s="3"/>
      <c r="B3" s="3"/>
      <c r="C3" s="3"/>
      <c r="D3" s="3"/>
    </row>
    <row r="4" spans="1:10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10" s="2" customFormat="1" ht="23.25">
      <c r="A5" s="1"/>
      <c r="B5" s="176" t="s">
        <v>78</v>
      </c>
      <c r="C5" s="176"/>
      <c r="D5" s="176"/>
      <c r="E5" s="6"/>
    </row>
    <row r="6" spans="1:10" s="10" customFormat="1" ht="6" customHeight="1">
      <c r="A6" s="7"/>
      <c r="C6" s="8"/>
      <c r="D6" s="8"/>
      <c r="E6" s="11"/>
    </row>
    <row r="7" spans="1:10" s="10" customFormat="1" ht="23.25">
      <c r="A7" s="7" t="s">
        <v>4</v>
      </c>
      <c r="B7" s="8">
        <f>B8+B13</f>
        <v>439041</v>
      </c>
      <c r="C7" s="9">
        <f>C8+C13</f>
        <v>216619</v>
      </c>
      <c r="D7" s="9">
        <f>D8+D13</f>
        <v>222422</v>
      </c>
      <c r="E7" s="9"/>
      <c r="F7" s="12"/>
      <c r="G7" s="12"/>
      <c r="H7" s="12"/>
      <c r="I7" s="12"/>
      <c r="J7" s="12"/>
    </row>
    <row r="8" spans="1:10" s="10" customFormat="1" ht="23.25">
      <c r="A8" s="10" t="s">
        <v>17</v>
      </c>
      <c r="B8" s="8">
        <f>C8+D8</f>
        <v>320228</v>
      </c>
      <c r="C8" s="9">
        <f>C9+C12</f>
        <v>169942</v>
      </c>
      <c r="D8" s="9">
        <f>D9+D12</f>
        <v>150286</v>
      </c>
      <c r="E8" s="9"/>
      <c r="F8" s="12"/>
      <c r="G8" s="12"/>
      <c r="H8" s="12"/>
      <c r="I8" s="12"/>
      <c r="J8" s="12"/>
    </row>
    <row r="9" spans="1:10" s="13" customFormat="1" ht="23.25">
      <c r="A9" s="13" t="s">
        <v>19</v>
      </c>
      <c r="B9" s="14">
        <f>B10+B11</f>
        <v>319427</v>
      </c>
      <c r="C9" s="14">
        <f>C10+C11</f>
        <v>169625</v>
      </c>
      <c r="D9" s="14">
        <f>D10+D11</f>
        <v>149802</v>
      </c>
      <c r="E9" s="11"/>
      <c r="F9" s="15"/>
      <c r="G9" s="15"/>
      <c r="H9" s="15"/>
      <c r="I9" s="15"/>
      <c r="J9" s="15"/>
    </row>
    <row r="10" spans="1:10" s="13" customFormat="1" ht="23.25">
      <c r="A10" s="13" t="s">
        <v>20</v>
      </c>
      <c r="B10" s="16">
        <f t="shared" ref="B10:B16" si="0">C10+D10</f>
        <v>319427</v>
      </c>
      <c r="C10" s="17">
        <v>169625</v>
      </c>
      <c r="D10" s="17">
        <v>149802</v>
      </c>
      <c r="E10" s="11"/>
    </row>
    <row r="11" spans="1:10" s="13" customFormat="1" ht="23.25">
      <c r="A11" s="13" t="s">
        <v>21</v>
      </c>
      <c r="B11" s="30">
        <f>C11+D11</f>
        <v>0</v>
      </c>
      <c r="C11" s="30">
        <v>0</v>
      </c>
      <c r="D11" s="30">
        <v>0</v>
      </c>
      <c r="E11" s="11"/>
    </row>
    <row r="12" spans="1:10" s="13" customFormat="1" ht="23.25">
      <c r="A12" s="13" t="s">
        <v>26</v>
      </c>
      <c r="B12" s="16">
        <f t="shared" si="0"/>
        <v>801</v>
      </c>
      <c r="C12" s="186">
        <v>317</v>
      </c>
      <c r="D12" s="14">
        <v>484</v>
      </c>
      <c r="E12" s="146"/>
    </row>
    <row r="13" spans="1:10" s="10" customFormat="1" ht="23.25">
      <c r="A13" s="10" t="s">
        <v>18</v>
      </c>
      <c r="B13" s="18">
        <f>C13+D13</f>
        <v>118813</v>
      </c>
      <c r="C13" s="9">
        <f>SUM(C14:C16)</f>
        <v>46677</v>
      </c>
      <c r="D13" s="19">
        <f>SUM(D14:D16)</f>
        <v>72136</v>
      </c>
      <c r="E13" s="9"/>
      <c r="F13" s="20"/>
    </row>
    <row r="14" spans="1:10" s="13" customFormat="1" ht="23.25">
      <c r="A14" s="13" t="s">
        <v>22</v>
      </c>
      <c r="B14" s="16">
        <f t="shared" si="0"/>
        <v>27337</v>
      </c>
      <c r="C14" s="17">
        <v>797</v>
      </c>
      <c r="D14" s="17">
        <v>26540</v>
      </c>
      <c r="E14" s="11"/>
    </row>
    <row r="15" spans="1:10" s="13" customFormat="1" ht="23.25">
      <c r="A15" s="13" t="s">
        <v>23</v>
      </c>
      <c r="B15" s="16">
        <f t="shared" si="0"/>
        <v>30968</v>
      </c>
      <c r="C15" s="17">
        <v>16250</v>
      </c>
      <c r="D15" s="17">
        <v>14718</v>
      </c>
      <c r="E15" s="11"/>
    </row>
    <row r="16" spans="1:10" s="13" customFormat="1" ht="23.25">
      <c r="A16" s="21" t="s">
        <v>24</v>
      </c>
      <c r="B16" s="16">
        <f t="shared" si="0"/>
        <v>60508</v>
      </c>
      <c r="C16" s="17">
        <v>29630</v>
      </c>
      <c r="D16" s="17">
        <v>30878</v>
      </c>
    </row>
    <row r="17" spans="1:8" s="13" customFormat="1" ht="23.25">
      <c r="A17" s="1"/>
      <c r="B17" s="177" t="s">
        <v>27</v>
      </c>
      <c r="C17" s="177"/>
      <c r="D17" s="177"/>
    </row>
    <row r="18" spans="1:8" s="10" customFormat="1" ht="6" customHeight="1">
      <c r="A18" s="7"/>
      <c r="B18" s="22"/>
      <c r="C18" s="22"/>
      <c r="D18" s="22"/>
      <c r="F18" s="23"/>
    </row>
    <row r="19" spans="1:8" s="10" customFormat="1" ht="23.25">
      <c r="A19" s="7" t="s">
        <v>4</v>
      </c>
      <c r="B19" s="22">
        <f>B20+B25</f>
        <v>100</v>
      </c>
      <c r="C19" s="22">
        <f t="shared" ref="C19:D19" si="1">C20+C25</f>
        <v>100</v>
      </c>
      <c r="D19" s="22">
        <f t="shared" si="1"/>
        <v>100</v>
      </c>
      <c r="F19" s="23">
        <f>F20+F25</f>
        <v>100</v>
      </c>
      <c r="G19" s="23">
        <f>G20+G25</f>
        <v>100</v>
      </c>
      <c r="H19" s="23">
        <f>H20+H25</f>
        <v>100</v>
      </c>
    </row>
    <row r="20" spans="1:8" s="10" customFormat="1" ht="23.25">
      <c r="A20" s="10" t="s">
        <v>17</v>
      </c>
      <c r="B20" s="22">
        <f t="shared" ref="B20:B28" si="2">B8/$B$7*100</f>
        <v>72.938062732182189</v>
      </c>
      <c r="C20" s="22">
        <f t="shared" ref="C20:C28" si="3">C8/$C$7*100</f>
        <v>78.452028677078189</v>
      </c>
      <c r="D20" s="22">
        <f t="shared" ref="D20:D28" si="4">D8/$D$7*100</f>
        <v>67.567956407189939</v>
      </c>
      <c r="F20" s="23">
        <f>F21+F24</f>
        <v>72.900000000000006</v>
      </c>
      <c r="G20" s="23">
        <f>G21+G24</f>
        <v>78.399999999999991</v>
      </c>
      <c r="H20" s="23">
        <f>H21+H24</f>
        <v>67.600000000000009</v>
      </c>
    </row>
    <row r="21" spans="1:8" s="10" customFormat="1" ht="23.25">
      <c r="A21" s="13" t="s">
        <v>19</v>
      </c>
      <c r="B21" s="175">
        <f t="shared" si="2"/>
        <v>72.755619634612714</v>
      </c>
      <c r="C21" s="175">
        <f t="shared" si="3"/>
        <v>78.305688789995344</v>
      </c>
      <c r="D21" s="175">
        <f t="shared" si="4"/>
        <v>67.350352033521858</v>
      </c>
      <c r="F21" s="23">
        <f>F22+F23</f>
        <v>72.7</v>
      </c>
      <c r="G21" s="23">
        <f>G22+G23</f>
        <v>78.3</v>
      </c>
      <c r="H21" s="23">
        <f>H22+H23</f>
        <v>67.400000000000006</v>
      </c>
    </row>
    <row r="22" spans="1:8" s="13" customFormat="1" ht="23.25">
      <c r="A22" s="13" t="s">
        <v>20</v>
      </c>
      <c r="B22" s="175">
        <f>B10/$B$7*100-0.02</f>
        <v>72.735619634612718</v>
      </c>
      <c r="C22" s="175">
        <f t="shared" si="3"/>
        <v>78.305688789995344</v>
      </c>
      <c r="D22" s="175">
        <f t="shared" si="4"/>
        <v>67.350352033521858</v>
      </c>
      <c r="F22" s="23">
        <f t="shared" ref="F22:F28" si="5">ROUND(B22,1)</f>
        <v>72.7</v>
      </c>
      <c r="G22" s="23">
        <f t="shared" ref="G22:G27" si="6">ROUND(C22,1)</f>
        <v>78.3</v>
      </c>
      <c r="H22" s="23">
        <f t="shared" ref="H22:H28" si="7">ROUND(D22,1)</f>
        <v>67.400000000000006</v>
      </c>
    </row>
    <row r="23" spans="1:8" s="13" customFormat="1" ht="23.25">
      <c r="A23" s="13" t="s">
        <v>21</v>
      </c>
      <c r="B23" s="30">
        <f t="shared" si="2"/>
        <v>0</v>
      </c>
      <c r="C23" s="30">
        <f t="shared" si="3"/>
        <v>0</v>
      </c>
      <c r="D23" s="30">
        <f t="shared" si="4"/>
        <v>0</v>
      </c>
      <c r="F23" s="23">
        <f t="shared" si="5"/>
        <v>0</v>
      </c>
      <c r="G23" s="23">
        <f t="shared" si="6"/>
        <v>0</v>
      </c>
      <c r="H23" s="23">
        <f t="shared" si="7"/>
        <v>0</v>
      </c>
    </row>
    <row r="24" spans="1:8" s="13" customFormat="1" ht="23.25">
      <c r="A24" s="13" t="s">
        <v>26</v>
      </c>
      <c r="B24" s="175">
        <f>B12/$B$7*100</f>
        <v>0.18244309756947527</v>
      </c>
      <c r="C24" s="175">
        <f t="shared" si="3"/>
        <v>0.14633988708285053</v>
      </c>
      <c r="D24" s="175">
        <f t="shared" si="4"/>
        <v>0.21760437366807242</v>
      </c>
      <c r="F24" s="23">
        <f>ROUND(B24,1)</f>
        <v>0.2</v>
      </c>
      <c r="G24" s="23">
        <f t="shared" si="6"/>
        <v>0.1</v>
      </c>
      <c r="H24" s="23">
        <f t="shared" si="7"/>
        <v>0.2</v>
      </c>
    </row>
    <row r="25" spans="1:8" s="10" customFormat="1" ht="23.25">
      <c r="A25" s="10" t="s">
        <v>18</v>
      </c>
      <c r="B25" s="22">
        <f t="shared" si="2"/>
        <v>27.061937267817811</v>
      </c>
      <c r="C25" s="22">
        <f t="shared" si="3"/>
        <v>21.547971322921814</v>
      </c>
      <c r="D25" s="22">
        <f t="shared" si="4"/>
        <v>32.432043592810061</v>
      </c>
      <c r="F25" s="23">
        <f>F26+F27+F28</f>
        <v>27.1</v>
      </c>
      <c r="G25" s="23">
        <f>G26+G27+G28</f>
        <v>21.6</v>
      </c>
      <c r="H25" s="23">
        <f>H26+H27+H28</f>
        <v>32.4</v>
      </c>
    </row>
    <row r="26" spans="1:8" s="13" customFormat="1" ht="23.25">
      <c r="A26" s="13" t="s">
        <v>22</v>
      </c>
      <c r="B26" s="175">
        <f t="shared" si="2"/>
        <v>6.2265255408948139</v>
      </c>
      <c r="C26" s="175">
        <f t="shared" si="3"/>
        <v>0.36792709780767152</v>
      </c>
      <c r="D26" s="175">
        <f t="shared" si="4"/>
        <v>11.932272886674879</v>
      </c>
      <c r="F26" s="23">
        <f t="shared" si="5"/>
        <v>6.2</v>
      </c>
      <c r="G26" s="23">
        <f t="shared" si="6"/>
        <v>0.4</v>
      </c>
      <c r="H26" s="23">
        <f t="shared" si="7"/>
        <v>11.9</v>
      </c>
    </row>
    <row r="27" spans="1:8" s="13" customFormat="1" ht="23.25">
      <c r="A27" s="13" t="s">
        <v>23</v>
      </c>
      <c r="B27" s="175">
        <f t="shared" si="2"/>
        <v>7.0535553627109993</v>
      </c>
      <c r="C27" s="175">
        <f t="shared" si="3"/>
        <v>7.501650363079877</v>
      </c>
      <c r="D27" s="175">
        <f t="shared" si="4"/>
        <v>6.617151181088202</v>
      </c>
      <c r="F27" s="23">
        <f t="shared" si="5"/>
        <v>7.1</v>
      </c>
      <c r="G27" s="23">
        <f t="shared" si="6"/>
        <v>7.5</v>
      </c>
      <c r="H27" s="23">
        <f t="shared" si="7"/>
        <v>6.6</v>
      </c>
    </row>
    <row r="28" spans="1:8" s="13" customFormat="1" ht="23.25">
      <c r="A28" s="21" t="s">
        <v>24</v>
      </c>
      <c r="B28" s="175">
        <f t="shared" si="2"/>
        <v>13.781856364211997</v>
      </c>
      <c r="C28" s="175">
        <f t="shared" si="3"/>
        <v>13.678393862034262</v>
      </c>
      <c r="D28" s="175">
        <f t="shared" si="4"/>
        <v>13.882619525046982</v>
      </c>
      <c r="F28" s="23">
        <f t="shared" si="5"/>
        <v>13.8</v>
      </c>
      <c r="G28" s="23">
        <f>ROUND(C28,1)</f>
        <v>13.7</v>
      </c>
      <c r="H28" s="23">
        <f t="shared" si="7"/>
        <v>13.9</v>
      </c>
    </row>
    <row r="29" spans="1:8" ht="6.75" customHeight="1">
      <c r="A29" s="138"/>
      <c r="B29" s="139"/>
      <c r="C29" s="139"/>
      <c r="D29" s="139"/>
    </row>
    <row r="30" spans="1:8" s="174" customFormat="1" ht="30.75" customHeight="1">
      <c r="A30" s="174" t="s">
        <v>106</v>
      </c>
    </row>
    <row r="31" spans="1:8" s="174" customFormat="1" ht="27" customHeight="1">
      <c r="A31" s="174" t="s">
        <v>109</v>
      </c>
    </row>
    <row r="32" spans="1:8" ht="24" customHeight="1">
      <c r="B32" s="24"/>
      <c r="C32" s="24"/>
      <c r="D32" s="24"/>
    </row>
    <row r="33" spans="2:4" ht="24" customHeight="1">
      <c r="B33" s="24"/>
      <c r="C33" s="24"/>
      <c r="D33" s="24"/>
    </row>
    <row r="34" spans="2:4" ht="24" customHeight="1">
      <c r="B34" s="24"/>
      <c r="C34" s="24"/>
      <c r="D34" s="24"/>
    </row>
    <row r="35" spans="2:4" ht="24" customHeight="1">
      <c r="B35" s="24"/>
      <c r="C35" s="24"/>
      <c r="D35" s="24"/>
    </row>
    <row r="36" spans="2:4" ht="24" customHeight="1">
      <c r="B36" s="24"/>
      <c r="C36" s="24"/>
      <c r="D36" s="24"/>
    </row>
    <row r="37" spans="2:4" ht="24" customHeight="1">
      <c r="B37" s="24"/>
      <c r="C37" s="24"/>
      <c r="D37" s="24"/>
    </row>
    <row r="38" spans="2:4" ht="24" customHeight="1">
      <c r="B38" s="24"/>
      <c r="C38" s="24"/>
      <c r="D38" s="24"/>
    </row>
    <row r="39" spans="2:4" ht="24" customHeight="1">
      <c r="B39" s="24"/>
      <c r="C39" s="24"/>
      <c r="D39" s="24"/>
    </row>
    <row r="40" spans="2:4" ht="24" customHeight="1">
      <c r="B40" s="24"/>
      <c r="C40" s="24"/>
      <c r="D40" s="24"/>
    </row>
    <row r="41" spans="2:4" ht="24" customHeight="1">
      <c r="B41" s="24"/>
      <c r="C41" s="24"/>
      <c r="D41" s="24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40"/>
  <sheetViews>
    <sheetView showGridLines="0" view="pageBreakPreview" topLeftCell="A28" zoomScale="80" zoomScaleNormal="75" zoomScaleSheetLayoutView="80" workbookViewId="0">
      <selection activeCell="E17" sqref="E17"/>
    </sheetView>
  </sheetViews>
  <sheetFormatPr defaultRowHeight="26.25" customHeight="1"/>
  <cols>
    <col min="1" max="1" width="33.28515625" style="2" customWidth="1"/>
    <col min="2" max="4" width="22.7109375" style="1" customWidth="1"/>
    <col min="5" max="5" width="9.140625" style="1"/>
    <col min="6" max="8" width="10.7109375" style="1" customWidth="1"/>
    <col min="9" max="16384" width="9.140625" style="1"/>
  </cols>
  <sheetData>
    <row r="1" spans="1:4" s="2" customFormat="1" ht="23.25">
      <c r="A1" s="2" t="s">
        <v>99</v>
      </c>
      <c r="B1" s="1"/>
      <c r="C1" s="1"/>
      <c r="D1" s="1"/>
    </row>
    <row r="2" spans="1:4" ht="23.25">
      <c r="A2" s="2" t="s">
        <v>108</v>
      </c>
    </row>
    <row r="3" spans="1:4" ht="8.25" customHeight="1"/>
    <row r="4" spans="1:4" s="2" customFormat="1" ht="30" customHeight="1">
      <c r="A4" s="4" t="s">
        <v>29</v>
      </c>
      <c r="B4" s="5" t="s">
        <v>1</v>
      </c>
      <c r="C4" s="5" t="s">
        <v>2</v>
      </c>
      <c r="D4" s="5" t="s">
        <v>3</v>
      </c>
    </row>
    <row r="5" spans="1:4" s="2" customFormat="1" ht="23.25">
      <c r="B5" s="178" t="s">
        <v>78</v>
      </c>
      <c r="C5" s="178"/>
      <c r="D5" s="178"/>
    </row>
    <row r="6" spans="1:4" s="10" customFormat="1" ht="24.95" customHeight="1">
      <c r="A6" s="7" t="s">
        <v>4</v>
      </c>
      <c r="B6" s="162">
        <f>C6+D6</f>
        <v>439041</v>
      </c>
      <c r="C6" s="163">
        <f>C7+C8+C9+C10+C11+C15+C19+C20</f>
        <v>216619</v>
      </c>
      <c r="D6" s="163">
        <f>D7+D8+D9+D10+D11+D15+D19+D20</f>
        <v>222422</v>
      </c>
    </row>
    <row r="7" spans="1:4" s="13" customFormat="1" ht="24.95" customHeight="1">
      <c r="A7" s="25" t="s">
        <v>31</v>
      </c>
      <c r="B7" s="17">
        <f t="shared" ref="B7:B20" si="0">C7+D7</f>
        <v>17917</v>
      </c>
      <c r="C7" s="17">
        <v>6700</v>
      </c>
      <c r="D7" s="17">
        <v>11217</v>
      </c>
    </row>
    <row r="8" spans="1:4" s="13" customFormat="1" ht="24.95" customHeight="1">
      <c r="A8" s="26" t="s">
        <v>30</v>
      </c>
      <c r="B8" s="17">
        <f t="shared" si="0"/>
        <v>149440</v>
      </c>
      <c r="C8" s="17">
        <v>70594</v>
      </c>
      <c r="D8" s="17">
        <v>78846</v>
      </c>
    </row>
    <row r="9" spans="1:4" s="13" customFormat="1" ht="24.95" customHeight="1">
      <c r="A9" s="27" t="s">
        <v>32</v>
      </c>
      <c r="B9" s="17">
        <f t="shared" si="0"/>
        <v>118236</v>
      </c>
      <c r="C9" s="17">
        <v>61319</v>
      </c>
      <c r="D9" s="17">
        <v>56917</v>
      </c>
    </row>
    <row r="10" spans="1:4" s="13" customFormat="1" ht="24.95" customHeight="1">
      <c r="A10" s="27" t="s">
        <v>33</v>
      </c>
      <c r="B10" s="17">
        <f t="shared" si="0"/>
        <v>84824</v>
      </c>
      <c r="C10" s="17">
        <v>44328</v>
      </c>
      <c r="D10" s="17">
        <v>40496</v>
      </c>
    </row>
    <row r="11" spans="1:4" ht="24.95" customHeight="1">
      <c r="A11" s="26" t="s">
        <v>34</v>
      </c>
      <c r="B11" s="17">
        <f>C11+D11</f>
        <v>41835</v>
      </c>
      <c r="C11" s="17">
        <f>C12+C13+C14</f>
        <v>22463</v>
      </c>
      <c r="D11" s="17">
        <f>D12+D13+D14</f>
        <v>19372</v>
      </c>
    </row>
    <row r="12" spans="1:4" ht="24.95" customHeight="1">
      <c r="A12" s="28" t="s">
        <v>35</v>
      </c>
      <c r="B12" s="17">
        <f>C12+D12</f>
        <v>35632</v>
      </c>
      <c r="C12" s="17">
        <v>18679</v>
      </c>
      <c r="D12" s="17">
        <v>16953</v>
      </c>
    </row>
    <row r="13" spans="1:4" ht="24.95" customHeight="1">
      <c r="A13" s="28" t="s">
        <v>36</v>
      </c>
      <c r="B13" s="17">
        <f t="shared" si="0"/>
        <v>6203</v>
      </c>
      <c r="C13" s="17">
        <v>3784</v>
      </c>
      <c r="D13" s="17">
        <v>2419</v>
      </c>
    </row>
    <row r="14" spans="1:4" ht="24.95" customHeight="1">
      <c r="A14" s="29" t="s">
        <v>58</v>
      </c>
      <c r="B14" s="30">
        <f t="shared" si="0"/>
        <v>0</v>
      </c>
      <c r="C14" s="30">
        <v>0</v>
      </c>
      <c r="D14" s="30">
        <v>0</v>
      </c>
    </row>
    <row r="15" spans="1:4" ht="24.95" customHeight="1">
      <c r="A15" s="26" t="s">
        <v>37</v>
      </c>
      <c r="B15" s="17">
        <f>B16+B17+B18</f>
        <v>26789</v>
      </c>
      <c r="C15" s="17">
        <f>C16+C17+C18</f>
        <v>11215</v>
      </c>
      <c r="D15" s="17">
        <f>D16+D17+D18</f>
        <v>15574</v>
      </c>
    </row>
    <row r="16" spans="1:4" s="13" customFormat="1" ht="24.95" customHeight="1">
      <c r="A16" s="29" t="s">
        <v>38</v>
      </c>
      <c r="B16" s="15">
        <f t="shared" si="0"/>
        <v>13241</v>
      </c>
      <c r="C16" s="15">
        <v>5629</v>
      </c>
      <c r="D16" s="15">
        <v>7612</v>
      </c>
    </row>
    <row r="17" spans="1:9" s="13" customFormat="1" ht="24.95" customHeight="1">
      <c r="A17" s="29" t="s">
        <v>39</v>
      </c>
      <c r="B17" s="15">
        <f t="shared" si="0"/>
        <v>7352</v>
      </c>
      <c r="C17" s="15">
        <v>3348</v>
      </c>
      <c r="D17" s="15">
        <v>4004</v>
      </c>
    </row>
    <row r="18" spans="1:9" s="13" customFormat="1" ht="24.95" customHeight="1">
      <c r="A18" s="29" t="s">
        <v>40</v>
      </c>
      <c r="B18" s="15">
        <f t="shared" si="0"/>
        <v>6196</v>
      </c>
      <c r="C18" s="15">
        <v>2238</v>
      </c>
      <c r="D18" s="15">
        <v>3958</v>
      </c>
    </row>
    <row r="19" spans="1:9" s="13" customFormat="1" ht="24.95" customHeight="1">
      <c r="A19" s="28" t="s">
        <v>41</v>
      </c>
      <c r="B19" s="31">
        <f t="shared" si="0"/>
        <v>0</v>
      </c>
      <c r="C19" s="31">
        <v>0</v>
      </c>
      <c r="D19" s="31">
        <v>0</v>
      </c>
    </row>
    <row r="20" spans="1:9" s="13" customFormat="1" ht="24.95" customHeight="1">
      <c r="A20" s="28" t="s">
        <v>42</v>
      </c>
      <c r="B20" s="31">
        <f t="shared" si="0"/>
        <v>0</v>
      </c>
      <c r="C20" s="31">
        <v>0</v>
      </c>
      <c r="D20" s="31">
        <v>0</v>
      </c>
    </row>
    <row r="21" spans="1:9" ht="24.95" customHeight="1">
      <c r="A21" s="1"/>
      <c r="B21" s="179" t="s">
        <v>27</v>
      </c>
      <c r="C21" s="179"/>
      <c r="D21" s="179"/>
      <c r="F21" s="32"/>
      <c r="G21" s="32"/>
      <c r="H21" s="32"/>
    </row>
    <row r="22" spans="1:9" s="2" customFormat="1" ht="23.25">
      <c r="A22" s="33" t="s">
        <v>4</v>
      </c>
      <c r="B22" s="131">
        <f>B23+B24+B25+B26+B27+B31</f>
        <v>100.02</v>
      </c>
      <c r="C22" s="131">
        <f>C23+C24+C25+C26+C27+C31</f>
        <v>100.02</v>
      </c>
      <c r="D22" s="131">
        <f>D23+D24+D25+D26+D27+D31</f>
        <v>100.02</v>
      </c>
      <c r="F22" s="34">
        <f>SUM(F23:F27,F31,F35,F36)</f>
        <v>99.999999999999986</v>
      </c>
      <c r="G22" s="34">
        <f>SUM(G23:G27,G31,G36)</f>
        <v>100</v>
      </c>
      <c r="H22" s="34">
        <f>SUM(H23:H27,H31,H35:H36)</f>
        <v>100</v>
      </c>
      <c r="I22" s="34"/>
    </row>
    <row r="23" spans="1:9" ht="24.95" customHeight="1">
      <c r="A23" s="25" t="s">
        <v>31</v>
      </c>
      <c r="B23" s="132">
        <f>B7/$B$6*100</f>
        <v>4.0809400488792624</v>
      </c>
      <c r="C23" s="132">
        <f>C7/$C$6*100</f>
        <v>3.0929881497006266</v>
      </c>
      <c r="D23" s="132">
        <f>+D7/$D$6*100+0.02</f>
        <v>5.0631162385015864</v>
      </c>
      <c r="F23" s="35">
        <f>ROUND(B23,1)</f>
        <v>4.0999999999999996</v>
      </c>
      <c r="G23" s="35">
        <f>ROUND(C23,1)</f>
        <v>3.1</v>
      </c>
      <c r="H23" s="35">
        <f>ROUND(D23,1)</f>
        <v>5.0999999999999996</v>
      </c>
      <c r="I23" s="35"/>
    </row>
    <row r="24" spans="1:9" ht="24.95" customHeight="1">
      <c r="A24" s="26" t="s">
        <v>30</v>
      </c>
      <c r="B24" s="132">
        <f>B8/$B$6*100+0.02</f>
        <v>34.057823346794493</v>
      </c>
      <c r="C24" s="132">
        <f>C8/$C$6*100</f>
        <v>32.589015737308365</v>
      </c>
      <c r="D24" s="132">
        <f t="shared" ref="D24:D30" si="1">+D8/$D$6*100</f>
        <v>35.448831500481063</v>
      </c>
      <c r="F24" s="35">
        <f>ROUND(B24,1)</f>
        <v>34.1</v>
      </c>
      <c r="G24" s="35">
        <f t="shared" ref="G24:G34" si="2">ROUND(C24,1)</f>
        <v>32.6</v>
      </c>
      <c r="H24" s="35">
        <f t="shared" ref="H24:H36" si="3">ROUND(D24,1)</f>
        <v>35.4</v>
      </c>
      <c r="I24" s="35"/>
    </row>
    <row r="25" spans="1:9" ht="24.95" customHeight="1">
      <c r="A25" s="27" t="s">
        <v>32</v>
      </c>
      <c r="B25" s="132">
        <f t="shared" ref="B25:B36" si="4">B9/$B$6*100</f>
        <v>26.930514462202847</v>
      </c>
      <c r="C25" s="132">
        <f>C9/$C$6*100</f>
        <v>28.307304530073541</v>
      </c>
      <c r="D25" s="132">
        <f t="shared" si="1"/>
        <v>25.589644909226607</v>
      </c>
      <c r="F25" s="35">
        <f>ROUND(B25,1)</f>
        <v>26.9</v>
      </c>
      <c r="G25" s="35">
        <f t="shared" si="2"/>
        <v>28.3</v>
      </c>
      <c r="H25" s="35">
        <f t="shared" si="3"/>
        <v>25.6</v>
      </c>
      <c r="I25" s="35"/>
    </row>
    <row r="26" spans="1:9" ht="24.95" customHeight="1">
      <c r="A26" s="27" t="s">
        <v>33</v>
      </c>
      <c r="B26" s="132">
        <f t="shared" si="4"/>
        <v>19.320291271202461</v>
      </c>
      <c r="C26" s="132">
        <f>C10/$C$6*100</f>
        <v>20.463578910437221</v>
      </c>
      <c r="D26" s="132">
        <f t="shared" si="1"/>
        <v>18.206832057979877</v>
      </c>
      <c r="F26" s="35">
        <f>ROUND(B26,1)</f>
        <v>19.3</v>
      </c>
      <c r="G26" s="35">
        <f t="shared" si="2"/>
        <v>20.5</v>
      </c>
      <c r="H26" s="35">
        <f t="shared" si="3"/>
        <v>18.2</v>
      </c>
      <c r="I26" s="35"/>
    </row>
    <row r="27" spans="1:9" ht="24.95" customHeight="1">
      <c r="A27" s="1" t="s">
        <v>34</v>
      </c>
      <c r="B27" s="132">
        <f t="shared" si="4"/>
        <v>9.5287228299862647</v>
      </c>
      <c r="C27" s="132">
        <f>SUM(C28:C30)</f>
        <v>10.389819821899279</v>
      </c>
      <c r="D27" s="132">
        <f>SUM(D28:D30)</f>
        <v>8.7095700964832616</v>
      </c>
      <c r="F27" s="35">
        <f>F28+F29+F30</f>
        <v>9.5</v>
      </c>
      <c r="G27" s="35">
        <f>G28+G29+G30</f>
        <v>10.4</v>
      </c>
      <c r="H27" s="35">
        <f t="shared" si="3"/>
        <v>8.6999999999999993</v>
      </c>
      <c r="I27" s="36"/>
    </row>
    <row r="28" spans="1:9" ht="24.95" customHeight="1">
      <c r="A28" s="28" t="s">
        <v>35</v>
      </c>
      <c r="B28" s="132">
        <f t="shared" si="4"/>
        <v>8.1158707273352597</v>
      </c>
      <c r="C28" s="133">
        <f>C12/$C$6*100</f>
        <v>8.6229739773519398</v>
      </c>
      <c r="D28" s="133">
        <f t="shared" si="1"/>
        <v>7.6219978239562627</v>
      </c>
      <c r="F28" s="35">
        <f t="shared" ref="F28:F36" si="5">ROUND(B28,1)</f>
        <v>8.1</v>
      </c>
      <c r="G28" s="35">
        <f t="shared" si="2"/>
        <v>8.6</v>
      </c>
      <c r="H28" s="35">
        <f t="shared" si="3"/>
        <v>7.6</v>
      </c>
      <c r="I28" s="35"/>
    </row>
    <row r="29" spans="1:9" ht="24.95" customHeight="1">
      <c r="A29" s="28" t="s">
        <v>36</v>
      </c>
      <c r="B29" s="132">
        <f t="shared" si="4"/>
        <v>1.4128521026510052</v>
      </c>
      <c r="C29" s="133">
        <f>C13/$C$6*100+0.02</f>
        <v>1.766845844547339</v>
      </c>
      <c r="D29" s="133">
        <f t="shared" si="1"/>
        <v>1.0875722725269983</v>
      </c>
      <c r="F29" s="35">
        <f t="shared" si="5"/>
        <v>1.4</v>
      </c>
      <c r="G29" s="35">
        <f t="shared" si="2"/>
        <v>1.8</v>
      </c>
      <c r="H29" s="35">
        <f t="shared" si="3"/>
        <v>1.1000000000000001</v>
      </c>
      <c r="I29" s="35"/>
    </row>
    <row r="30" spans="1:9" ht="24.95" customHeight="1">
      <c r="A30" s="29" t="s">
        <v>58</v>
      </c>
      <c r="B30" s="132">
        <f t="shared" si="4"/>
        <v>0</v>
      </c>
      <c r="C30" s="133">
        <f>C14/$C$6*100</f>
        <v>0</v>
      </c>
      <c r="D30" s="133">
        <f t="shared" si="1"/>
        <v>0</v>
      </c>
      <c r="F30" s="35">
        <f t="shared" si="5"/>
        <v>0</v>
      </c>
      <c r="G30" s="35">
        <f t="shared" si="2"/>
        <v>0</v>
      </c>
      <c r="H30" s="35">
        <f t="shared" si="3"/>
        <v>0</v>
      </c>
      <c r="I30" s="37"/>
    </row>
    <row r="31" spans="1:9" ht="24.95" customHeight="1">
      <c r="A31" s="26" t="s">
        <v>37</v>
      </c>
      <c r="B31" s="132">
        <f t="shared" si="4"/>
        <v>6.1017080409346738</v>
      </c>
      <c r="C31" s="133">
        <f>SUM(C32:C34)</f>
        <v>5.1772928505809741</v>
      </c>
      <c r="D31" s="133">
        <f>SUM(D32:D34)</f>
        <v>7.0020051973276018</v>
      </c>
      <c r="F31" s="35">
        <f>F32+F33+F34</f>
        <v>6.1</v>
      </c>
      <c r="G31" s="35">
        <f>G32+G33+G34</f>
        <v>5.0999999999999996</v>
      </c>
      <c r="H31" s="35">
        <f t="shared" si="3"/>
        <v>7</v>
      </c>
      <c r="I31" s="36"/>
    </row>
    <row r="32" spans="1:9" ht="24.95" customHeight="1">
      <c r="A32" s="29" t="s">
        <v>38</v>
      </c>
      <c r="B32" s="132">
        <f t="shared" si="4"/>
        <v>3.0158914543288668</v>
      </c>
      <c r="C32" s="133">
        <f>C16/$C$6*100</f>
        <v>2.5985716857708696</v>
      </c>
      <c r="D32" s="133">
        <f>+D16/$D$6*100</f>
        <v>3.4223233313251389</v>
      </c>
      <c r="F32" s="35">
        <f t="shared" si="5"/>
        <v>3</v>
      </c>
      <c r="G32" s="35">
        <f t="shared" si="2"/>
        <v>2.6</v>
      </c>
      <c r="H32" s="35">
        <f t="shared" si="3"/>
        <v>3.4</v>
      </c>
      <c r="I32" s="35"/>
    </row>
    <row r="33" spans="1:11" ht="24.95" customHeight="1">
      <c r="A33" s="29" t="s">
        <v>39</v>
      </c>
      <c r="B33" s="132">
        <f t="shared" si="4"/>
        <v>1.6745588680783801</v>
      </c>
      <c r="C33" s="133">
        <f>C17/$C$6*100</f>
        <v>1.5455707948056265</v>
      </c>
      <c r="D33" s="133">
        <f>+D17/$D$6*100</f>
        <v>1.800181636708599</v>
      </c>
      <c r="F33" s="35">
        <f t="shared" si="5"/>
        <v>1.7</v>
      </c>
      <c r="G33" s="35">
        <f t="shared" si="2"/>
        <v>1.5</v>
      </c>
      <c r="H33" s="35">
        <f t="shared" si="3"/>
        <v>1.8</v>
      </c>
      <c r="I33" s="35"/>
    </row>
    <row r="34" spans="1:11" ht="24.95" customHeight="1">
      <c r="A34" s="29" t="s">
        <v>40</v>
      </c>
      <c r="B34" s="132">
        <f t="shared" si="4"/>
        <v>1.4112577185274267</v>
      </c>
      <c r="C34" s="132">
        <f>C18/$C$6*100</f>
        <v>1.033150370004478</v>
      </c>
      <c r="D34" s="133">
        <f>+D18/$D$6*100</f>
        <v>1.7795002292938649</v>
      </c>
      <c r="F34" s="35">
        <f t="shared" si="5"/>
        <v>1.4</v>
      </c>
      <c r="G34" s="35">
        <f t="shared" si="2"/>
        <v>1</v>
      </c>
      <c r="H34" s="35">
        <f t="shared" si="3"/>
        <v>1.8</v>
      </c>
      <c r="I34" s="35"/>
    </row>
    <row r="35" spans="1:11" ht="24.95" customHeight="1">
      <c r="A35" s="28" t="s">
        <v>41</v>
      </c>
      <c r="B35" s="132">
        <f t="shared" si="4"/>
        <v>0</v>
      </c>
      <c r="C35" s="132">
        <f>C19/$C$6*100</f>
        <v>0</v>
      </c>
      <c r="D35" s="133">
        <f>+D19/$D$6*100</f>
        <v>0</v>
      </c>
      <c r="F35" s="35">
        <f t="shared" si="5"/>
        <v>0</v>
      </c>
      <c r="G35" s="35">
        <f>ROUND(C35,1)</f>
        <v>0</v>
      </c>
      <c r="H35" s="35">
        <f t="shared" si="3"/>
        <v>0</v>
      </c>
      <c r="I35" s="38"/>
    </row>
    <row r="36" spans="1:11" ht="24.95" customHeight="1">
      <c r="A36" s="39" t="s">
        <v>42</v>
      </c>
      <c r="B36" s="130">
        <f t="shared" si="4"/>
        <v>0</v>
      </c>
      <c r="C36" s="130">
        <f>C20/$C$6*100</f>
        <v>0</v>
      </c>
      <c r="D36" s="134">
        <f>+D20/$D$6*100</f>
        <v>0</v>
      </c>
      <c r="F36" s="35">
        <f t="shared" si="5"/>
        <v>0</v>
      </c>
      <c r="G36" s="35">
        <f>ROUND(C36,1)</f>
        <v>0</v>
      </c>
      <c r="H36" s="35">
        <f t="shared" si="3"/>
        <v>0</v>
      </c>
      <c r="I36" s="35"/>
      <c r="J36" s="6"/>
      <c r="K36" s="6"/>
    </row>
    <row r="37" spans="1:11" s="140" customFormat="1" ht="6.75" customHeight="1">
      <c r="A37" s="140" t="s">
        <v>88</v>
      </c>
      <c r="B37" s="141"/>
      <c r="F37" s="142"/>
      <c r="G37" s="142"/>
      <c r="H37" s="142"/>
      <c r="I37" s="142"/>
      <c r="J37" s="142"/>
      <c r="K37" s="142"/>
    </row>
    <row r="38" spans="1:11" s="140" customFormat="1" ht="26.25" customHeight="1">
      <c r="A38" s="173" t="s">
        <v>88</v>
      </c>
      <c r="B38" s="161"/>
      <c r="C38" s="161"/>
      <c r="D38" s="161"/>
      <c r="F38" s="142"/>
      <c r="G38" s="142"/>
      <c r="H38" s="142"/>
      <c r="I38" s="142"/>
      <c r="J38" s="142"/>
      <c r="K38" s="142"/>
    </row>
    <row r="39" spans="1:11" s="174" customFormat="1" ht="24" customHeight="1">
      <c r="A39" s="174" t="s">
        <v>106</v>
      </c>
    </row>
    <row r="40" spans="1:11" s="174" customFormat="1" ht="27" customHeight="1">
      <c r="A40" s="174" t="s">
        <v>109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K56"/>
  <sheetViews>
    <sheetView showGridLines="0" view="pageBreakPreview" topLeftCell="A13" zoomScale="80" zoomScaleNormal="75" zoomScaleSheetLayoutView="80" workbookViewId="0">
      <selection activeCell="C22" sqref="C22"/>
    </sheetView>
  </sheetViews>
  <sheetFormatPr defaultRowHeight="26.25" customHeight="1"/>
  <cols>
    <col min="1" max="1" width="9.140625" style="41" customWidth="1"/>
    <col min="2" max="2" width="40.42578125" style="41" customWidth="1"/>
    <col min="3" max="5" width="18.7109375" style="42" customWidth="1"/>
    <col min="6" max="6" width="13.5703125" style="42" customWidth="1"/>
    <col min="7" max="7" width="12.42578125" style="42" customWidth="1"/>
    <col min="8" max="8" width="11.140625" style="42" customWidth="1"/>
    <col min="9" max="16384" width="9.140625" style="42"/>
  </cols>
  <sheetData>
    <row r="1" spans="1:9" s="41" customFormat="1" ht="23.25">
      <c r="A1" s="41" t="s">
        <v>105</v>
      </c>
      <c r="C1" s="42"/>
      <c r="D1" s="42"/>
      <c r="E1" s="42"/>
    </row>
    <row r="2" spans="1:9" s="1" customFormat="1" ht="23.25">
      <c r="A2" s="2" t="s">
        <v>98</v>
      </c>
      <c r="B2" s="2" t="s">
        <v>110</v>
      </c>
    </row>
    <row r="3" spans="1:9" s="41" customFormat="1" ht="23.25">
      <c r="A3" s="180" t="s">
        <v>14</v>
      </c>
      <c r="B3" s="180"/>
      <c r="C3" s="45" t="s">
        <v>1</v>
      </c>
      <c r="D3" s="45" t="s">
        <v>2</v>
      </c>
      <c r="E3" s="45" t="s">
        <v>3</v>
      </c>
    </row>
    <row r="4" spans="1:9" s="41" customFormat="1" ht="24.95" customHeight="1">
      <c r="A4" s="46"/>
      <c r="B4" s="46"/>
      <c r="C4" s="181" t="s">
        <v>78</v>
      </c>
      <c r="D4" s="181"/>
      <c r="E4" s="181"/>
    </row>
    <row r="5" spans="1:9" s="49" customFormat="1" ht="24" customHeight="1">
      <c r="A5" s="182" t="s">
        <v>4</v>
      </c>
      <c r="B5" s="182"/>
      <c r="C5" s="155">
        <f>D5+E5</f>
        <v>319427</v>
      </c>
      <c r="D5" s="155">
        <f>SUM(D7:D20)</f>
        <v>169625</v>
      </c>
      <c r="E5" s="155">
        <f>SUM(E7:E20)</f>
        <v>149802</v>
      </c>
      <c r="F5" s="155"/>
      <c r="G5" s="155"/>
      <c r="H5" s="155"/>
      <c r="I5" s="48"/>
    </row>
    <row r="6" spans="1:9" s="49" customFormat="1" ht="3.75" customHeight="1">
      <c r="A6" s="47"/>
      <c r="B6" s="47"/>
      <c r="C6" s="50"/>
      <c r="D6" s="51"/>
      <c r="E6" s="50"/>
    </row>
    <row r="7" spans="1:9" s="55" customFormat="1" ht="24" customHeight="1">
      <c r="A7" s="52" t="s">
        <v>5</v>
      </c>
      <c r="B7" s="52"/>
      <c r="C7" s="53">
        <f>D7+E7</f>
        <v>4418</v>
      </c>
      <c r="D7" s="54">
        <v>2899</v>
      </c>
      <c r="E7" s="54">
        <v>1519</v>
      </c>
      <c r="F7" s="61"/>
      <c r="G7" s="61"/>
      <c r="H7" s="61"/>
    </row>
    <row r="8" spans="1:9" s="55" customFormat="1" ht="24" customHeight="1">
      <c r="A8" s="52"/>
      <c r="B8" s="56" t="s">
        <v>81</v>
      </c>
      <c r="C8" s="53"/>
      <c r="D8" s="54"/>
      <c r="E8" s="54"/>
    </row>
    <row r="9" spans="1:9" s="55" customFormat="1" ht="24" customHeight="1">
      <c r="A9" s="56" t="s">
        <v>6</v>
      </c>
      <c r="B9" s="56"/>
      <c r="C9" s="53">
        <f t="shared" ref="C9:C22" si="0">D9+E9</f>
        <v>6849</v>
      </c>
      <c r="D9" s="54">
        <v>2369</v>
      </c>
      <c r="E9" s="54">
        <v>4480</v>
      </c>
      <c r="F9" s="61"/>
      <c r="G9" s="61"/>
      <c r="H9" s="61"/>
    </row>
    <row r="10" spans="1:9" s="55" customFormat="1" ht="24" customHeight="1">
      <c r="A10" s="52" t="s">
        <v>7</v>
      </c>
      <c r="B10" s="52"/>
      <c r="C10" s="53">
        <f t="shared" si="0"/>
        <v>4337</v>
      </c>
      <c r="D10" s="54">
        <v>2091</v>
      </c>
      <c r="E10" s="54">
        <v>2246</v>
      </c>
      <c r="F10" s="61"/>
      <c r="G10" s="61"/>
      <c r="H10" s="61"/>
    </row>
    <row r="11" spans="1:9" ht="24" customHeight="1">
      <c r="A11" s="52"/>
      <c r="B11" s="52" t="s">
        <v>82</v>
      </c>
      <c r="C11" s="53"/>
      <c r="D11" s="54"/>
      <c r="E11" s="54"/>
    </row>
    <row r="12" spans="1:9" ht="24" customHeight="1">
      <c r="A12" s="56" t="s">
        <v>8</v>
      </c>
      <c r="B12" s="56"/>
      <c r="C12" s="53">
        <f t="shared" si="0"/>
        <v>4205</v>
      </c>
      <c r="D12" s="54">
        <v>1273</v>
      </c>
      <c r="E12" s="54">
        <v>2932</v>
      </c>
      <c r="F12" s="61"/>
      <c r="G12" s="61"/>
      <c r="H12" s="61"/>
    </row>
    <row r="13" spans="1:9" ht="24" customHeight="1">
      <c r="A13" s="52" t="s">
        <v>28</v>
      </c>
      <c r="B13" s="52"/>
      <c r="C13" s="53">
        <f>D13+E13</f>
        <v>40589</v>
      </c>
      <c r="D13" s="54">
        <v>15873</v>
      </c>
      <c r="E13" s="54">
        <v>24716</v>
      </c>
      <c r="F13" s="61"/>
      <c r="G13" s="61"/>
      <c r="H13" s="61"/>
    </row>
    <row r="14" spans="1:9" ht="24" customHeight="1">
      <c r="A14" s="52" t="s">
        <v>9</v>
      </c>
      <c r="B14" s="52"/>
      <c r="C14" s="53">
        <f t="shared" si="0"/>
        <v>197598</v>
      </c>
      <c r="D14" s="54">
        <v>107979</v>
      </c>
      <c r="E14" s="54">
        <v>89619</v>
      </c>
      <c r="F14" s="61"/>
      <c r="G14" s="61"/>
      <c r="H14" s="61"/>
    </row>
    <row r="15" spans="1:9" ht="24" customHeight="1">
      <c r="B15" s="56" t="s">
        <v>83</v>
      </c>
      <c r="C15" s="53"/>
      <c r="D15" s="54"/>
      <c r="E15" s="54"/>
    </row>
    <row r="16" spans="1:9" ht="24" customHeight="1">
      <c r="A16" s="52" t="s">
        <v>10</v>
      </c>
      <c r="B16" s="52"/>
      <c r="C16" s="53">
        <f t="shared" si="0"/>
        <v>14623</v>
      </c>
      <c r="D16" s="54">
        <v>11308</v>
      </c>
      <c r="E16" s="54">
        <v>3315</v>
      </c>
      <c r="F16" s="61"/>
      <c r="G16" s="61"/>
      <c r="H16" s="61"/>
    </row>
    <row r="17" spans="1:9" ht="24" customHeight="1">
      <c r="B17" s="56" t="s">
        <v>94</v>
      </c>
      <c r="C17" s="53"/>
      <c r="D17" s="54"/>
      <c r="E17" s="54"/>
    </row>
    <row r="18" spans="1:9" ht="24" customHeight="1">
      <c r="A18" s="52" t="s">
        <v>11</v>
      </c>
      <c r="B18" s="52"/>
      <c r="C18" s="53">
        <f t="shared" si="0"/>
        <v>5738</v>
      </c>
      <c r="D18" s="54">
        <v>4979</v>
      </c>
      <c r="E18" s="54">
        <v>759</v>
      </c>
      <c r="F18" s="61"/>
      <c r="G18" s="61"/>
      <c r="H18" s="61"/>
    </row>
    <row r="19" spans="1:9" ht="24" customHeight="1">
      <c r="B19" s="56" t="s">
        <v>85</v>
      </c>
      <c r="C19" s="53"/>
      <c r="D19" s="54"/>
      <c r="E19" s="54"/>
    </row>
    <row r="20" spans="1:9" ht="24" customHeight="1">
      <c r="A20" s="56" t="s">
        <v>12</v>
      </c>
      <c r="B20" s="56"/>
      <c r="C20" s="53">
        <f t="shared" si="0"/>
        <v>41070</v>
      </c>
      <c r="D20" s="54">
        <v>20854</v>
      </c>
      <c r="E20" s="54">
        <v>20216</v>
      </c>
      <c r="F20" s="61"/>
      <c r="G20" s="61"/>
      <c r="H20" s="61"/>
    </row>
    <row r="21" spans="1:9" ht="24" customHeight="1">
      <c r="B21" s="56" t="s">
        <v>86</v>
      </c>
      <c r="C21" s="53"/>
      <c r="D21" s="54"/>
      <c r="E21" s="54"/>
    </row>
    <row r="22" spans="1:9" ht="24" customHeight="1">
      <c r="A22" s="57" t="s">
        <v>13</v>
      </c>
      <c r="B22" s="57"/>
      <c r="C22" s="128">
        <f t="shared" si="0"/>
        <v>0</v>
      </c>
      <c r="D22" s="128">
        <v>0</v>
      </c>
      <c r="E22" s="128">
        <v>0</v>
      </c>
      <c r="F22" s="61"/>
      <c r="G22" s="61"/>
      <c r="H22" s="61"/>
    </row>
    <row r="23" spans="1:9" ht="24.95" customHeight="1">
      <c r="A23" s="42"/>
      <c r="B23" s="42"/>
      <c r="C23" s="182" t="s">
        <v>27</v>
      </c>
      <c r="D23" s="182"/>
      <c r="E23" s="182"/>
    </row>
    <row r="24" spans="1:9" s="49" customFormat="1" ht="24.95" customHeight="1">
      <c r="A24" s="182" t="s">
        <v>4</v>
      </c>
      <c r="B24" s="182"/>
      <c r="C24" s="58">
        <f>+C5/$C$5*100</f>
        <v>100</v>
      </c>
      <c r="D24" s="58">
        <f>+D5/$D$5*100</f>
        <v>100</v>
      </c>
      <c r="E24" s="58">
        <f>+E5/$E$5*100</f>
        <v>100</v>
      </c>
      <c r="F24" s="59">
        <f>SUM(F26:F39)</f>
        <v>99.999999999999986</v>
      </c>
      <c r="G24" s="59">
        <f>SUM(G26:G39)</f>
        <v>100.00000000000001</v>
      </c>
      <c r="H24" s="59">
        <f>SUM(H26:H39)</f>
        <v>100</v>
      </c>
      <c r="I24" s="59"/>
    </row>
    <row r="25" spans="1:9" s="49" customFormat="1" ht="1.5" customHeight="1">
      <c r="A25" s="47"/>
      <c r="B25" s="47"/>
      <c r="C25" s="58"/>
      <c r="D25" s="60"/>
      <c r="E25" s="58"/>
    </row>
    <row r="26" spans="1:9" s="55" customFormat="1" ht="24" customHeight="1">
      <c r="A26" s="52" t="s">
        <v>5</v>
      </c>
      <c r="B26" s="52"/>
      <c r="C26" s="58">
        <f>+C7/$C$5*100</f>
        <v>1.383101616331744</v>
      </c>
      <c r="D26" s="60">
        <f>+D7/$D$5*100</f>
        <v>1.7090641120117909</v>
      </c>
      <c r="E26" s="60">
        <f>+E7/$E$5*100</f>
        <v>1.014005153469246</v>
      </c>
      <c r="F26" s="61">
        <f>ROUND(C26,1)</f>
        <v>1.4</v>
      </c>
      <c r="G26" s="61">
        <f>ROUND(D26,1)</f>
        <v>1.7</v>
      </c>
      <c r="H26" s="61">
        <f>ROUND(E26,1)</f>
        <v>1</v>
      </c>
      <c r="I26" s="59"/>
    </row>
    <row r="27" spans="1:9" s="55" customFormat="1" ht="24" customHeight="1">
      <c r="B27" s="56" t="s">
        <v>87</v>
      </c>
      <c r="C27" s="58"/>
      <c r="D27" s="60"/>
      <c r="E27" s="60"/>
      <c r="G27" s="59"/>
      <c r="H27" s="59"/>
      <c r="I27" s="59"/>
    </row>
    <row r="28" spans="1:9" s="55" customFormat="1" ht="24" customHeight="1">
      <c r="A28" s="56" t="s">
        <v>6</v>
      </c>
      <c r="B28" s="56"/>
      <c r="C28" s="58">
        <f>+C9/$C$5*100</f>
        <v>2.1441518719457027</v>
      </c>
      <c r="D28" s="60">
        <f>+D9/$D$5*100</f>
        <v>1.3966101694915254</v>
      </c>
      <c r="E28" s="60">
        <f>+E9/$E$5*100</f>
        <v>2.990614277512984</v>
      </c>
      <c r="F28" s="61">
        <f t="shared" ref="F28:H29" si="1">ROUND(C28,1)</f>
        <v>2.1</v>
      </c>
      <c r="G28" s="61">
        <f t="shared" si="1"/>
        <v>1.4</v>
      </c>
      <c r="H28" s="61">
        <f t="shared" si="1"/>
        <v>3</v>
      </c>
      <c r="I28" s="59"/>
    </row>
    <row r="29" spans="1:9" s="55" customFormat="1" ht="24" customHeight="1">
      <c r="A29" s="52" t="s">
        <v>7</v>
      </c>
      <c r="B29" s="52"/>
      <c r="C29" s="58">
        <f>+C10/$C$5*100-0.02</f>
        <v>1.337743709830415</v>
      </c>
      <c r="D29" s="60">
        <f>+D10/$D$5*100</f>
        <v>1.2327192336035373</v>
      </c>
      <c r="E29" s="60">
        <f>+E10/$E$5*100</f>
        <v>1.4993124257353041</v>
      </c>
      <c r="F29" s="61">
        <f t="shared" si="1"/>
        <v>1.3</v>
      </c>
      <c r="G29" s="61">
        <f t="shared" si="1"/>
        <v>1.2</v>
      </c>
      <c r="H29" s="61">
        <f t="shared" si="1"/>
        <v>1.5</v>
      </c>
      <c r="I29" s="59"/>
    </row>
    <row r="30" spans="1:9" ht="24" customHeight="1">
      <c r="B30" s="56" t="s">
        <v>82</v>
      </c>
      <c r="C30" s="58"/>
      <c r="D30" s="60"/>
      <c r="E30" s="60"/>
      <c r="G30" s="59"/>
      <c r="H30" s="59"/>
      <c r="I30" s="59"/>
    </row>
    <row r="31" spans="1:9" ht="24" customHeight="1">
      <c r="A31" s="56" t="s">
        <v>8</v>
      </c>
      <c r="B31" s="56"/>
      <c r="C31" s="58">
        <f t="shared" ref="C31:C39" si="2">+C12/$C$5*100</f>
        <v>1.3164197140504716</v>
      </c>
      <c r="D31" s="60">
        <f>+D12/$D$5*100-0.02</f>
        <v>0.73047899778924097</v>
      </c>
      <c r="E31" s="60">
        <f>+E12/$E$5*100</f>
        <v>1.9572502369794798</v>
      </c>
      <c r="F31" s="61">
        <f t="shared" ref="F31:H33" si="3">ROUND(C31,1)</f>
        <v>1.3</v>
      </c>
      <c r="G31" s="61">
        <f t="shared" si="3"/>
        <v>0.7</v>
      </c>
      <c r="H31" s="61">
        <f t="shared" si="3"/>
        <v>2</v>
      </c>
      <c r="I31" s="59"/>
    </row>
    <row r="32" spans="1:9" ht="24" customHeight="1">
      <c r="A32" s="52" t="s">
        <v>28</v>
      </c>
      <c r="B32" s="52"/>
      <c r="C32" s="58">
        <f t="shared" si="2"/>
        <v>12.706815641758523</v>
      </c>
      <c r="D32" s="60">
        <f>+D13/$D$5*100</f>
        <v>9.357700810611643</v>
      </c>
      <c r="E32" s="60">
        <f>+E13/$E$5*100</f>
        <v>16.499112161386364</v>
      </c>
      <c r="F32" s="61">
        <f t="shared" si="3"/>
        <v>12.7</v>
      </c>
      <c r="G32" s="61">
        <f t="shared" si="3"/>
        <v>9.4</v>
      </c>
      <c r="H32" s="61">
        <f t="shared" si="3"/>
        <v>16.5</v>
      </c>
      <c r="I32" s="59"/>
    </row>
    <row r="33" spans="1:11" ht="24" customHeight="1">
      <c r="A33" s="52" t="s">
        <v>9</v>
      </c>
      <c r="B33" s="52"/>
      <c r="C33" s="58">
        <f t="shared" si="2"/>
        <v>61.86014331913082</v>
      </c>
      <c r="D33" s="60">
        <f>+D14/$D$5*100</f>
        <v>63.657479734708922</v>
      </c>
      <c r="E33" s="60">
        <f>+E14/$E$5*100</f>
        <v>59.824968959025917</v>
      </c>
      <c r="F33" s="61">
        <f t="shared" si="3"/>
        <v>61.9</v>
      </c>
      <c r="G33" s="61">
        <f>ROUND(D33,1)</f>
        <v>63.7</v>
      </c>
      <c r="H33" s="61">
        <f t="shared" si="3"/>
        <v>59.8</v>
      </c>
      <c r="I33" s="59"/>
    </row>
    <row r="34" spans="1:11" ht="24" customHeight="1">
      <c r="B34" s="56" t="s">
        <v>83</v>
      </c>
      <c r="C34" s="58"/>
      <c r="D34" s="60"/>
      <c r="E34" s="60"/>
      <c r="G34" s="59"/>
      <c r="H34" s="59"/>
      <c r="I34" s="59"/>
    </row>
    <row r="35" spans="1:11" ht="24" customHeight="1">
      <c r="A35" s="52" t="s">
        <v>10</v>
      </c>
      <c r="B35" s="52"/>
      <c r="C35" s="58">
        <f t="shared" si="2"/>
        <v>4.577884774925101</v>
      </c>
      <c r="D35" s="60">
        <f>+D16/$D$5*100</f>
        <v>6.6664701547531315</v>
      </c>
      <c r="E35" s="60">
        <f>+E16/$E$5*100</f>
        <v>2.2129210557936476</v>
      </c>
      <c r="F35" s="61">
        <f>ROUND(C35,1)</f>
        <v>4.5999999999999996</v>
      </c>
      <c r="G35" s="61">
        <f>ROUND(D35,1)</f>
        <v>6.7</v>
      </c>
      <c r="H35" s="61">
        <f>ROUND(E35,1)</f>
        <v>2.2000000000000002</v>
      </c>
      <c r="I35" s="59"/>
    </row>
    <row r="36" spans="1:11" ht="24" customHeight="1">
      <c r="B36" s="56" t="s">
        <v>84</v>
      </c>
      <c r="C36" s="58"/>
      <c r="D36" s="60"/>
      <c r="E36" s="60"/>
      <c r="G36" s="59"/>
      <c r="H36" s="59"/>
      <c r="I36" s="59"/>
    </row>
    <row r="37" spans="1:11" ht="24" customHeight="1">
      <c r="A37" s="52" t="s">
        <v>11</v>
      </c>
      <c r="B37" s="52"/>
      <c r="C37" s="58">
        <f t="shared" si="2"/>
        <v>1.7963415741311786</v>
      </c>
      <c r="D37" s="60">
        <f>+D18/$D$5*100</f>
        <v>2.9352984524686812</v>
      </c>
      <c r="E37" s="60">
        <f>+E18/$E$5*100</f>
        <v>0.50666880281972204</v>
      </c>
      <c r="F37" s="61">
        <f>ROUND(C37,1)</f>
        <v>1.8</v>
      </c>
      <c r="G37" s="61">
        <f>ROUND(D37,1)</f>
        <v>2.9</v>
      </c>
      <c r="H37" s="61">
        <f>ROUND(E37,1)</f>
        <v>0.5</v>
      </c>
      <c r="I37" s="59"/>
    </row>
    <row r="38" spans="1:11" ht="24" customHeight="1">
      <c r="B38" s="56" t="s">
        <v>85</v>
      </c>
      <c r="C38" s="58"/>
      <c r="D38" s="60"/>
      <c r="E38" s="60"/>
      <c r="G38" s="59"/>
      <c r="H38" s="59"/>
      <c r="I38" s="59"/>
    </row>
    <row r="39" spans="1:11" ht="24" customHeight="1">
      <c r="A39" s="56" t="s">
        <v>12</v>
      </c>
      <c r="B39" s="56"/>
      <c r="C39" s="58">
        <f t="shared" si="2"/>
        <v>12.857397777896045</v>
      </c>
      <c r="D39" s="60">
        <f>+D20/$D$5*100</f>
        <v>12.294178334561533</v>
      </c>
      <c r="E39" s="60">
        <f>+E20/$E$5*100</f>
        <v>13.495146927277341</v>
      </c>
      <c r="F39" s="61">
        <f>ROUND(C39,1)</f>
        <v>12.9</v>
      </c>
      <c r="G39" s="61">
        <f>ROUND(D39,1)</f>
        <v>12.3</v>
      </c>
      <c r="H39" s="61">
        <f>ROUND(E39,1)</f>
        <v>13.5</v>
      </c>
      <c r="I39" s="59"/>
    </row>
    <row r="40" spans="1:11" ht="24" customHeight="1">
      <c r="B40" s="56" t="s">
        <v>86</v>
      </c>
      <c r="C40" s="58"/>
      <c r="D40" s="60"/>
      <c r="E40" s="62"/>
      <c r="G40" s="59"/>
      <c r="H40" s="59"/>
      <c r="I40" s="59"/>
    </row>
    <row r="41" spans="1:11" ht="24" customHeight="1">
      <c r="A41" s="63" t="s">
        <v>13</v>
      </c>
      <c r="B41" s="63"/>
      <c r="C41" s="101" t="s">
        <v>59</v>
      </c>
      <c r="D41" s="101" t="s">
        <v>59</v>
      </c>
      <c r="E41" s="64" t="s">
        <v>59</v>
      </c>
      <c r="G41" s="59"/>
      <c r="H41" s="59"/>
      <c r="I41" s="59"/>
    </row>
    <row r="42" spans="1:11" s="140" customFormat="1" ht="6.75" customHeight="1">
      <c r="A42" s="140" t="s">
        <v>88</v>
      </c>
      <c r="B42" s="141"/>
      <c r="F42" s="142"/>
      <c r="G42" s="142"/>
      <c r="H42" s="142"/>
      <c r="I42" s="142"/>
      <c r="J42" s="142"/>
      <c r="K42" s="142"/>
    </row>
    <row r="43" spans="1:11" s="174" customFormat="1" ht="30.75" customHeight="1">
      <c r="A43" s="174" t="s">
        <v>106</v>
      </c>
    </row>
    <row r="44" spans="1:11" s="174" customFormat="1" ht="27" customHeight="1">
      <c r="A44" s="174" t="s">
        <v>107</v>
      </c>
      <c r="B44" s="174" t="s">
        <v>110</v>
      </c>
    </row>
    <row r="45" spans="1:11" ht="24" customHeight="1"/>
    <row r="46" spans="1:11" ht="24" customHeight="1"/>
    <row r="47" spans="1:11" ht="24" customHeight="1"/>
    <row r="48" spans="1:11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L67"/>
  <sheetViews>
    <sheetView showGridLines="0" view="pageBreakPreview" topLeftCell="A13" zoomScale="80" zoomScaleNormal="75" zoomScaleSheetLayoutView="80" workbookViewId="0">
      <selection activeCell="H15" sqref="H15"/>
    </sheetView>
  </sheetViews>
  <sheetFormatPr defaultRowHeight="18" customHeight="1"/>
  <cols>
    <col min="1" max="1" width="63.28515625" style="42" customWidth="1"/>
    <col min="2" max="2" width="14.7109375" style="42" customWidth="1"/>
    <col min="3" max="4" width="13.7109375" style="42" customWidth="1"/>
    <col min="5" max="7" width="12.85546875" style="42" bestFit="1" customWidth="1"/>
    <col min="8" max="8" width="9.5703125" style="42" bestFit="1" customWidth="1"/>
    <col min="9" max="9" width="11.140625" style="42" bestFit="1" customWidth="1"/>
    <col min="10" max="16384" width="9.140625" style="42"/>
  </cols>
  <sheetData>
    <row r="1" spans="1:9" s="41" customFormat="1" ht="23.25">
      <c r="A1" s="41" t="s">
        <v>104</v>
      </c>
      <c r="B1" s="42"/>
      <c r="C1" s="42"/>
      <c r="D1" s="42"/>
    </row>
    <row r="2" spans="1:9" s="1" customFormat="1" ht="23.25">
      <c r="A2" s="2" t="s">
        <v>108</v>
      </c>
    </row>
    <row r="3" spans="1:9" s="41" customFormat="1" ht="23.25">
      <c r="A3" s="65" t="s">
        <v>15</v>
      </c>
      <c r="B3" s="66" t="s">
        <v>1</v>
      </c>
      <c r="C3" s="67" t="s">
        <v>2</v>
      </c>
      <c r="D3" s="66" t="s">
        <v>3</v>
      </c>
    </row>
    <row r="4" spans="1:9" s="41" customFormat="1" ht="23.25">
      <c r="A4" s="68"/>
      <c r="B4" s="183" t="s">
        <v>78</v>
      </c>
      <c r="C4" s="183"/>
      <c r="D4" s="183"/>
    </row>
    <row r="5" spans="1:9" s="49" customFormat="1" ht="23.25">
      <c r="A5" s="69" t="s">
        <v>4</v>
      </c>
      <c r="B5" s="156">
        <f>C5+D5</f>
        <v>319427</v>
      </c>
      <c r="C5" s="156">
        <f>SUM(C6:C28)</f>
        <v>169625</v>
      </c>
      <c r="D5" s="148">
        <f>SUM(D6:D28)</f>
        <v>149802</v>
      </c>
      <c r="E5" s="171"/>
      <c r="F5" s="171"/>
      <c r="G5" s="171"/>
      <c r="H5" s="59"/>
    </row>
    <row r="6" spans="1:9" s="55" customFormat="1" ht="27.75" customHeight="1">
      <c r="A6" s="70" t="s">
        <v>77</v>
      </c>
      <c r="B6" s="71">
        <f>C6+D6</f>
        <v>212296</v>
      </c>
      <c r="C6" s="72">
        <v>115323</v>
      </c>
      <c r="D6" s="72">
        <v>96973</v>
      </c>
      <c r="E6" s="171"/>
      <c r="F6" s="171"/>
      <c r="G6" s="171"/>
      <c r="H6" s="61"/>
      <c r="I6" s="73"/>
    </row>
    <row r="7" spans="1:9" s="55" customFormat="1" ht="27.75" customHeight="1">
      <c r="A7" s="74" t="s">
        <v>62</v>
      </c>
      <c r="B7" s="71">
        <f t="shared" ref="B7:B26" si="0">C7+D7</f>
        <v>1770</v>
      </c>
      <c r="C7" s="72">
        <v>1241</v>
      </c>
      <c r="D7" s="71">
        <v>529</v>
      </c>
      <c r="E7" s="171"/>
      <c r="F7" s="171"/>
      <c r="G7" s="171"/>
      <c r="H7" s="61"/>
    </row>
    <row r="8" spans="1:9" s="55" customFormat="1" ht="27.75" customHeight="1">
      <c r="A8" s="74" t="s">
        <v>63</v>
      </c>
      <c r="B8" s="71">
        <f t="shared" si="0"/>
        <v>6828</v>
      </c>
      <c r="C8" s="72">
        <v>3588</v>
      </c>
      <c r="D8" s="72">
        <v>3240</v>
      </c>
      <c r="E8" s="171"/>
      <c r="F8" s="171"/>
      <c r="G8" s="171"/>
      <c r="H8" s="61"/>
    </row>
    <row r="9" spans="1:9" s="55" customFormat="1" ht="27.75" customHeight="1">
      <c r="A9" s="70" t="s">
        <v>64</v>
      </c>
      <c r="B9" s="71">
        <f t="shared" si="0"/>
        <v>278</v>
      </c>
      <c r="C9" s="72">
        <v>185</v>
      </c>
      <c r="D9" s="71">
        <v>93</v>
      </c>
      <c r="E9" s="171"/>
      <c r="F9" s="171"/>
      <c r="G9" s="171"/>
      <c r="H9" s="61"/>
    </row>
    <row r="10" spans="1:9" s="55" customFormat="1" ht="27.75" customHeight="1">
      <c r="A10" s="74" t="s">
        <v>90</v>
      </c>
      <c r="B10" s="71">
        <f t="shared" si="0"/>
        <v>99</v>
      </c>
      <c r="C10" s="71">
        <v>99</v>
      </c>
      <c r="D10" s="71">
        <v>0</v>
      </c>
      <c r="E10" s="171"/>
      <c r="F10" s="171"/>
      <c r="G10" s="171"/>
      <c r="H10" s="61"/>
    </row>
    <row r="11" spans="1:9" ht="27.75" customHeight="1">
      <c r="A11" s="70" t="s">
        <v>25</v>
      </c>
      <c r="B11" s="71">
        <f t="shared" si="0"/>
        <v>11029</v>
      </c>
      <c r="C11" s="72">
        <v>8145</v>
      </c>
      <c r="D11" s="72">
        <v>2884</v>
      </c>
      <c r="E11" s="171"/>
      <c r="F11" s="171"/>
      <c r="G11" s="171"/>
      <c r="H11" s="62"/>
    </row>
    <row r="12" spans="1:9" ht="27.75" customHeight="1">
      <c r="A12" s="74" t="s">
        <v>60</v>
      </c>
      <c r="B12" s="71">
        <f t="shared" si="0"/>
        <v>30793</v>
      </c>
      <c r="C12" s="72">
        <v>14127</v>
      </c>
      <c r="D12" s="72">
        <v>16666</v>
      </c>
      <c r="E12" s="171"/>
      <c r="F12" s="171"/>
      <c r="G12" s="171"/>
      <c r="H12" s="62"/>
    </row>
    <row r="13" spans="1:9" ht="27.75" customHeight="1">
      <c r="A13" s="74" t="s">
        <v>89</v>
      </c>
      <c r="B13" s="71">
        <f t="shared" si="0"/>
        <v>1242</v>
      </c>
      <c r="C13" s="72">
        <v>1242</v>
      </c>
      <c r="D13" s="71">
        <v>0</v>
      </c>
      <c r="E13" s="171"/>
      <c r="F13" s="171"/>
      <c r="G13" s="171"/>
      <c r="H13" s="62"/>
    </row>
    <row r="14" spans="1:9" s="76" customFormat="1" ht="27.75" customHeight="1">
      <c r="A14" s="75" t="s">
        <v>65</v>
      </c>
      <c r="B14" s="71">
        <f t="shared" si="0"/>
        <v>9946</v>
      </c>
      <c r="C14" s="72">
        <v>2525</v>
      </c>
      <c r="D14" s="72">
        <v>7421</v>
      </c>
      <c r="E14" s="171"/>
      <c r="F14" s="171"/>
      <c r="G14" s="171"/>
      <c r="H14" s="144"/>
    </row>
    <row r="15" spans="1:9" ht="27.75" customHeight="1">
      <c r="A15" s="77" t="s">
        <v>61</v>
      </c>
      <c r="B15" s="71">
        <f t="shared" si="0"/>
        <v>62</v>
      </c>
      <c r="C15" s="72">
        <v>62</v>
      </c>
      <c r="D15" s="71">
        <v>0</v>
      </c>
      <c r="E15" s="171"/>
      <c r="F15" s="171"/>
      <c r="G15" s="171"/>
      <c r="H15" s="62"/>
    </row>
    <row r="16" spans="1:9" ht="27.75" customHeight="1">
      <c r="A16" s="77" t="s">
        <v>75</v>
      </c>
      <c r="B16" s="71">
        <f t="shared" si="0"/>
        <v>743</v>
      </c>
      <c r="C16" s="72">
        <v>113</v>
      </c>
      <c r="D16" s="72">
        <v>630</v>
      </c>
      <c r="E16" s="171"/>
      <c r="F16" s="171"/>
      <c r="G16" s="171"/>
      <c r="H16" s="62"/>
    </row>
    <row r="17" spans="1:8" ht="27.75" customHeight="1">
      <c r="A17" s="77" t="s">
        <v>66</v>
      </c>
      <c r="B17" s="71">
        <f t="shared" si="0"/>
        <v>227</v>
      </c>
      <c r="C17" s="72">
        <v>145</v>
      </c>
      <c r="D17" s="71">
        <v>82</v>
      </c>
      <c r="E17" s="171"/>
      <c r="F17" s="171"/>
      <c r="G17" s="171"/>
      <c r="H17" s="62"/>
    </row>
    <row r="18" spans="1:8" ht="27.75" customHeight="1">
      <c r="A18" s="77" t="s">
        <v>91</v>
      </c>
      <c r="B18" s="71">
        <f t="shared" si="0"/>
        <v>144</v>
      </c>
      <c r="C18" s="72">
        <v>65</v>
      </c>
      <c r="D18" s="72">
        <v>79</v>
      </c>
      <c r="E18" s="171"/>
      <c r="F18" s="171"/>
      <c r="G18" s="171"/>
      <c r="H18" s="62"/>
    </row>
    <row r="19" spans="1:8" ht="27.75" customHeight="1">
      <c r="A19" s="77" t="s">
        <v>92</v>
      </c>
      <c r="B19" s="71">
        <f t="shared" si="0"/>
        <v>0</v>
      </c>
      <c r="C19" s="71">
        <v>0</v>
      </c>
      <c r="D19" s="143">
        <v>0</v>
      </c>
      <c r="E19" s="171"/>
      <c r="F19" s="171"/>
      <c r="G19" s="171"/>
      <c r="H19" s="62"/>
    </row>
    <row r="20" spans="1:8" ht="27.75" customHeight="1">
      <c r="A20" s="78" t="s">
        <v>67</v>
      </c>
      <c r="B20" s="71">
        <f t="shared" si="0"/>
        <v>11450</v>
      </c>
      <c r="C20" s="72">
        <v>7387</v>
      </c>
      <c r="D20" s="72">
        <v>4063</v>
      </c>
      <c r="E20" s="171"/>
      <c r="F20" s="171"/>
      <c r="G20" s="171"/>
      <c r="H20" s="62"/>
    </row>
    <row r="21" spans="1:8" ht="27.75" customHeight="1">
      <c r="A21" s="78" t="s">
        <v>43</v>
      </c>
      <c r="B21" s="71"/>
      <c r="C21" s="72"/>
      <c r="D21" s="79"/>
      <c r="E21" s="171"/>
      <c r="F21" s="171"/>
      <c r="G21" s="171"/>
      <c r="H21" s="62"/>
    </row>
    <row r="22" spans="1:8" ht="27.75" customHeight="1">
      <c r="A22" s="78" t="s">
        <v>68</v>
      </c>
      <c r="B22" s="71">
        <f t="shared" si="0"/>
        <v>7817</v>
      </c>
      <c r="C22" s="72">
        <v>2804</v>
      </c>
      <c r="D22" s="72">
        <v>5013</v>
      </c>
      <c r="E22" s="171"/>
      <c r="F22" s="171"/>
      <c r="G22" s="171"/>
      <c r="H22" s="62"/>
    </row>
    <row r="23" spans="1:8" ht="27.75" customHeight="1">
      <c r="A23" s="78" t="s">
        <v>69</v>
      </c>
      <c r="B23" s="71">
        <f t="shared" si="0"/>
        <v>1487</v>
      </c>
      <c r="C23" s="72">
        <v>294</v>
      </c>
      <c r="D23" s="72">
        <v>1193</v>
      </c>
      <c r="E23" s="171"/>
      <c r="F23" s="171"/>
      <c r="G23" s="171"/>
      <c r="H23" s="62"/>
    </row>
    <row r="24" spans="1:8" ht="27.75" customHeight="1">
      <c r="A24" s="78" t="s">
        <v>93</v>
      </c>
      <c r="B24" s="71">
        <f t="shared" si="0"/>
        <v>20451</v>
      </c>
      <c r="C24" s="72">
        <v>11164</v>
      </c>
      <c r="D24" s="72">
        <v>9287</v>
      </c>
      <c r="E24" s="171"/>
      <c r="F24" s="171"/>
      <c r="G24" s="171"/>
      <c r="H24" s="62"/>
    </row>
    <row r="25" spans="1:8" ht="27.75" customHeight="1">
      <c r="A25" s="78" t="s">
        <v>70</v>
      </c>
      <c r="B25" s="71">
        <f t="shared" si="0"/>
        <v>2304</v>
      </c>
      <c r="C25" s="72">
        <v>1116</v>
      </c>
      <c r="D25" s="72">
        <v>1188</v>
      </c>
      <c r="E25" s="171"/>
      <c r="F25" s="171"/>
      <c r="G25" s="171"/>
      <c r="H25" s="62"/>
    </row>
    <row r="26" spans="1:8" ht="27.75" customHeight="1">
      <c r="A26" s="78" t="s">
        <v>71</v>
      </c>
      <c r="B26" s="71">
        <f t="shared" si="0"/>
        <v>0</v>
      </c>
      <c r="C26" s="72">
        <v>0</v>
      </c>
      <c r="D26" s="72">
        <v>0</v>
      </c>
      <c r="E26" s="171"/>
      <c r="F26" s="171"/>
      <c r="G26" s="171"/>
      <c r="H26" s="62"/>
    </row>
    <row r="27" spans="1:8" ht="27.75" customHeight="1">
      <c r="A27" s="78" t="s">
        <v>95</v>
      </c>
      <c r="B27" s="71">
        <f>C27+D27</f>
        <v>461</v>
      </c>
      <c r="C27" s="71">
        <v>0</v>
      </c>
      <c r="D27" s="71">
        <v>461</v>
      </c>
      <c r="E27" s="171"/>
      <c r="F27" s="171"/>
      <c r="G27" s="171"/>
      <c r="H27" s="62"/>
    </row>
    <row r="28" spans="1:8" ht="27.75" customHeight="1">
      <c r="A28" s="80" t="s">
        <v>73</v>
      </c>
      <c r="B28" s="81">
        <f>C28+D28</f>
        <v>0</v>
      </c>
      <c r="C28" s="82">
        <v>0</v>
      </c>
      <c r="D28" s="82">
        <v>0</v>
      </c>
      <c r="E28" s="171"/>
      <c r="F28" s="171"/>
      <c r="G28" s="171"/>
      <c r="H28" s="62"/>
    </row>
    <row r="29" spans="1:8" ht="17.25" customHeight="1">
      <c r="A29" s="83"/>
      <c r="B29" s="84"/>
      <c r="C29" s="85"/>
      <c r="D29" s="85"/>
    </row>
    <row r="30" spans="1:8" ht="17.25" customHeight="1">
      <c r="A30" s="83"/>
      <c r="B30" s="86"/>
      <c r="C30" s="85"/>
      <c r="D30" s="85"/>
    </row>
    <row r="31" spans="1:8" ht="17.25" customHeight="1">
      <c r="A31" s="83"/>
      <c r="B31" s="86"/>
      <c r="C31" s="85"/>
      <c r="D31" s="85"/>
    </row>
    <row r="32" spans="1:8" ht="17.25" customHeight="1">
      <c r="A32" s="83"/>
      <c r="B32" s="86"/>
      <c r="C32" s="85"/>
      <c r="D32" s="85"/>
    </row>
    <row r="33" spans="1:12" ht="17.25" customHeight="1">
      <c r="A33" s="83"/>
      <c r="B33" s="86"/>
      <c r="C33" s="85"/>
      <c r="D33" s="85"/>
    </row>
    <row r="34" spans="1:12" ht="17.25" customHeight="1">
      <c r="A34" s="83"/>
      <c r="B34" s="86"/>
      <c r="C34" s="85"/>
      <c r="D34" s="85"/>
    </row>
    <row r="35" spans="1:12" s="41" customFormat="1" ht="23.25">
      <c r="A35" s="41" t="s">
        <v>100</v>
      </c>
      <c r="B35" s="42"/>
      <c r="C35" s="42"/>
      <c r="D35" s="42"/>
    </row>
    <row r="36" spans="1:12" s="1" customFormat="1" ht="23.25">
      <c r="A36" s="2" t="s">
        <v>111</v>
      </c>
    </row>
    <row r="37" spans="1:12" s="41" customFormat="1" ht="23.25">
      <c r="A37" s="103" t="s">
        <v>15</v>
      </c>
      <c r="B37" s="67" t="s">
        <v>1</v>
      </c>
      <c r="C37" s="67" t="s">
        <v>2</v>
      </c>
      <c r="D37" s="67" t="s">
        <v>3</v>
      </c>
    </row>
    <row r="38" spans="1:12" ht="23.25">
      <c r="A38" s="88"/>
      <c r="B38" s="184" t="s">
        <v>27</v>
      </c>
      <c r="C38" s="184"/>
      <c r="D38" s="184"/>
    </row>
    <row r="39" spans="1:12" s="49" customFormat="1" ht="23.25">
      <c r="A39" s="69"/>
      <c r="B39" s="89">
        <f>+B5/$B$5*100</f>
        <v>100</v>
      </c>
      <c r="C39" s="89">
        <f>+C5/$C$5*100</f>
        <v>100</v>
      </c>
      <c r="D39" s="89">
        <f>+D5/$D$5*100</f>
        <v>100</v>
      </c>
      <c r="E39" s="90">
        <f>SUM(E40:E60)</f>
        <v>100</v>
      </c>
      <c r="F39" s="90">
        <f>SUM(F40:F60)</f>
        <v>99.999999999999972</v>
      </c>
      <c r="G39" s="90">
        <f>SUM(G40:G62)</f>
        <v>99.999999999999986</v>
      </c>
      <c r="H39" s="91"/>
      <c r="I39" s="129"/>
      <c r="J39" s="90"/>
      <c r="K39" s="90"/>
      <c r="L39" s="90"/>
    </row>
    <row r="40" spans="1:12" s="55" customFormat="1" ht="23.25">
      <c r="A40" s="70" t="s">
        <v>76</v>
      </c>
      <c r="B40" s="92">
        <f>+B6/$B$5*100</f>
        <v>66.461507637112703</v>
      </c>
      <c r="C40" s="92">
        <f>+C6/$C$5*100</f>
        <v>67.987030213706703</v>
      </c>
      <c r="D40" s="92">
        <f>+D6/$D$5*100</f>
        <v>64.734115699389861</v>
      </c>
      <c r="E40" s="90">
        <f>ROUND(B40,1)</f>
        <v>66.5</v>
      </c>
      <c r="F40" s="90">
        <f>ROUND(C40,1)</f>
        <v>68</v>
      </c>
      <c r="G40" s="90">
        <f t="shared" ref="E40:G60" si="1">ROUND(D40,1)</f>
        <v>64.7</v>
      </c>
      <c r="H40" s="93"/>
      <c r="I40" s="61"/>
    </row>
    <row r="41" spans="1:12" s="55" customFormat="1" ht="23.25">
      <c r="A41" s="74" t="s">
        <v>62</v>
      </c>
      <c r="B41" s="92">
        <f>+B7/$B$5*100</f>
        <v>0.55411721614015097</v>
      </c>
      <c r="C41" s="92">
        <f>+C7/$C$5*100</f>
        <v>0.7316138540899042</v>
      </c>
      <c r="D41" s="92">
        <f>+D7/$D$5*100-0.02</f>
        <v>0.33313280196526079</v>
      </c>
      <c r="E41" s="90">
        <f>ROUND(B41,1)</f>
        <v>0.6</v>
      </c>
      <c r="F41" s="90">
        <f>ROUND(C41,1)</f>
        <v>0.7</v>
      </c>
      <c r="G41" s="90">
        <f t="shared" si="1"/>
        <v>0.3</v>
      </c>
      <c r="H41" s="93"/>
      <c r="I41" s="61"/>
    </row>
    <row r="42" spans="1:12" s="55" customFormat="1" ht="23.25">
      <c r="A42" s="74" t="s">
        <v>63</v>
      </c>
      <c r="B42" s="92">
        <f>+B8/$B$5*100+0.02</f>
        <v>2.1575775998898026</v>
      </c>
      <c r="C42" s="92">
        <f>+C8/$C$5*100</f>
        <v>2.1152542372881356</v>
      </c>
      <c r="D42" s="92">
        <f t="shared" ref="D42" si="2">+D8/$D$5*100</f>
        <v>2.1628549685584972</v>
      </c>
      <c r="E42" s="90">
        <f t="shared" si="1"/>
        <v>2.2000000000000002</v>
      </c>
      <c r="F42" s="90">
        <f t="shared" si="1"/>
        <v>2.1</v>
      </c>
      <c r="G42" s="90">
        <f t="shared" si="1"/>
        <v>2.2000000000000002</v>
      </c>
      <c r="H42" s="93"/>
      <c r="I42" s="61"/>
    </row>
    <row r="43" spans="1:12" s="55" customFormat="1" ht="23.25">
      <c r="A43" s="70" t="s">
        <v>64</v>
      </c>
      <c r="B43" s="92">
        <f>+B9/$B$5*100</f>
        <v>8.7030839597153659E-2</v>
      </c>
      <c r="C43" s="92">
        <f t="shared" ref="C43:C62" si="3">+C9/$C$5*100</f>
        <v>0.10906411201179073</v>
      </c>
      <c r="D43" s="92">
        <f>+D9/$D$5*100</f>
        <v>6.2081948171586486E-2</v>
      </c>
      <c r="E43" s="90">
        <f t="shared" si="1"/>
        <v>0.1</v>
      </c>
      <c r="F43" s="90">
        <f t="shared" si="1"/>
        <v>0.1</v>
      </c>
      <c r="G43" s="90">
        <f t="shared" si="1"/>
        <v>0.1</v>
      </c>
      <c r="H43" s="93"/>
      <c r="I43" s="61"/>
    </row>
    <row r="44" spans="1:12" s="55" customFormat="1" ht="23.25">
      <c r="A44" s="74" t="s">
        <v>90</v>
      </c>
      <c r="B44" s="92" t="s">
        <v>96</v>
      </c>
      <c r="C44" s="92">
        <f t="shared" si="3"/>
        <v>5.8364038319823133E-2</v>
      </c>
      <c r="D44" s="92">
        <f>+D10/$D$5*100</f>
        <v>0</v>
      </c>
      <c r="E44" s="90">
        <v>0</v>
      </c>
      <c r="F44" s="90">
        <f t="shared" si="1"/>
        <v>0.1</v>
      </c>
      <c r="G44" s="90">
        <f>ROUND(D44,1)</f>
        <v>0</v>
      </c>
      <c r="H44" s="93"/>
      <c r="I44" s="61"/>
    </row>
    <row r="45" spans="1:12" ht="23.25">
      <c r="A45" s="70" t="s">
        <v>25</v>
      </c>
      <c r="B45" s="92">
        <f>+B11/$B$5*100</f>
        <v>3.4527450716439123</v>
      </c>
      <c r="C45" s="92">
        <f>+C11/$C$5*100</f>
        <v>4.8017686072218133</v>
      </c>
      <c r="D45" s="92">
        <f>+D11/$D$5*100</f>
        <v>1.9252079411489833</v>
      </c>
      <c r="E45" s="90">
        <f t="shared" si="1"/>
        <v>3.5</v>
      </c>
      <c r="F45" s="90">
        <f t="shared" si="1"/>
        <v>4.8</v>
      </c>
      <c r="G45" s="90">
        <f t="shared" si="1"/>
        <v>1.9</v>
      </c>
      <c r="H45" s="93"/>
      <c r="I45" s="61"/>
    </row>
    <row r="46" spans="1:12" ht="23.25">
      <c r="A46" s="74" t="s">
        <v>60</v>
      </c>
      <c r="B46" s="92">
        <f>+B12/$B$5*100+0.02</f>
        <v>9.6600742579681746</v>
      </c>
      <c r="C46" s="92">
        <f>+C12/$C$5*100</f>
        <v>8.3283714075165811</v>
      </c>
      <c r="D46" s="92">
        <f t="shared" ref="D46:D54" si="4">+D12/$D$5*100</f>
        <v>11.12535213148022</v>
      </c>
      <c r="E46" s="90">
        <f t="shared" si="1"/>
        <v>9.6999999999999993</v>
      </c>
      <c r="F46" s="90">
        <f t="shared" si="1"/>
        <v>8.3000000000000007</v>
      </c>
      <c r="G46" s="90">
        <f t="shared" si="1"/>
        <v>11.1</v>
      </c>
      <c r="H46" s="93"/>
      <c r="I46" s="61"/>
    </row>
    <row r="47" spans="1:12" ht="23.25">
      <c r="A47" s="74" t="s">
        <v>89</v>
      </c>
      <c r="B47" s="92">
        <f t="shared" ref="B47:B50" si="5">+B13/$B$5*100</f>
        <v>0.38882123302037713</v>
      </c>
      <c r="C47" s="92">
        <f>+C13/$C$5*100</f>
        <v>0.73220338983050848</v>
      </c>
      <c r="D47" s="92">
        <f t="shared" si="4"/>
        <v>0</v>
      </c>
      <c r="E47" s="90">
        <f t="shared" si="1"/>
        <v>0.4</v>
      </c>
      <c r="F47" s="90">
        <f t="shared" si="1"/>
        <v>0.7</v>
      </c>
      <c r="G47" s="90">
        <f t="shared" si="1"/>
        <v>0</v>
      </c>
      <c r="H47" s="93"/>
      <c r="I47" s="61"/>
    </row>
    <row r="48" spans="1:12" s="76" customFormat="1" ht="23.25">
      <c r="A48" s="75" t="s">
        <v>65</v>
      </c>
      <c r="B48" s="92">
        <f t="shared" si="5"/>
        <v>3.1137004699039217</v>
      </c>
      <c r="C48" s="92">
        <f>+C14/$C$5*100</f>
        <v>1.4885777450257922</v>
      </c>
      <c r="D48" s="92">
        <f>+D14/$D$5*100</f>
        <v>4.9538724449606812</v>
      </c>
      <c r="E48" s="90">
        <f t="shared" si="1"/>
        <v>3.1</v>
      </c>
      <c r="F48" s="90">
        <f t="shared" si="1"/>
        <v>1.5</v>
      </c>
      <c r="G48" s="90">
        <f t="shared" si="1"/>
        <v>5</v>
      </c>
      <c r="H48" s="93"/>
      <c r="I48" s="61"/>
    </row>
    <row r="49" spans="1:9" ht="23.25">
      <c r="A49" s="77" t="s">
        <v>61</v>
      </c>
      <c r="B49" s="92" t="s">
        <v>96</v>
      </c>
      <c r="C49" s="92" t="s">
        <v>96</v>
      </c>
      <c r="D49" s="92">
        <f t="shared" si="4"/>
        <v>0</v>
      </c>
      <c r="E49" s="90">
        <v>0</v>
      </c>
      <c r="F49" s="90">
        <v>0</v>
      </c>
      <c r="G49" s="90">
        <f t="shared" si="1"/>
        <v>0</v>
      </c>
      <c r="H49" s="93"/>
      <c r="I49" s="61"/>
    </row>
    <row r="50" spans="1:9" ht="23.25">
      <c r="A50" s="77" t="s">
        <v>75</v>
      </c>
      <c r="B50" s="92">
        <f t="shared" si="5"/>
        <v>0.23260400654922719</v>
      </c>
      <c r="C50" s="92">
        <f t="shared" si="3"/>
        <v>6.6617538688282976E-2</v>
      </c>
      <c r="D50" s="92">
        <f t="shared" si="4"/>
        <v>0.42055513277526335</v>
      </c>
      <c r="E50" s="90">
        <f t="shared" si="1"/>
        <v>0.2</v>
      </c>
      <c r="F50" s="90">
        <f>ROUND(C50,1)</f>
        <v>0.1</v>
      </c>
      <c r="G50" s="90">
        <f t="shared" si="1"/>
        <v>0.4</v>
      </c>
      <c r="H50" s="93"/>
      <c r="I50" s="61"/>
    </row>
    <row r="51" spans="1:9" ht="23.25">
      <c r="A51" s="77" t="s">
        <v>66</v>
      </c>
      <c r="B51" s="92">
        <f t="shared" ref="B51" si="6">+B17/$B$5*100</f>
        <v>7.1064750318539135E-2</v>
      </c>
      <c r="C51" s="92">
        <f t="shared" si="3"/>
        <v>8.5482682387619746E-2</v>
      </c>
      <c r="D51" s="92">
        <f t="shared" si="4"/>
        <v>5.4738922043764439E-2</v>
      </c>
      <c r="E51" s="90">
        <f>ROUND(B51,1)</f>
        <v>0.1</v>
      </c>
      <c r="F51" s="90">
        <f>ROUND(C51,1)</f>
        <v>0.1</v>
      </c>
      <c r="G51" s="90">
        <f>ROUND(D51,1)</f>
        <v>0.1</v>
      </c>
      <c r="H51" s="93"/>
      <c r="I51" s="61"/>
    </row>
    <row r="52" spans="1:9" ht="23.25">
      <c r="A52" s="77" t="s">
        <v>91</v>
      </c>
      <c r="B52" s="92" t="s">
        <v>96</v>
      </c>
      <c r="C52" s="92" t="s">
        <v>96</v>
      </c>
      <c r="D52" s="92">
        <f>+D18/$D$5*100</f>
        <v>5.2736278554358425E-2</v>
      </c>
      <c r="E52" s="90">
        <v>0</v>
      </c>
      <c r="F52" s="90">
        <v>0</v>
      </c>
      <c r="G52" s="90">
        <f t="shared" si="1"/>
        <v>0.1</v>
      </c>
      <c r="H52" s="93"/>
      <c r="I52" s="61"/>
    </row>
    <row r="53" spans="1:9" ht="23.25">
      <c r="A53" s="77" t="s">
        <v>92</v>
      </c>
      <c r="B53" s="92">
        <f>+B19/$B$5*100</f>
        <v>0</v>
      </c>
      <c r="C53" s="92">
        <f t="shared" si="3"/>
        <v>0</v>
      </c>
      <c r="D53" s="92">
        <f>+D19/$D$5*100</f>
        <v>0</v>
      </c>
      <c r="E53" s="90">
        <f t="shared" si="1"/>
        <v>0</v>
      </c>
      <c r="F53" s="90">
        <f t="shared" si="1"/>
        <v>0</v>
      </c>
      <c r="G53" s="90">
        <f t="shared" si="1"/>
        <v>0</v>
      </c>
      <c r="H53" s="93"/>
      <c r="I53" s="61"/>
    </row>
    <row r="54" spans="1:9" ht="23.25">
      <c r="A54" s="78" t="s">
        <v>67</v>
      </c>
      <c r="B54" s="92">
        <f t="shared" ref="B54:B62" si="7">+B20/$B$5*100</f>
        <v>3.5845435733360049</v>
      </c>
      <c r="C54" s="92">
        <f>+C20/$C$5*100-0.02</f>
        <v>4.3349005158437732</v>
      </c>
      <c r="D54" s="92">
        <f t="shared" si="4"/>
        <v>2.7122468324855475</v>
      </c>
      <c r="E54" s="90">
        <f t="shared" si="1"/>
        <v>3.6</v>
      </c>
      <c r="F54" s="90">
        <f t="shared" si="1"/>
        <v>4.3</v>
      </c>
      <c r="G54" s="90">
        <f t="shared" si="1"/>
        <v>2.7</v>
      </c>
      <c r="H54" s="93"/>
      <c r="I54" s="61"/>
    </row>
    <row r="55" spans="1:9" ht="23.25">
      <c r="A55" s="78" t="s">
        <v>43</v>
      </c>
      <c r="B55" s="92"/>
      <c r="C55" s="92"/>
      <c r="D55" s="92"/>
      <c r="E55" s="90"/>
      <c r="F55" s="90"/>
      <c r="G55" s="90"/>
      <c r="H55" s="93"/>
      <c r="I55" s="61"/>
    </row>
    <row r="56" spans="1:9" ht="23.25">
      <c r="A56" s="78" t="s">
        <v>68</v>
      </c>
      <c r="B56" s="92">
        <f t="shared" si="7"/>
        <v>2.4471945076652881</v>
      </c>
      <c r="C56" s="92">
        <f t="shared" si="3"/>
        <v>1.6530582166543846</v>
      </c>
      <c r="D56" s="92">
        <f>+D22/$D$5*100</f>
        <v>3.3464172707974527</v>
      </c>
      <c r="E56" s="90">
        <f t="shared" si="1"/>
        <v>2.4</v>
      </c>
      <c r="F56" s="90">
        <f t="shared" si="1"/>
        <v>1.7</v>
      </c>
      <c r="G56" s="90">
        <f t="shared" si="1"/>
        <v>3.3</v>
      </c>
      <c r="H56" s="93"/>
      <c r="I56" s="61"/>
    </row>
    <row r="57" spans="1:9" ht="23.25">
      <c r="A57" s="78" t="s">
        <v>69</v>
      </c>
      <c r="B57" s="92">
        <f t="shared" si="7"/>
        <v>0.46552107367254486</v>
      </c>
      <c r="C57" s="92">
        <f t="shared" si="3"/>
        <v>0.17332350773765659</v>
      </c>
      <c r="D57" s="92">
        <f>(+D23/$D$5*100)</f>
        <v>0.7963845609537924</v>
      </c>
      <c r="E57" s="90">
        <f t="shared" si="1"/>
        <v>0.5</v>
      </c>
      <c r="F57" s="90">
        <f t="shared" si="1"/>
        <v>0.2</v>
      </c>
      <c r="G57" s="90">
        <f t="shared" si="1"/>
        <v>0.8</v>
      </c>
      <c r="H57" s="93"/>
      <c r="I57" s="61"/>
    </row>
    <row r="58" spans="1:9" ht="23.25">
      <c r="A58" s="78" t="s">
        <v>93</v>
      </c>
      <c r="B58" s="92">
        <f t="shared" si="7"/>
        <v>6.4024018007244221</v>
      </c>
      <c r="C58" s="92">
        <f t="shared" si="3"/>
        <v>6.5815770081061169</v>
      </c>
      <c r="D58" s="92">
        <f t="shared" ref="D58:D59" si="8">+D24/$D$5*100</f>
        <v>6.1995166953712229</v>
      </c>
      <c r="E58" s="90">
        <f t="shared" si="1"/>
        <v>6.4</v>
      </c>
      <c r="F58" s="90">
        <f t="shared" si="1"/>
        <v>6.6</v>
      </c>
      <c r="G58" s="90">
        <f t="shared" si="1"/>
        <v>6.2</v>
      </c>
      <c r="H58" s="93"/>
      <c r="I58" s="61"/>
    </row>
    <row r="59" spans="1:9" ht="23.25">
      <c r="A59" s="78" t="s">
        <v>70</v>
      </c>
      <c r="B59" s="92">
        <f t="shared" si="7"/>
        <v>0.7212915627044677</v>
      </c>
      <c r="C59" s="92">
        <f t="shared" si="3"/>
        <v>0.65792188651436989</v>
      </c>
      <c r="D59" s="92">
        <f t="shared" si="8"/>
        <v>0.79304682180478225</v>
      </c>
      <c r="E59" s="90">
        <f t="shared" si="1"/>
        <v>0.7</v>
      </c>
      <c r="F59" s="90">
        <f t="shared" si="1"/>
        <v>0.7</v>
      </c>
      <c r="G59" s="90">
        <f t="shared" si="1"/>
        <v>0.8</v>
      </c>
      <c r="H59" s="93"/>
      <c r="I59" s="61"/>
    </row>
    <row r="60" spans="1:9" ht="23.25">
      <c r="A60" s="78" t="s">
        <v>71</v>
      </c>
      <c r="B60" s="92">
        <f t="shared" si="7"/>
        <v>0</v>
      </c>
      <c r="C60" s="92">
        <f t="shared" si="3"/>
        <v>0</v>
      </c>
      <c r="D60" s="92">
        <f>+D26/$D$5*100</f>
        <v>0</v>
      </c>
      <c r="E60" s="90">
        <f t="shared" si="1"/>
        <v>0</v>
      </c>
      <c r="F60" s="90">
        <f t="shared" si="1"/>
        <v>0</v>
      </c>
      <c r="G60" s="90">
        <f t="shared" si="1"/>
        <v>0</v>
      </c>
      <c r="H60" s="93"/>
      <c r="I60" s="61"/>
    </row>
    <row r="61" spans="1:9" ht="23.25">
      <c r="A61" s="78" t="s">
        <v>72</v>
      </c>
      <c r="B61" s="92">
        <f t="shared" si="7"/>
        <v>0.14432092465571164</v>
      </c>
      <c r="C61" s="92">
        <f t="shared" si="3"/>
        <v>0</v>
      </c>
      <c r="D61" s="92">
        <f t="shared" ref="D61:D62" si="9">D27/$D$5*100</f>
        <v>0.30773954953872446</v>
      </c>
      <c r="E61" s="90">
        <f t="shared" ref="E61:G62" si="10">ROUND(B61,1)</f>
        <v>0.1</v>
      </c>
      <c r="F61" s="90">
        <f t="shared" si="10"/>
        <v>0</v>
      </c>
      <c r="G61" s="90">
        <f t="shared" si="10"/>
        <v>0.3</v>
      </c>
      <c r="H61" s="93"/>
    </row>
    <row r="62" spans="1:9" ht="23.25">
      <c r="A62" s="80" t="s">
        <v>73</v>
      </c>
      <c r="B62" s="94">
        <f t="shared" si="7"/>
        <v>0</v>
      </c>
      <c r="C62" s="94">
        <f t="shared" si="3"/>
        <v>0</v>
      </c>
      <c r="D62" s="94">
        <f t="shared" si="9"/>
        <v>0</v>
      </c>
      <c r="E62" s="90">
        <f t="shared" si="10"/>
        <v>0</v>
      </c>
      <c r="F62" s="90">
        <f t="shared" si="10"/>
        <v>0</v>
      </c>
      <c r="G62" s="90">
        <f t="shared" si="10"/>
        <v>0</v>
      </c>
      <c r="H62" s="93"/>
    </row>
    <row r="63" spans="1:9" ht="8.25" customHeight="1">
      <c r="A63" s="88"/>
      <c r="B63" s="95"/>
      <c r="C63" s="95"/>
      <c r="D63" s="117"/>
      <c r="F63" s="76"/>
      <c r="G63" s="76"/>
      <c r="H63" s="76"/>
    </row>
    <row r="64" spans="1:9" ht="23.25">
      <c r="A64" s="173" t="s">
        <v>88</v>
      </c>
      <c r="B64" s="95"/>
      <c r="C64" s="95"/>
      <c r="D64" s="95"/>
    </row>
    <row r="65" spans="1:4" s="174" customFormat="1" ht="24" customHeight="1">
      <c r="A65" s="174" t="s">
        <v>106</v>
      </c>
    </row>
    <row r="66" spans="1:4" s="174" customFormat="1" ht="24" customHeight="1">
      <c r="A66" s="174" t="s">
        <v>112</v>
      </c>
    </row>
    <row r="67" spans="1:4" ht="18" customHeight="1">
      <c r="A67" s="88"/>
      <c r="B67" s="88"/>
      <c r="C67" s="88"/>
      <c r="D67" s="88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25"/>
  <sheetViews>
    <sheetView showGridLines="0" view="pageBreakPreview" zoomScale="90" zoomScaleNormal="75" zoomScaleSheetLayoutView="90" workbookViewId="0">
      <selection activeCell="A6" sqref="A6"/>
    </sheetView>
  </sheetViews>
  <sheetFormatPr defaultRowHeight="14.25" customHeight="1"/>
  <cols>
    <col min="1" max="1" width="51.28515625" style="42" customWidth="1"/>
    <col min="2" max="4" width="17.7109375" style="42" customWidth="1"/>
    <col min="5" max="5" width="8.42578125" style="42" customWidth="1"/>
    <col min="6" max="8" width="7" style="42" bestFit="1" customWidth="1"/>
    <col min="9" max="16384" width="9.140625" style="42"/>
  </cols>
  <sheetData>
    <row r="1" spans="1:9" s="41" customFormat="1" ht="23.25">
      <c r="A1" s="41" t="s">
        <v>103</v>
      </c>
      <c r="B1" s="42"/>
      <c r="C1" s="42"/>
      <c r="D1" s="42"/>
    </row>
    <row r="2" spans="1:9" s="1" customFormat="1" ht="23.25">
      <c r="A2" s="2" t="s">
        <v>108</v>
      </c>
    </row>
    <row r="3" spans="1:9" s="41" customFormat="1" ht="9.9499999999999993" customHeight="1">
      <c r="A3" s="43"/>
      <c r="B3" s="43"/>
      <c r="C3" s="43"/>
      <c r="D3" s="43"/>
    </row>
    <row r="4" spans="1:9" s="41" customFormat="1" ht="27" customHeight="1">
      <c r="A4" s="44" t="s">
        <v>16</v>
      </c>
      <c r="B4" s="45" t="s">
        <v>1</v>
      </c>
      <c r="C4" s="45" t="s">
        <v>2</v>
      </c>
      <c r="D4" s="45" t="s">
        <v>3</v>
      </c>
    </row>
    <row r="5" spans="1:9" s="41" customFormat="1" ht="23.25">
      <c r="A5" s="46"/>
      <c r="B5" s="183" t="s">
        <v>78</v>
      </c>
      <c r="C5" s="183"/>
      <c r="D5" s="183"/>
    </row>
    <row r="6" spans="1:9" s="49" customFormat="1" ht="23.25">
      <c r="A6" s="47" t="s">
        <v>4</v>
      </c>
      <c r="B6" s="164">
        <f>SUM(C6:D6)</f>
        <v>319427</v>
      </c>
      <c r="C6" s="164">
        <f>C8+C9+C10+C11+C12+C13</f>
        <v>169625</v>
      </c>
      <c r="D6" s="165">
        <f>D8+D9+D10+D11+D12+D13</f>
        <v>149802</v>
      </c>
    </row>
    <row r="7" spans="1:9" s="49" customFormat="1" ht="8.25" customHeight="1">
      <c r="A7" s="47"/>
      <c r="B7" s="166"/>
      <c r="C7" s="167"/>
      <c r="D7" s="167"/>
    </row>
    <row r="8" spans="1:9" s="55" customFormat="1" ht="23.25">
      <c r="A8" s="96" t="s">
        <v>44</v>
      </c>
      <c r="B8" s="168">
        <f t="shared" ref="B8:B13" si="0">SUM(C8:D8)</f>
        <v>4352</v>
      </c>
      <c r="C8" s="169">
        <v>2923</v>
      </c>
      <c r="D8" s="169">
        <v>1429</v>
      </c>
    </row>
    <row r="9" spans="1:9" s="55" customFormat="1" ht="23.25">
      <c r="A9" s="96" t="s">
        <v>45</v>
      </c>
      <c r="B9" s="168">
        <f t="shared" si="0"/>
        <v>21334</v>
      </c>
      <c r="C9" s="169">
        <v>10730</v>
      </c>
      <c r="D9" s="169">
        <v>10604</v>
      </c>
    </row>
    <row r="10" spans="1:9" s="55" customFormat="1" ht="23.25">
      <c r="A10" s="96" t="s">
        <v>46</v>
      </c>
      <c r="B10" s="168">
        <f t="shared" si="0"/>
        <v>35381</v>
      </c>
      <c r="C10" s="169">
        <v>20168</v>
      </c>
      <c r="D10" s="169">
        <v>15213</v>
      </c>
    </row>
    <row r="11" spans="1:9" s="55" customFormat="1" ht="23.25">
      <c r="A11" s="96" t="s">
        <v>47</v>
      </c>
      <c r="B11" s="168">
        <f t="shared" si="0"/>
        <v>123759</v>
      </c>
      <c r="C11" s="169">
        <v>84587</v>
      </c>
      <c r="D11" s="169">
        <v>39172</v>
      </c>
    </row>
    <row r="12" spans="1:9" ht="23.25">
      <c r="A12" s="96" t="s">
        <v>48</v>
      </c>
      <c r="B12" s="168">
        <f t="shared" si="0"/>
        <v>132852</v>
      </c>
      <c r="C12" s="169">
        <v>49733</v>
      </c>
      <c r="D12" s="170">
        <v>83119</v>
      </c>
    </row>
    <row r="13" spans="1:9" ht="23.25">
      <c r="A13" s="97" t="s">
        <v>49</v>
      </c>
      <c r="B13" s="168">
        <f t="shared" si="0"/>
        <v>1749</v>
      </c>
      <c r="C13" s="169">
        <v>1484</v>
      </c>
      <c r="D13" s="169">
        <v>265</v>
      </c>
    </row>
    <row r="14" spans="1:9" ht="23.25">
      <c r="B14" s="185" t="s">
        <v>27</v>
      </c>
      <c r="C14" s="185"/>
      <c r="D14" s="185"/>
      <c r="H14" s="62"/>
    </row>
    <row r="15" spans="1:9" s="49" customFormat="1" ht="23.25">
      <c r="A15" s="47" t="s">
        <v>4</v>
      </c>
      <c r="B15" s="98">
        <f>+B6/$B$6*100</f>
        <v>100</v>
      </c>
      <c r="C15" s="98">
        <f>+C6/$C$6*100</f>
        <v>100</v>
      </c>
      <c r="D15" s="98">
        <f>+D6/$D$6*100</f>
        <v>100</v>
      </c>
      <c r="F15" s="59">
        <f>SUM(F17:F22)</f>
        <v>100</v>
      </c>
      <c r="G15" s="59">
        <f>SUM(G17:G22)</f>
        <v>100</v>
      </c>
      <c r="H15" s="59">
        <f>SUM(H17:H22)</f>
        <v>100</v>
      </c>
      <c r="I15" s="59"/>
    </row>
    <row r="16" spans="1:9" s="49" customFormat="1" ht="9" customHeight="1">
      <c r="A16" s="47"/>
      <c r="B16" s="98"/>
      <c r="C16" s="98"/>
      <c r="D16" s="98"/>
    </row>
    <row r="17" spans="1:9" s="55" customFormat="1" ht="23.25">
      <c r="A17" s="96" t="s">
        <v>44</v>
      </c>
      <c r="B17" s="99">
        <f>+B8/$B$6*100</f>
        <v>1.3624396184417722</v>
      </c>
      <c r="C17" s="99">
        <f>+C8/$C$6*100</f>
        <v>1.7232129697862932</v>
      </c>
      <c r="D17" s="99">
        <f>+D8/$D$6*100-0.02</f>
        <v>0.93392584878706553</v>
      </c>
      <c r="E17" s="61"/>
      <c r="F17" s="61">
        <f t="shared" ref="F17:G22" si="1">ROUND(B17,1)</f>
        <v>1.4</v>
      </c>
      <c r="G17" s="61">
        <f t="shared" si="1"/>
        <v>1.7</v>
      </c>
      <c r="H17" s="61">
        <f t="shared" ref="H17:H22" si="2">ROUND(D17,1)</f>
        <v>0.9</v>
      </c>
      <c r="I17" s="61"/>
    </row>
    <row r="18" spans="1:9" s="55" customFormat="1" ht="23.25">
      <c r="A18" s="96" t="s">
        <v>45</v>
      </c>
      <c r="B18" s="99">
        <f t="shared" ref="B18:B22" si="3">+B9/$B$6*100</f>
        <v>6.6788342876463167</v>
      </c>
      <c r="C18" s="99">
        <f>+C9/$C$6*100</f>
        <v>6.3257184966838613</v>
      </c>
      <c r="D18" s="99">
        <f t="shared" ref="D18:D21" si="4">+D9/$D$6*100</f>
        <v>7.0786771872204639</v>
      </c>
      <c r="F18" s="61">
        <f t="shared" si="1"/>
        <v>6.7</v>
      </c>
      <c r="G18" s="61">
        <f t="shared" si="1"/>
        <v>6.3</v>
      </c>
      <c r="H18" s="61">
        <f t="shared" si="2"/>
        <v>7.1</v>
      </c>
      <c r="I18" s="61"/>
    </row>
    <row r="19" spans="1:9" s="55" customFormat="1" ht="23.25">
      <c r="A19" s="96" t="s">
        <v>46</v>
      </c>
      <c r="B19" s="99">
        <f t="shared" si="3"/>
        <v>11.076396171895301</v>
      </c>
      <c r="C19" s="99">
        <f t="shared" ref="C19:C22" si="5">+C10/$C$6*100</f>
        <v>11.889756816507001</v>
      </c>
      <c r="D19" s="99">
        <f>+D10/$D$6*100</f>
        <v>10.155405134777906</v>
      </c>
      <c r="F19" s="61">
        <f t="shared" si="1"/>
        <v>11.1</v>
      </c>
      <c r="G19" s="61">
        <f t="shared" si="1"/>
        <v>11.9</v>
      </c>
      <c r="H19" s="61">
        <f t="shared" si="2"/>
        <v>10.199999999999999</v>
      </c>
      <c r="I19" s="61"/>
    </row>
    <row r="20" spans="1:9" s="55" customFormat="1" ht="23.25">
      <c r="A20" s="96" t="s">
        <v>47</v>
      </c>
      <c r="B20" s="99">
        <f>+B11/$B$6*100</f>
        <v>38.74406358886381</v>
      </c>
      <c r="C20" s="99">
        <f t="shared" si="5"/>
        <v>49.86705969049374</v>
      </c>
      <c r="D20" s="99">
        <f>+D11/$D$6*100</f>
        <v>26.149183589004153</v>
      </c>
      <c r="F20" s="61">
        <f t="shared" si="1"/>
        <v>38.700000000000003</v>
      </c>
      <c r="G20" s="61">
        <f t="shared" si="1"/>
        <v>49.9</v>
      </c>
      <c r="H20" s="61">
        <f t="shared" si="2"/>
        <v>26.1</v>
      </c>
      <c r="I20" s="61"/>
    </row>
    <row r="21" spans="1:9" ht="23.25">
      <c r="A21" s="96" t="s">
        <v>48</v>
      </c>
      <c r="B21" s="99">
        <f t="shared" si="3"/>
        <v>41.59072338906855</v>
      </c>
      <c r="C21" s="99">
        <f t="shared" si="5"/>
        <v>29.319380987472364</v>
      </c>
      <c r="D21" s="99">
        <f t="shared" si="4"/>
        <v>55.485908065312884</v>
      </c>
      <c r="F21" s="61">
        <f t="shared" si="1"/>
        <v>41.6</v>
      </c>
      <c r="G21" s="61">
        <f t="shared" si="1"/>
        <v>29.3</v>
      </c>
      <c r="H21" s="61">
        <f t="shared" si="2"/>
        <v>55.5</v>
      </c>
      <c r="I21" s="61"/>
    </row>
    <row r="22" spans="1:9" ht="23.25">
      <c r="A22" s="100" t="s">
        <v>49</v>
      </c>
      <c r="B22" s="101">
        <f t="shared" si="3"/>
        <v>0.54754294408425086</v>
      </c>
      <c r="C22" s="101">
        <f t="shared" si="5"/>
        <v>0.87487103905674291</v>
      </c>
      <c r="D22" s="172">
        <f>+D13/$D$6*100</f>
        <v>0.1769001748975314</v>
      </c>
      <c r="F22" s="61">
        <f t="shared" si="1"/>
        <v>0.5</v>
      </c>
      <c r="G22" s="61">
        <f t="shared" si="1"/>
        <v>0.9</v>
      </c>
      <c r="H22" s="61">
        <f t="shared" si="2"/>
        <v>0.2</v>
      </c>
      <c r="I22" s="61"/>
    </row>
    <row r="23" spans="1:9" ht="8.25" customHeight="1">
      <c r="A23" s="88"/>
      <c r="B23" s="95"/>
      <c r="C23" s="157"/>
      <c r="D23" s="117"/>
      <c r="F23" s="76"/>
      <c r="G23" s="76"/>
      <c r="H23" s="76"/>
    </row>
    <row r="24" spans="1:9" s="174" customFormat="1" ht="26.25" customHeight="1">
      <c r="A24" s="174" t="s">
        <v>106</v>
      </c>
    </row>
    <row r="25" spans="1:9" s="174" customFormat="1" ht="24" customHeight="1">
      <c r="A25" s="174" t="s">
        <v>109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H65"/>
  <sheetViews>
    <sheetView showGridLines="0" view="pageBreakPreview" zoomScale="80" zoomScaleNormal="75" zoomScaleSheetLayoutView="80" workbookViewId="0">
      <selection activeCell="C6" sqref="C6"/>
    </sheetView>
  </sheetViews>
  <sheetFormatPr defaultRowHeight="30.75" customHeight="1"/>
  <cols>
    <col min="1" max="1" width="44.7109375" style="42" customWidth="1"/>
    <col min="2" max="2" width="17.5703125" style="42" customWidth="1"/>
    <col min="3" max="4" width="17.7109375" style="42" customWidth="1"/>
    <col min="5" max="5" width="1" style="42" hidden="1" customWidth="1"/>
    <col min="6" max="16384" width="9.140625" style="42"/>
  </cols>
  <sheetData>
    <row r="1" spans="1:4" s="87" customFormat="1" ht="23.25">
      <c r="A1" s="102" t="s">
        <v>102</v>
      </c>
      <c r="B1" s="88"/>
      <c r="C1" s="88"/>
      <c r="D1" s="88"/>
    </row>
    <row r="2" spans="1:4" s="1" customFormat="1" ht="23.25">
      <c r="A2" s="2" t="s">
        <v>108</v>
      </c>
    </row>
    <row r="3" spans="1:4" s="88" customFormat="1" ht="9" customHeight="1"/>
    <row r="4" spans="1:4" s="87" customFormat="1" ht="27" customHeight="1">
      <c r="A4" s="103" t="s">
        <v>50</v>
      </c>
      <c r="B4" s="104" t="s">
        <v>1</v>
      </c>
      <c r="C4" s="104" t="s">
        <v>2</v>
      </c>
      <c r="D4" s="104" t="s">
        <v>3</v>
      </c>
    </row>
    <row r="5" spans="1:4" s="87" customFormat="1" ht="23.25">
      <c r="A5" s="105"/>
      <c r="B5" s="183" t="s">
        <v>78</v>
      </c>
      <c r="C5" s="183"/>
      <c r="D5" s="183"/>
    </row>
    <row r="6" spans="1:4" s="107" customFormat="1" ht="25.5" customHeight="1">
      <c r="A6" s="106" t="s">
        <v>4</v>
      </c>
      <c r="B6" s="158">
        <f>SUM(B8:B15)</f>
        <v>319427</v>
      </c>
      <c r="C6" s="155">
        <f>C8+C9+C10+C11+C12+C13+C14+C15</f>
        <v>169625</v>
      </c>
      <c r="D6" s="149">
        <f>D8+D9+D10+D11+D12+D13+D14+D15</f>
        <v>149802</v>
      </c>
    </row>
    <row r="7" spans="1:4" s="107" customFormat="1" ht="13.5" customHeight="1">
      <c r="A7" s="106"/>
      <c r="B7" s="150"/>
      <c r="C7" s="151"/>
      <c r="D7" s="150"/>
    </row>
    <row r="8" spans="1:4" s="96" customFormat="1" ht="27">
      <c r="A8" s="108" t="s">
        <v>79</v>
      </c>
      <c r="B8" s="152">
        <f t="shared" ref="B8:B15" si="0">SUM(C8:D8)</f>
        <v>1500</v>
      </c>
      <c r="C8" s="153">
        <v>627</v>
      </c>
      <c r="D8" s="153">
        <v>873</v>
      </c>
    </row>
    <row r="9" spans="1:4" s="96" customFormat="1" ht="30.75" customHeight="1">
      <c r="A9" s="109" t="s">
        <v>51</v>
      </c>
      <c r="B9" s="152">
        <f t="shared" si="0"/>
        <v>0</v>
      </c>
      <c r="C9" s="153">
        <v>0</v>
      </c>
      <c r="D9" s="153">
        <v>0</v>
      </c>
    </row>
    <row r="10" spans="1:4" s="96" customFormat="1" ht="30.75" customHeight="1">
      <c r="A10" s="108" t="s">
        <v>52</v>
      </c>
      <c r="B10" s="152">
        <f>SUM(C10:D10)</f>
        <v>6789</v>
      </c>
      <c r="C10" s="153">
        <v>3325</v>
      </c>
      <c r="D10" s="153">
        <v>3464</v>
      </c>
    </row>
    <row r="11" spans="1:4" s="96" customFormat="1" ht="30.75" customHeight="1">
      <c r="A11" s="108" t="s">
        <v>53</v>
      </c>
      <c r="B11" s="152">
        <f t="shared" si="0"/>
        <v>15581</v>
      </c>
      <c r="C11" s="153">
        <v>8779</v>
      </c>
      <c r="D11" s="153">
        <v>6802</v>
      </c>
    </row>
    <row r="12" spans="1:4" s="88" customFormat="1" ht="30.75" customHeight="1">
      <c r="A12" s="108" t="s">
        <v>54</v>
      </c>
      <c r="B12" s="152">
        <f t="shared" si="0"/>
        <v>21378</v>
      </c>
      <c r="C12" s="153">
        <v>10964</v>
      </c>
      <c r="D12" s="153">
        <v>10414</v>
      </c>
    </row>
    <row r="13" spans="1:4" s="88" customFormat="1" ht="30.75" customHeight="1">
      <c r="A13" s="108" t="s">
        <v>55</v>
      </c>
      <c r="B13" s="152">
        <f t="shared" si="0"/>
        <v>29109</v>
      </c>
      <c r="C13" s="153">
        <v>13896</v>
      </c>
      <c r="D13" s="153">
        <v>15213</v>
      </c>
    </row>
    <row r="14" spans="1:4" s="88" customFormat="1" ht="30.75" customHeight="1">
      <c r="A14" s="108" t="s">
        <v>56</v>
      </c>
      <c r="B14" s="152">
        <f t="shared" si="0"/>
        <v>156581</v>
      </c>
      <c r="C14" s="153">
        <v>82458</v>
      </c>
      <c r="D14" s="153">
        <v>74123</v>
      </c>
    </row>
    <row r="15" spans="1:4" s="88" customFormat="1" ht="30.75" customHeight="1">
      <c r="A15" s="110" t="s">
        <v>57</v>
      </c>
      <c r="B15" s="152">
        <f t="shared" si="0"/>
        <v>88489</v>
      </c>
      <c r="C15" s="153">
        <v>49576</v>
      </c>
      <c r="D15" s="153">
        <v>38913</v>
      </c>
    </row>
    <row r="16" spans="1:4" s="88" customFormat="1" ht="30" customHeight="1">
      <c r="B16" s="184" t="s">
        <v>27</v>
      </c>
      <c r="C16" s="184"/>
      <c r="D16" s="184"/>
    </row>
    <row r="17" spans="1:8" s="107" customFormat="1" ht="26.25" customHeight="1">
      <c r="A17" s="106" t="s">
        <v>4</v>
      </c>
      <c r="B17" s="111">
        <f>+B6/$B$6*100</f>
        <v>100</v>
      </c>
      <c r="C17" s="111">
        <f>+C6/$C$6*100</f>
        <v>100</v>
      </c>
      <c r="D17" s="111">
        <f>+D6/$D$6*100</f>
        <v>100</v>
      </c>
      <c r="F17" s="112">
        <f>SUM(F19:F26)</f>
        <v>100</v>
      </c>
      <c r="G17" s="112">
        <f>SUM(G19:G26)</f>
        <v>100</v>
      </c>
      <c r="H17" s="112">
        <f>SUM(H19:H26)</f>
        <v>100</v>
      </c>
    </row>
    <row r="18" spans="1:8" s="107" customFormat="1" ht="6" customHeight="1">
      <c r="A18" s="106"/>
      <c r="B18" s="111"/>
      <c r="C18" s="113"/>
      <c r="D18" s="111"/>
      <c r="G18" s="154"/>
    </row>
    <row r="19" spans="1:8" s="96" customFormat="1" ht="27.75" customHeight="1">
      <c r="A19" s="108" t="s">
        <v>79</v>
      </c>
      <c r="B19" s="113">
        <f>(+B8/$B$6*100)</f>
        <v>0.46959086113572118</v>
      </c>
      <c r="C19" s="113">
        <f>+C8/$C$6*100-0.02</f>
        <v>0.34963890935887987</v>
      </c>
      <c r="D19" s="113">
        <f>+D8/$D$6*100</f>
        <v>0.58276925541715063</v>
      </c>
      <c r="F19" s="114">
        <f t="shared" ref="F19:H26" si="1">ROUND(B19,1)</f>
        <v>0.5</v>
      </c>
      <c r="G19" s="114">
        <f>ROUND(C19,1)</f>
        <v>0.3</v>
      </c>
      <c r="H19" s="114">
        <f>ROUND(D19,1)</f>
        <v>0.6</v>
      </c>
    </row>
    <row r="20" spans="1:8" s="96" customFormat="1" ht="30.75" customHeight="1">
      <c r="A20" s="109" t="s">
        <v>51</v>
      </c>
      <c r="B20" s="113">
        <f t="shared" ref="B20:B24" si="2">+B9/$B$6*100</f>
        <v>0</v>
      </c>
      <c r="C20" s="113">
        <f t="shared" ref="C20:C26" si="3">+C9/$C$6*100</f>
        <v>0</v>
      </c>
      <c r="D20" s="113">
        <f t="shared" ref="D20:D25" si="4">+D9/$D$6*100</f>
        <v>0</v>
      </c>
      <c r="F20" s="114">
        <f t="shared" si="1"/>
        <v>0</v>
      </c>
      <c r="G20" s="114">
        <f t="shared" si="1"/>
        <v>0</v>
      </c>
      <c r="H20" s="114">
        <f t="shared" si="1"/>
        <v>0</v>
      </c>
    </row>
    <row r="21" spans="1:8" s="96" customFormat="1" ht="30.75" customHeight="1">
      <c r="A21" s="108" t="s">
        <v>52</v>
      </c>
      <c r="B21" s="113">
        <f>+B10/$B$6*100</f>
        <v>2.125368237500274</v>
      </c>
      <c r="C21" s="113">
        <f t="shared" si="3"/>
        <v>1.9602063375092116</v>
      </c>
      <c r="D21" s="113">
        <f>+D10/$D$6*100</f>
        <v>2.3123856824341464</v>
      </c>
      <c r="F21" s="114">
        <f t="shared" si="1"/>
        <v>2.1</v>
      </c>
      <c r="G21" s="114">
        <f t="shared" si="1"/>
        <v>2</v>
      </c>
      <c r="H21" s="114">
        <f t="shared" si="1"/>
        <v>2.2999999999999998</v>
      </c>
    </row>
    <row r="22" spans="1:8" s="96" customFormat="1" ht="30.75" customHeight="1">
      <c r="A22" s="108" t="s">
        <v>53</v>
      </c>
      <c r="B22" s="113">
        <f t="shared" si="2"/>
        <v>4.877796804903781</v>
      </c>
      <c r="C22" s="113">
        <f t="shared" si="3"/>
        <v>5.175534266764922</v>
      </c>
      <c r="D22" s="113">
        <f>+D11/$D$6*100</f>
        <v>4.5406603383132405</v>
      </c>
      <c r="F22" s="114">
        <f t="shared" si="1"/>
        <v>4.9000000000000004</v>
      </c>
      <c r="G22" s="114">
        <f>ROUND(C22,1)</f>
        <v>5.2</v>
      </c>
      <c r="H22" s="114">
        <f t="shared" si="1"/>
        <v>4.5</v>
      </c>
    </row>
    <row r="23" spans="1:8" s="88" customFormat="1" ht="30.75" customHeight="1">
      <c r="A23" s="108" t="s">
        <v>54</v>
      </c>
      <c r="B23" s="113">
        <f>+B12/$B$6*100</f>
        <v>6.6926089529062978</v>
      </c>
      <c r="C23" s="113">
        <f>+C12/$C$6*100</f>
        <v>6.463669859985262</v>
      </c>
      <c r="D23" s="113">
        <f>+D12/$D$6*100-0.02</f>
        <v>6.9318430995580833</v>
      </c>
      <c r="F23" s="114">
        <f t="shared" si="1"/>
        <v>6.7</v>
      </c>
      <c r="G23" s="114">
        <f t="shared" si="1"/>
        <v>6.5</v>
      </c>
      <c r="H23" s="114">
        <f t="shared" si="1"/>
        <v>6.9</v>
      </c>
    </row>
    <row r="24" spans="1:8" s="88" customFormat="1" ht="30.75" customHeight="1">
      <c r="A24" s="108" t="s">
        <v>55</v>
      </c>
      <c r="B24" s="113">
        <f t="shared" si="2"/>
        <v>9.1128802511998046</v>
      </c>
      <c r="C24" s="113">
        <f t="shared" si="3"/>
        <v>8.192188651436993</v>
      </c>
      <c r="D24" s="113">
        <f>+D13/$D$6*100</f>
        <v>10.155405134777906</v>
      </c>
      <c r="F24" s="114">
        <f t="shared" si="1"/>
        <v>9.1</v>
      </c>
      <c r="G24" s="114">
        <f t="shared" si="1"/>
        <v>8.1999999999999993</v>
      </c>
      <c r="H24" s="114">
        <f t="shared" si="1"/>
        <v>10.199999999999999</v>
      </c>
    </row>
    <row r="25" spans="1:8" s="88" customFormat="1" ht="30.75" customHeight="1">
      <c r="A25" s="108" t="s">
        <v>56</v>
      </c>
      <c r="B25" s="113">
        <f>+B14/$B$6*100</f>
        <v>49.019337751661567</v>
      </c>
      <c r="C25" s="113">
        <f t="shared" si="3"/>
        <v>48.611938098747238</v>
      </c>
      <c r="D25" s="113">
        <f t="shared" si="4"/>
        <v>49.480647788414039</v>
      </c>
      <c r="F25" s="114">
        <f t="shared" si="1"/>
        <v>49</v>
      </c>
      <c r="G25" s="114">
        <f t="shared" si="1"/>
        <v>48.6</v>
      </c>
      <c r="H25" s="114">
        <f t="shared" si="1"/>
        <v>49.5</v>
      </c>
    </row>
    <row r="26" spans="1:8" s="88" customFormat="1" ht="30.75" customHeight="1">
      <c r="A26" s="115" t="s">
        <v>57</v>
      </c>
      <c r="B26" s="116">
        <f>+B15/$B$6*100</f>
        <v>27.702417140692553</v>
      </c>
      <c r="C26" s="116">
        <f t="shared" si="3"/>
        <v>29.226823876197493</v>
      </c>
      <c r="D26" s="116">
        <f>+D15/$D$6*100</f>
        <v>25.97628870108543</v>
      </c>
      <c r="F26" s="114">
        <f t="shared" si="1"/>
        <v>27.7</v>
      </c>
      <c r="G26" s="114">
        <f t="shared" si="1"/>
        <v>29.2</v>
      </c>
      <c r="H26" s="114">
        <f t="shared" si="1"/>
        <v>26</v>
      </c>
    </row>
    <row r="27" spans="1:8" s="88" customFormat="1" ht="27">
      <c r="A27" s="88" t="s">
        <v>80</v>
      </c>
      <c r="C27" s="117"/>
    </row>
    <row r="28" spans="1:8" s="174" customFormat="1" ht="21.75">
      <c r="A28" s="174" t="s">
        <v>106</v>
      </c>
    </row>
    <row r="29" spans="1:8" s="174" customFormat="1" ht="21.75">
      <c r="A29" s="174" t="s">
        <v>109</v>
      </c>
    </row>
    <row r="65" spans="1:1" ht="30.75" customHeight="1">
      <c r="A65" s="42" t="s">
        <v>74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I39"/>
  <sheetViews>
    <sheetView showGridLines="0" tabSelected="1" view="pageBreakPreview" topLeftCell="A19" zoomScale="80" zoomScaleNormal="75" zoomScaleSheetLayoutView="80" workbookViewId="0">
      <selection activeCell="B15" sqref="B15"/>
    </sheetView>
  </sheetViews>
  <sheetFormatPr defaultRowHeight="30.75" customHeight="1"/>
  <cols>
    <col min="1" max="1" width="40.42578125" style="42" customWidth="1"/>
    <col min="2" max="4" width="21.7109375" style="42" customWidth="1"/>
    <col min="5" max="5" width="9.140625" style="42"/>
    <col min="6" max="6" width="9.85546875" style="42" bestFit="1" customWidth="1"/>
    <col min="7" max="16384" width="9.140625" style="42"/>
  </cols>
  <sheetData>
    <row r="1" spans="1:9" s="41" customFormat="1" ht="23.25">
      <c r="A1" s="41" t="s">
        <v>101</v>
      </c>
      <c r="B1" s="42"/>
      <c r="C1" s="42"/>
      <c r="D1" s="42"/>
    </row>
    <row r="2" spans="1:9" s="1" customFormat="1" ht="23.25">
      <c r="A2" s="2" t="s">
        <v>108</v>
      </c>
    </row>
    <row r="3" spans="1:9" ht="9" customHeight="1">
      <c r="A3" s="41"/>
    </row>
    <row r="4" spans="1:9" s="41" customFormat="1" ht="26.1" customHeight="1">
      <c r="A4" s="44" t="s">
        <v>29</v>
      </c>
      <c r="B4" s="45" t="s">
        <v>1</v>
      </c>
      <c r="C4" s="45" t="s">
        <v>2</v>
      </c>
      <c r="D4" s="45" t="s">
        <v>3</v>
      </c>
    </row>
    <row r="5" spans="1:9" s="41" customFormat="1" ht="23.25">
      <c r="A5" s="147"/>
      <c r="B5" s="183" t="s">
        <v>78</v>
      </c>
      <c r="C5" s="183"/>
      <c r="D5" s="183"/>
    </row>
    <row r="6" spans="1:9" s="49" customFormat="1" ht="21" customHeight="1">
      <c r="A6" s="145" t="s">
        <v>4</v>
      </c>
      <c r="B6" s="159">
        <f>SUM(C6:D6)</f>
        <v>319427</v>
      </c>
      <c r="C6" s="160">
        <f>C7+C8+C9+C10+C11+C15+C20</f>
        <v>169625</v>
      </c>
      <c r="D6" s="136">
        <f>D7+D8+D9+D10+D11+D15+D20</f>
        <v>149802</v>
      </c>
    </row>
    <row r="7" spans="1:9" s="55" customFormat="1" ht="24.95" customHeight="1">
      <c r="A7" s="97" t="s">
        <v>31</v>
      </c>
      <c r="B7" s="118">
        <f>SUM(C7:D7)</f>
        <v>4170</v>
      </c>
      <c r="C7" s="119">
        <v>2228</v>
      </c>
      <c r="D7" s="119">
        <v>1942</v>
      </c>
      <c r="E7" s="51"/>
      <c r="F7" s="51"/>
      <c r="G7" s="51"/>
      <c r="H7" s="51"/>
      <c r="I7" s="51"/>
    </row>
    <row r="8" spans="1:9" s="55" customFormat="1" ht="24.95" customHeight="1">
      <c r="A8" s="42" t="s">
        <v>30</v>
      </c>
      <c r="B8" s="118">
        <f t="shared" ref="B8:B20" si="0">SUM(C8:D8)</f>
        <v>99116</v>
      </c>
      <c r="C8" s="119">
        <v>51820</v>
      </c>
      <c r="D8" s="119">
        <v>47296</v>
      </c>
      <c r="H8" s="54"/>
      <c r="I8" s="54"/>
    </row>
    <row r="9" spans="1:9" s="55" customFormat="1" ht="24.95" customHeight="1">
      <c r="A9" s="56" t="s">
        <v>32</v>
      </c>
      <c r="B9" s="118">
        <f t="shared" si="0"/>
        <v>102001</v>
      </c>
      <c r="C9" s="119">
        <v>52821</v>
      </c>
      <c r="D9" s="119">
        <v>49180</v>
      </c>
      <c r="H9" s="54"/>
      <c r="I9" s="54"/>
    </row>
    <row r="10" spans="1:9" s="55" customFormat="1" ht="24.95" customHeight="1">
      <c r="A10" s="56" t="s">
        <v>33</v>
      </c>
      <c r="B10" s="118">
        <f t="shared" si="0"/>
        <v>58550</v>
      </c>
      <c r="C10" s="119">
        <v>34910</v>
      </c>
      <c r="D10" s="119">
        <v>23640</v>
      </c>
    </row>
    <row r="11" spans="1:9" ht="24.95" customHeight="1">
      <c r="A11" s="42" t="s">
        <v>34</v>
      </c>
      <c r="B11" s="118">
        <f t="shared" si="0"/>
        <v>31257</v>
      </c>
      <c r="C11" s="120">
        <f>C12+C13+C14</f>
        <v>17555</v>
      </c>
      <c r="D11" s="120">
        <f>D12+D13+D14</f>
        <v>13702</v>
      </c>
    </row>
    <row r="12" spans="1:9" ht="24.95" customHeight="1">
      <c r="A12" s="121" t="s">
        <v>35</v>
      </c>
      <c r="B12" s="118">
        <f t="shared" si="0"/>
        <v>26285</v>
      </c>
      <c r="C12" s="119">
        <v>14359</v>
      </c>
      <c r="D12" s="119">
        <v>11926</v>
      </c>
    </row>
    <row r="13" spans="1:9" ht="24.95" customHeight="1">
      <c r="A13" s="121" t="s">
        <v>36</v>
      </c>
      <c r="B13" s="118">
        <f t="shared" si="0"/>
        <v>4972</v>
      </c>
      <c r="C13" s="119">
        <v>3196</v>
      </c>
      <c r="D13" s="119">
        <v>1776</v>
      </c>
    </row>
    <row r="14" spans="1:9" ht="24.95" customHeight="1">
      <c r="A14" s="122" t="s">
        <v>58</v>
      </c>
      <c r="B14" s="118">
        <f t="shared" si="0"/>
        <v>0</v>
      </c>
      <c r="C14" s="118">
        <v>0</v>
      </c>
      <c r="D14" s="118">
        <v>0</v>
      </c>
    </row>
    <row r="15" spans="1:9" ht="24.95" customHeight="1">
      <c r="A15" s="42" t="s">
        <v>37</v>
      </c>
      <c r="B15" s="118">
        <f t="shared" si="0"/>
        <v>24333</v>
      </c>
      <c r="C15" s="120">
        <f>C16+C17+C18</f>
        <v>10291</v>
      </c>
      <c r="D15" s="120">
        <f>D16+D17+D18</f>
        <v>14042</v>
      </c>
    </row>
    <row r="16" spans="1:9" s="55" customFormat="1" ht="24.95" customHeight="1">
      <c r="A16" s="122" t="s">
        <v>38</v>
      </c>
      <c r="B16" s="118">
        <f t="shared" si="0"/>
        <v>12281</v>
      </c>
      <c r="C16" s="118">
        <v>4911</v>
      </c>
      <c r="D16" s="118">
        <v>7370</v>
      </c>
    </row>
    <row r="17" spans="1:8" s="55" customFormat="1" ht="24.95" customHeight="1">
      <c r="A17" s="122" t="s">
        <v>39</v>
      </c>
      <c r="B17" s="118">
        <f t="shared" si="0"/>
        <v>6477</v>
      </c>
      <c r="C17" s="118">
        <v>3348</v>
      </c>
      <c r="D17" s="118">
        <v>3129</v>
      </c>
    </row>
    <row r="18" spans="1:8" s="55" customFormat="1" ht="24.95" customHeight="1">
      <c r="A18" s="122" t="s">
        <v>40</v>
      </c>
      <c r="B18" s="118">
        <f t="shared" si="0"/>
        <v>5575</v>
      </c>
      <c r="C18" s="118">
        <v>2032</v>
      </c>
      <c r="D18" s="118">
        <v>3543</v>
      </c>
    </row>
    <row r="19" spans="1:8" s="55" customFormat="1" ht="24.95" customHeight="1">
      <c r="A19" s="121" t="s">
        <v>41</v>
      </c>
      <c r="B19" s="118">
        <f t="shared" si="0"/>
        <v>0</v>
      </c>
      <c r="C19" s="123">
        <v>0</v>
      </c>
      <c r="D19" s="123">
        <v>0</v>
      </c>
    </row>
    <row r="20" spans="1:8" s="55" customFormat="1" ht="24.95" customHeight="1">
      <c r="A20" s="121" t="s">
        <v>42</v>
      </c>
      <c r="B20" s="118">
        <f t="shared" si="0"/>
        <v>0</v>
      </c>
      <c r="C20" s="123">
        <v>0</v>
      </c>
      <c r="D20" s="123">
        <v>0</v>
      </c>
    </row>
    <row r="21" spans="1:8" ht="23.25">
      <c r="B21" s="185" t="s">
        <v>27</v>
      </c>
      <c r="C21" s="185"/>
      <c r="D21" s="185"/>
      <c r="F21" s="62"/>
      <c r="G21" s="62"/>
      <c r="H21" s="62"/>
    </row>
    <row r="22" spans="1:8" ht="18.75" customHeight="1">
      <c r="A22" s="46" t="s">
        <v>4</v>
      </c>
      <c r="B22" s="124">
        <f>SUM(B23:B27,B31)</f>
        <v>100.03999999999999</v>
      </c>
      <c r="C22" s="124">
        <f>SUM(C23:C27,C31)-0.1</f>
        <v>99.949999999999989</v>
      </c>
      <c r="D22" s="124">
        <f>SUM(D23:D27,D31)</f>
        <v>100</v>
      </c>
      <c r="F22" s="62">
        <f>SUM(F23:F27,F31,F35:F36)</f>
        <v>99.999999999999986</v>
      </c>
      <c r="G22" s="62">
        <f>SUM(G23:G27,G31,G35:G36)</f>
        <v>100</v>
      </c>
      <c r="H22" s="62">
        <f>SUM(H23:H27,H31,H35:H36)</f>
        <v>99.999999999999986</v>
      </c>
    </row>
    <row r="23" spans="1:8" ht="24.95" customHeight="1">
      <c r="A23" s="97" t="s">
        <v>31</v>
      </c>
      <c r="B23" s="125">
        <f>+B7/$B$6*100</f>
        <v>1.3054625939573048</v>
      </c>
      <c r="C23" s="125">
        <f t="shared" ref="C23:C36" si="1">+C7/$C$6*100</f>
        <v>1.3134856300663227</v>
      </c>
      <c r="D23" s="125">
        <f>+D7/$D$6*100</f>
        <v>1.2963778854754944</v>
      </c>
      <c r="F23" s="62">
        <f t="shared" ref="F23:H36" si="2">ROUND(B23,1)</f>
        <v>1.3</v>
      </c>
      <c r="G23" s="62">
        <f>ROUND(C23,1)</f>
        <v>1.3</v>
      </c>
      <c r="H23" s="62">
        <f t="shared" si="2"/>
        <v>1.3</v>
      </c>
    </row>
    <row r="24" spans="1:8" ht="24.95" customHeight="1">
      <c r="A24" s="42" t="s">
        <v>30</v>
      </c>
      <c r="B24" s="125">
        <f t="shared" ref="B24:B30" si="3">+B8/$B$6*100</f>
        <v>31.029311861552088</v>
      </c>
      <c r="C24" s="125">
        <f t="shared" si="1"/>
        <v>30.549742078113486</v>
      </c>
      <c r="D24" s="125">
        <f>+D8/$D$6*100</f>
        <v>31.572342158315642</v>
      </c>
      <c r="F24" s="62">
        <f t="shared" si="2"/>
        <v>31</v>
      </c>
      <c r="G24" s="62">
        <f t="shared" si="2"/>
        <v>30.5</v>
      </c>
      <c r="H24" s="62">
        <f t="shared" si="2"/>
        <v>31.6</v>
      </c>
    </row>
    <row r="25" spans="1:8" ht="24.95" customHeight="1">
      <c r="A25" s="56" t="s">
        <v>32</v>
      </c>
      <c r="B25" s="125">
        <f t="shared" si="3"/>
        <v>31.932491617803127</v>
      </c>
      <c r="C25" s="125">
        <f>+C9/$C$6*100</f>
        <v>31.13986735445836</v>
      </c>
      <c r="D25" s="125">
        <f>+D9/$D$6*100</f>
        <v>32.830002269662621</v>
      </c>
      <c r="F25" s="62">
        <f t="shared" si="2"/>
        <v>31.9</v>
      </c>
      <c r="G25" s="62">
        <f t="shared" si="2"/>
        <v>31.1</v>
      </c>
      <c r="H25" s="62">
        <f t="shared" si="2"/>
        <v>32.799999999999997</v>
      </c>
    </row>
    <row r="26" spans="1:8" ht="24.95" customHeight="1">
      <c r="A26" s="56" t="s">
        <v>33</v>
      </c>
      <c r="B26" s="125">
        <f>+B10/$B$6*100</f>
        <v>18.329696612997648</v>
      </c>
      <c r="C26" s="125">
        <f>+C10/$C$6*100</f>
        <v>20.58069270449521</v>
      </c>
      <c r="D26" s="125">
        <f t="shared" ref="D26:D36" si="4">+D10/$D$6*100</f>
        <v>15.780830696519404</v>
      </c>
      <c r="F26" s="62">
        <f t="shared" si="2"/>
        <v>18.3</v>
      </c>
      <c r="G26" s="62">
        <f t="shared" si="2"/>
        <v>20.6</v>
      </c>
      <c r="H26" s="62">
        <f t="shared" si="2"/>
        <v>15.8</v>
      </c>
    </row>
    <row r="27" spans="1:8" ht="24.95" customHeight="1">
      <c r="A27" s="42" t="s">
        <v>34</v>
      </c>
      <c r="B27" s="125">
        <f>+B11/$B$6*100</f>
        <v>9.7853343643461574</v>
      </c>
      <c r="C27" s="125">
        <f>SUM(C28:C30)</f>
        <v>10.449299926308031</v>
      </c>
      <c r="D27" s="125">
        <f t="shared" si="4"/>
        <v>9.1467403639470763</v>
      </c>
      <c r="F27" s="62">
        <f>SUM(F28:F30)</f>
        <v>9.7999999999999989</v>
      </c>
      <c r="G27" s="62">
        <f t="shared" si="2"/>
        <v>10.4</v>
      </c>
      <c r="H27" s="62">
        <f>SUM(H28:H30)</f>
        <v>9.1</v>
      </c>
    </row>
    <row r="28" spans="1:8" ht="24.95" customHeight="1">
      <c r="A28" s="121" t="s">
        <v>35</v>
      </c>
      <c r="B28" s="125">
        <f t="shared" si="3"/>
        <v>8.2287971899682866</v>
      </c>
      <c r="C28" s="125">
        <f>(+C12/$C$6*100)+0.1</f>
        <v>8.5651436993367707</v>
      </c>
      <c r="D28" s="125">
        <f>+D12/$D$6*100-0.02</f>
        <v>7.9411754182187151</v>
      </c>
      <c r="F28" s="62">
        <f t="shared" si="2"/>
        <v>8.1999999999999993</v>
      </c>
      <c r="G28" s="62">
        <f t="shared" si="2"/>
        <v>8.6</v>
      </c>
      <c r="H28" s="62">
        <f t="shared" si="2"/>
        <v>7.9</v>
      </c>
    </row>
    <row r="29" spans="1:8" ht="24.95" customHeight="1">
      <c r="A29" s="121" t="s">
        <v>36</v>
      </c>
      <c r="B29" s="125">
        <f t="shared" si="3"/>
        <v>1.5565371743778704</v>
      </c>
      <c r="C29" s="125">
        <f t="shared" si="1"/>
        <v>1.8841562269712602</v>
      </c>
      <c r="D29" s="125">
        <f>+D13/$D$6*100</f>
        <v>1.1855649457283615</v>
      </c>
      <c r="F29" s="62">
        <f t="shared" si="2"/>
        <v>1.6</v>
      </c>
      <c r="G29" s="62">
        <f t="shared" si="2"/>
        <v>1.9</v>
      </c>
      <c r="H29" s="62">
        <f t="shared" si="2"/>
        <v>1.2</v>
      </c>
    </row>
    <row r="30" spans="1:8" ht="24.95" customHeight="1">
      <c r="A30" s="122" t="s">
        <v>58</v>
      </c>
      <c r="B30" s="125">
        <f t="shared" si="3"/>
        <v>0</v>
      </c>
      <c r="C30" s="125">
        <f t="shared" si="1"/>
        <v>0</v>
      </c>
      <c r="D30" s="125">
        <f>+D14/$D$6*100</f>
        <v>0</v>
      </c>
      <c r="F30" s="62">
        <f>ROUND(B30,1)</f>
        <v>0</v>
      </c>
      <c r="G30" s="62">
        <f>ROUND(C30,1)</f>
        <v>0</v>
      </c>
      <c r="H30" s="62">
        <f>ROUND(D30,1)</f>
        <v>0</v>
      </c>
    </row>
    <row r="31" spans="1:8" ht="24.95" customHeight="1">
      <c r="A31" s="42" t="s">
        <v>37</v>
      </c>
      <c r="B31" s="125">
        <f>SUM(B32:B34)</f>
        <v>7.657702949343669</v>
      </c>
      <c r="C31" s="125">
        <f>SUM(C32:C34)-0.04</f>
        <v>6.0169123065585852</v>
      </c>
      <c r="D31" s="125">
        <f>SUM(D32:D34)</f>
        <v>9.373706626079759</v>
      </c>
      <c r="F31" s="62">
        <f>SUM(F32:F34)</f>
        <v>7.7</v>
      </c>
      <c r="G31" s="62">
        <f>SUM(G32:G34)</f>
        <v>6.1000000000000005</v>
      </c>
      <c r="H31" s="62">
        <f>SUM(H32:H34)</f>
        <v>9.4</v>
      </c>
    </row>
    <row r="32" spans="1:8" ht="24.95" customHeight="1">
      <c r="A32" s="122" t="s">
        <v>38</v>
      </c>
      <c r="B32" s="125">
        <f>+B16/$B$6*100+0.02</f>
        <v>3.8646969104051947</v>
      </c>
      <c r="C32" s="125">
        <f>+C16/$C$6*100-0.01</f>
        <v>2.8852100221075903</v>
      </c>
      <c r="D32" s="125">
        <f t="shared" si="4"/>
        <v>4.9198275056407796</v>
      </c>
      <c r="F32" s="62">
        <f t="shared" si="2"/>
        <v>3.9</v>
      </c>
      <c r="G32" s="62">
        <f t="shared" si="2"/>
        <v>2.9</v>
      </c>
      <c r="H32" s="62">
        <f t="shared" si="2"/>
        <v>4.9000000000000004</v>
      </c>
    </row>
    <row r="33" spans="1:8" ht="24.95" customHeight="1">
      <c r="A33" s="122" t="s">
        <v>39</v>
      </c>
      <c r="B33" s="125">
        <f>+B17/$B$6*100</f>
        <v>2.0276933383840441</v>
      </c>
      <c r="C33" s="125">
        <f t="shared" si="1"/>
        <v>1.9737656595431099</v>
      </c>
      <c r="D33" s="125">
        <f t="shared" si="4"/>
        <v>2.0887571594504744</v>
      </c>
      <c r="F33" s="62">
        <f t="shared" si="2"/>
        <v>2</v>
      </c>
      <c r="G33" s="62">
        <f t="shared" si="2"/>
        <v>2</v>
      </c>
      <c r="H33" s="62">
        <f t="shared" si="2"/>
        <v>2.1</v>
      </c>
    </row>
    <row r="34" spans="1:8" ht="24.95" customHeight="1">
      <c r="A34" s="122" t="s">
        <v>40</v>
      </c>
      <c r="B34" s="125">
        <f>+B18/$B$6*100+0.02</f>
        <v>1.7653127005544305</v>
      </c>
      <c r="C34" s="125">
        <f t="shared" si="1"/>
        <v>1.1979366249078851</v>
      </c>
      <c r="D34" s="125">
        <f>+D18/$D$6*100</f>
        <v>2.365121960988505</v>
      </c>
      <c r="F34" s="62">
        <f t="shared" si="2"/>
        <v>1.8</v>
      </c>
      <c r="G34" s="62">
        <f t="shared" si="2"/>
        <v>1.2</v>
      </c>
      <c r="H34" s="62">
        <f t="shared" si="2"/>
        <v>2.4</v>
      </c>
    </row>
    <row r="35" spans="1:8" ht="24.95" customHeight="1">
      <c r="A35" s="121" t="s">
        <v>41</v>
      </c>
      <c r="B35" s="135">
        <f>+B19/$B$6*100</f>
        <v>0</v>
      </c>
      <c r="C35" s="125">
        <f t="shared" si="1"/>
        <v>0</v>
      </c>
      <c r="D35" s="125">
        <f t="shared" si="4"/>
        <v>0</v>
      </c>
      <c r="F35" s="62">
        <f>ROUND(B35,1)</f>
        <v>0</v>
      </c>
      <c r="G35" s="62">
        <f t="shared" si="2"/>
        <v>0</v>
      </c>
      <c r="H35" s="62">
        <f t="shared" si="2"/>
        <v>0</v>
      </c>
    </row>
    <row r="36" spans="1:8" ht="24.95" customHeight="1">
      <c r="A36" s="126" t="s">
        <v>42</v>
      </c>
      <c r="B36" s="137">
        <f>+B20/$B$6*100</f>
        <v>0</v>
      </c>
      <c r="C36" s="127">
        <f t="shared" si="1"/>
        <v>0</v>
      </c>
      <c r="D36" s="127">
        <f t="shared" si="4"/>
        <v>0</v>
      </c>
      <c r="F36" s="62">
        <f t="shared" si="2"/>
        <v>0</v>
      </c>
      <c r="G36" s="62">
        <f t="shared" si="2"/>
        <v>0</v>
      </c>
      <c r="H36" s="62">
        <f t="shared" si="2"/>
        <v>0</v>
      </c>
    </row>
    <row r="37" spans="1:8" ht="8.25" customHeight="1">
      <c r="B37" s="62"/>
      <c r="C37" s="62"/>
      <c r="D37" s="62"/>
    </row>
    <row r="38" spans="1:8" s="174" customFormat="1" ht="24" customHeight="1">
      <c r="A38" s="174" t="s">
        <v>106</v>
      </c>
    </row>
    <row r="39" spans="1:8" s="174" customFormat="1" ht="23.25" customHeight="1">
      <c r="A39" s="174" t="s">
        <v>109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ตารางที่2!Print_Area</vt:lpstr>
      <vt:lpstr>ตารางที่3!Print_Area</vt:lpstr>
      <vt:lpstr>ตารางที่4!Print_Area</vt:lpstr>
      <vt:lpstr>ตารางที่5!Print_Area</vt:lpstr>
      <vt:lpstr>ตารางที่6!Print_Area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2015-11-20T04:10:32Z</dcterms:modified>
</cp:coreProperties>
</file>