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รายงานสถิติจังหวัด\"/>
    </mc:Choice>
  </mc:AlternateContent>
  <bookViews>
    <workbookView xWindow="0" yWindow="0" windowWidth="20490" windowHeight="7545"/>
  </bookViews>
  <sheets>
    <sheet name="T-7.3" sheetId="1" r:id="rId1"/>
  </sheets>
  <definedNames>
    <definedName name="_xlnm.Print_Area" localSheetId="0">'T-7.3'!$A$1:$AF$25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8" i="1" l="1"/>
  <c r="W18" i="1"/>
  <c r="V18" i="1"/>
  <c r="U18" i="1"/>
  <c r="T18" i="1"/>
  <c r="S18" i="1"/>
  <c r="R18" i="1"/>
  <c r="Q18" i="1"/>
  <c r="P18" i="1"/>
  <c r="O18" i="1"/>
  <c r="N18" i="1"/>
  <c r="M18" i="1"/>
  <c r="X17" i="1"/>
  <c r="W17" i="1"/>
  <c r="V17" i="1"/>
  <c r="U17" i="1"/>
  <c r="T17" i="1"/>
  <c r="S17" i="1"/>
  <c r="R17" i="1"/>
  <c r="Q17" i="1"/>
  <c r="P17" i="1"/>
  <c r="O17" i="1"/>
  <c r="N17" i="1"/>
  <c r="M17" i="1"/>
  <c r="X16" i="1"/>
  <c r="W16" i="1"/>
  <c r="V16" i="1"/>
  <c r="U16" i="1"/>
  <c r="T16" i="1"/>
  <c r="S16" i="1"/>
  <c r="R16" i="1"/>
  <c r="Q16" i="1"/>
  <c r="P16" i="1"/>
  <c r="O16" i="1"/>
  <c r="N16" i="1"/>
  <c r="M16" i="1"/>
  <c r="X15" i="1"/>
  <c r="W15" i="1"/>
  <c r="V15" i="1"/>
  <c r="U15" i="1"/>
  <c r="T15" i="1"/>
  <c r="S15" i="1"/>
  <c r="R15" i="1"/>
  <c r="Q15" i="1"/>
  <c r="P15" i="1"/>
  <c r="O15" i="1"/>
  <c r="N15" i="1"/>
  <c r="M15" i="1"/>
  <c r="X14" i="1"/>
  <c r="W14" i="1"/>
  <c r="V14" i="1"/>
  <c r="X13" i="1"/>
  <c r="W13" i="1"/>
  <c r="V13" i="1"/>
  <c r="U13" i="1"/>
  <c r="T13" i="1"/>
  <c r="S13" i="1"/>
  <c r="R13" i="1"/>
  <c r="Q13" i="1"/>
  <c r="P13" i="1"/>
  <c r="O13" i="1"/>
  <c r="N13" i="1"/>
  <c r="M13" i="1"/>
  <c r="X12" i="1"/>
  <c r="W12" i="1"/>
  <c r="V12" i="1"/>
  <c r="U12" i="1"/>
  <c r="T12" i="1"/>
  <c r="S12" i="1"/>
  <c r="R12" i="1"/>
  <c r="Q12" i="1"/>
  <c r="P12" i="1"/>
  <c r="O12" i="1"/>
  <c r="N12" i="1"/>
  <c r="M12" i="1"/>
  <c r="X11" i="1"/>
  <c r="W11" i="1"/>
  <c r="V11" i="1"/>
  <c r="U11" i="1"/>
  <c r="T11" i="1"/>
  <c r="S11" i="1"/>
  <c r="R11" i="1"/>
  <c r="Q11" i="1"/>
  <c r="P11" i="1"/>
  <c r="O11" i="1"/>
  <c r="N11" i="1"/>
  <c r="M11" i="1"/>
  <c r="X10" i="1"/>
  <c r="W10" i="1"/>
  <c r="V10" i="1"/>
  <c r="U10" i="1"/>
  <c r="T10" i="1"/>
  <c r="S10" i="1"/>
  <c r="R10" i="1"/>
  <c r="Q10" i="1"/>
  <c r="P10" i="1"/>
  <c r="O10" i="1"/>
  <c r="N10" i="1"/>
  <c r="M10" i="1"/>
  <c r="X9" i="1"/>
  <c r="W9" i="1"/>
  <c r="V9" i="1"/>
  <c r="U9" i="1"/>
  <c r="T9" i="1"/>
  <c r="S9" i="1"/>
  <c r="R9" i="1"/>
  <c r="Q9" i="1"/>
  <c r="P9" i="1"/>
  <c r="O9" i="1"/>
  <c r="N9" i="1"/>
  <c r="M9" i="1"/>
</calcChain>
</file>

<file path=xl/sharedStrings.xml><?xml version="1.0" encoding="utf-8"?>
<sst xmlns="http://schemas.openxmlformats.org/spreadsheetml/2006/main" count="96" uniqueCount="47">
  <si>
    <t>ตาราง</t>
  </si>
  <si>
    <t>ประชากรอายุ 15 ปีขึ้นไป จำแนกตามเพศ และสถานภาพแรงงาน เป็นรายไตรมาส พ.ศ. 2559 - 2560</t>
  </si>
  <si>
    <t>Table</t>
  </si>
  <si>
    <t>Population Aged 15 Years and Over by Sex, Labour Force Status and Quarterly : 2016 - 2017</t>
  </si>
  <si>
    <t>(หน่วยเป็นพัน  In thousands)</t>
  </si>
  <si>
    <t>2559 (2016)</t>
  </si>
  <si>
    <t>2560 (2017)</t>
  </si>
  <si>
    <t>สถานภาพแรงงาน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</si>
  <si>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</si>
  <si>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</si>
  <si>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</si>
  <si>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</si>
  <si>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>Labour force status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</si>
  <si>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</si>
  <si>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</si>
  <si>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</si>
  <si>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</si>
  <si>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</si>
  <si>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</si>
  <si>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</si>
  <si>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</si>
  <si>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</si>
  <si>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</si>
  <si>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</si>
  <si>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</si>
  <si>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</si>
  <si>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</si>
  <si>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</si>
  <si>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</si>
  <si>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</si>
  <si>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1.2  ผู้ว่างงาน</t>
  </si>
  <si>
    <t>1.2  Unemployed</t>
  </si>
  <si>
    <t>2.  กำลังแรงงานที่รอฤดูกาล</t>
  </si>
  <si>
    <t>-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</si>
  <si>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</si>
  <si>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</si>
  <si>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</si>
  <si>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</si>
  <si>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</si>
  <si>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</si>
  <si>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</si>
  <si>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อื่นๆ</t>
  </si>
  <si>
    <t>3. Others</t>
  </si>
  <si>
    <t>ที่มา :</t>
  </si>
  <si>
    <t>สำรวจภาวะการทำงานของประชากร พ.ศ. 2559 - 2560  ระดับจังหวัด  สำนักงานสถิติแห่งชาติ</t>
  </si>
  <si>
    <t>Source :</t>
  </si>
  <si>
    <t>Labour Force Survey : 2015 - 2016,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</si>
</sst>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.0_-;\-* #,##0.0_-;_-* &quot;-&quot;??_-;_-@_-"/>
    <numFmt numFmtId="188" formatCode="0.0"/>
  </numFmts>
  <fonts count="12" x14ac:knownFonts="1">
    <font>
      <sz val="14"/>
      <name val="Cordia New"/>
      <charset val="222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3"/>
      <color indexed="8"/>
      <name val="TH SarabunPSK"/>
      <family val="2"/>
    </font>
    <font>
      <sz val="13"/>
      <color indexed="8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0" xfId="2" applyFont="1"/>
    <xf numFmtId="0" fontId="3" fillId="0" borderId="0" xfId="2" applyFont="1"/>
    <xf numFmtId="0" fontId="3" fillId="0" borderId="0" xfId="2" applyFont="1" applyAlignment="1">
      <alignment horizontal="center"/>
    </xf>
    <xf numFmtId="0" fontId="4" fillId="0" borderId="1" xfId="2" applyFont="1" applyBorder="1"/>
    <xf numFmtId="0" fontId="5" fillId="0" borderId="1" xfId="2" applyFont="1" applyBorder="1" applyAlignment="1">
      <alignment horizontal="right" vertical="center"/>
    </xf>
    <xf numFmtId="0" fontId="4" fillId="0" borderId="0" xfId="2" applyFont="1"/>
    <xf numFmtId="0" fontId="4" fillId="0" borderId="2" xfId="2" applyFont="1" applyBorder="1"/>
    <xf numFmtId="0" fontId="4" fillId="0" borderId="3" xfId="2" applyFont="1" applyBorder="1"/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5" fillId="0" borderId="2" xfId="2" applyFont="1" applyBorder="1" applyAlignment="1">
      <alignment horizontal="right"/>
    </xf>
    <xf numFmtId="0" fontId="6" fillId="0" borderId="0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/>
    <xf numFmtId="0" fontId="6" fillId="0" borderId="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6" fillId="0" borderId="1" xfId="2" applyFont="1" applyBorder="1" applyAlignment="1">
      <alignment horizontal="center" vertical="center" shrinkToFit="1"/>
    </xf>
    <xf numFmtId="0" fontId="6" fillId="0" borderId="10" xfId="2" applyFont="1" applyBorder="1" applyAlignment="1">
      <alignment horizontal="center" vertical="center" shrinkToFit="1"/>
    </xf>
    <xf numFmtId="0" fontId="6" fillId="0" borderId="9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187" fontId="8" fillId="0" borderId="14" xfId="1" applyNumberFormat="1" applyFont="1" applyBorder="1" applyAlignment="1">
      <alignment horizontal="right"/>
    </xf>
    <xf numFmtId="188" fontId="8" fillId="0" borderId="14" xfId="1" applyNumberFormat="1" applyFont="1" applyBorder="1" applyAlignment="1">
      <alignment horizontal="right"/>
    </xf>
    <xf numFmtId="188" fontId="6" fillId="0" borderId="0" xfId="2" applyNumberFormat="1" applyFont="1"/>
    <xf numFmtId="0" fontId="6" fillId="0" borderId="0" xfId="2" applyFont="1" applyBorder="1"/>
    <xf numFmtId="0" fontId="6" fillId="0" borderId="0" xfId="2" applyFont="1"/>
    <xf numFmtId="187" fontId="9" fillId="0" borderId="14" xfId="1" applyNumberFormat="1" applyFont="1" applyBorder="1" applyAlignment="1">
      <alignment horizontal="right"/>
    </xf>
    <xf numFmtId="188" fontId="9" fillId="0" borderId="14" xfId="1" applyNumberFormat="1" applyFont="1" applyBorder="1" applyAlignment="1">
      <alignment horizontal="right"/>
    </xf>
    <xf numFmtId="188" fontId="7" fillId="0" borderId="0" xfId="2" applyNumberFormat="1" applyFont="1"/>
    <xf numFmtId="0" fontId="7" fillId="0" borderId="0" xfId="2" applyFont="1" applyBorder="1"/>
    <xf numFmtId="3" fontId="10" fillId="0" borderId="0" xfId="0" applyNumberFormat="1" applyFont="1" applyBorder="1" applyAlignment="1"/>
    <xf numFmtId="3" fontId="10" fillId="0" borderId="0" xfId="0" applyNumberFormat="1" applyFont="1" applyBorder="1" applyAlignment="1">
      <alignment horizontal="right"/>
    </xf>
    <xf numFmtId="0" fontId="10" fillId="0" borderId="0" xfId="1" applyNumberFormat="1" applyFont="1" applyBorder="1" applyAlignment="1">
      <alignment horizontal="right"/>
    </xf>
    <xf numFmtId="0" fontId="4" fillId="0" borderId="9" xfId="2" applyFont="1" applyBorder="1"/>
    <xf numFmtId="0" fontId="4" fillId="0" borderId="13" xfId="2" applyFont="1" applyBorder="1"/>
    <xf numFmtId="0" fontId="4" fillId="0" borderId="10" xfId="2" applyFont="1" applyBorder="1"/>
    <xf numFmtId="0" fontId="11" fillId="0" borderId="0" xfId="2" applyFont="1" applyAlignment="1">
      <alignment vertical="center"/>
    </xf>
    <xf numFmtId="0" fontId="11" fillId="0" borderId="0" xfId="2" applyFont="1" applyAlignment="1">
      <alignment horizontal="right" vertical="center"/>
    </xf>
    <xf numFmtId="0" fontId="7" fillId="0" borderId="0" xfId="2" applyFont="1" applyAlignment="1">
      <alignment vertical="center"/>
    </xf>
  </cellXfs>
  <cellStyles count="3">
    <cellStyle name="Normal 2" xfId="2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0</xdr:row>
      <xdr:rowOff>0</xdr:rowOff>
    </xdr:from>
    <xdr:to>
      <xdr:col>32</xdr:col>
      <xdr:colOff>38100</xdr:colOff>
      <xdr:row>25</xdr:row>
      <xdr:rowOff>85725</xdr:rowOff>
    </xdr:to>
    <xdr:grpSp>
      <xdr:nvGrpSpPr>
        <xdr:cNvPr id="2" name="Group 150"/>
        <xdr:cNvGrpSpPr>
          <a:grpSpLocks/>
        </xdr:cNvGrpSpPr>
      </xdr:nvGrpSpPr>
      <xdr:grpSpPr bwMode="auto">
        <a:xfrm>
          <a:off x="11472333" y="0"/>
          <a:ext cx="577850" cy="8203142"/>
          <a:chOff x="1002" y="0"/>
          <a:chExt cx="58" cy="70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0" y="484"/>
            <a:ext cx="34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63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H26"/>
  <sheetViews>
    <sheetView showGridLines="0" tabSelected="1" zoomScale="90" zoomScaleNormal="90" zoomScaleSheetLayoutView="100" workbookViewId="0">
      <selection activeCell="X22" sqref="X22"/>
    </sheetView>
  </sheetViews>
  <sheetFormatPr defaultRowHeight="18.75" x14ac:dyDescent="0.3"/>
  <cols>
    <col min="1" max="2" width="1.7109375" style="6" customWidth="1"/>
    <col min="3" max="3" width="2.5703125" style="6" customWidth="1"/>
    <col min="4" max="4" width="1.7109375" style="6" customWidth="1"/>
    <col min="5" max="5" width="5" style="6" customWidth="1"/>
    <col min="6" max="6" width="14.140625" style="6" customWidth="1"/>
    <col min="7" max="24" width="6.7109375" style="6" customWidth="1"/>
    <col min="25" max="25" width="1" style="6" customWidth="1"/>
    <col min="26" max="26" width="1.5703125" style="6" customWidth="1"/>
    <col min="27" max="28" width="1.7109375" style="6" customWidth="1"/>
    <col min="29" max="29" width="9.140625" style="6"/>
    <col min="30" max="30" width="9.85546875" style="6" customWidth="1"/>
    <col min="31" max="31" width="3" style="6" customWidth="1"/>
    <col min="32" max="32" width="5" style="6" customWidth="1"/>
    <col min="33" max="16384" width="9.140625" style="6"/>
  </cols>
  <sheetData>
    <row r="1" spans="1:34" s="1" customFormat="1" ht="23.25" customHeight="1" x14ac:dyDescent="0.3">
      <c r="B1" s="2" t="s">
        <v>0</v>
      </c>
      <c r="C1" s="2"/>
      <c r="D1" s="2"/>
      <c r="E1" s="3">
        <v>7.3</v>
      </c>
      <c r="F1" s="2" t="s">
        <v>1</v>
      </c>
    </row>
    <row r="2" spans="1:34" s="1" customFormat="1" ht="19.5" customHeight="1" x14ac:dyDescent="0.3">
      <c r="B2" s="2" t="s">
        <v>2</v>
      </c>
      <c r="C2" s="2"/>
      <c r="D2" s="2"/>
      <c r="E2" s="3">
        <v>7.3</v>
      </c>
      <c r="F2" s="2" t="s">
        <v>3</v>
      </c>
    </row>
    <row r="3" spans="1:34" ht="13.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5" t="s">
        <v>4</v>
      </c>
      <c r="AA3" s="5"/>
      <c r="AB3" s="5"/>
      <c r="AC3" s="5"/>
      <c r="AD3" s="5"/>
    </row>
    <row r="4" spans="1:34" ht="20.25" customHeight="1" x14ac:dyDescent="0.3">
      <c r="A4" s="7"/>
      <c r="B4" s="7"/>
      <c r="C4" s="7"/>
      <c r="D4" s="7"/>
      <c r="E4" s="7"/>
      <c r="F4" s="8"/>
      <c r="G4" s="9" t="s">
        <v>5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  <c r="S4" s="9" t="s">
        <v>6</v>
      </c>
      <c r="T4" s="10"/>
      <c r="U4" s="10"/>
      <c r="V4" s="10"/>
      <c r="W4" s="10"/>
      <c r="X4" s="11"/>
      <c r="Y4" s="12"/>
      <c r="Z4" s="13"/>
      <c r="AA4" s="13"/>
      <c r="AB4" s="13"/>
      <c r="AC4" s="13"/>
      <c r="AD4" s="13"/>
    </row>
    <row r="5" spans="1:34" s="20" customFormat="1" ht="20.25" customHeight="1" x14ac:dyDescent="0.25">
      <c r="A5" s="14" t="s">
        <v>7</v>
      </c>
      <c r="B5" s="14"/>
      <c r="C5" s="14"/>
      <c r="D5" s="14"/>
      <c r="E5" s="14"/>
      <c r="F5" s="15"/>
      <c r="G5" s="16" t="s">
        <v>8</v>
      </c>
      <c r="H5" s="16"/>
      <c r="I5" s="17"/>
      <c r="J5" s="16" t="s">
        <v>9</v>
      </c>
      <c r="K5" s="16"/>
      <c r="L5" s="17"/>
      <c r="M5" s="18" t="s">
        <v>10</v>
      </c>
      <c r="N5" s="16"/>
      <c r="O5" s="17"/>
      <c r="P5" s="18" t="s">
        <v>11</v>
      </c>
      <c r="Q5" s="16"/>
      <c r="R5" s="17"/>
      <c r="S5" s="16" t="s">
        <v>8</v>
      </c>
      <c r="T5" s="16"/>
      <c r="U5" s="17"/>
      <c r="V5" s="16" t="s">
        <v>9</v>
      </c>
      <c r="W5" s="16"/>
      <c r="X5" s="17"/>
      <c r="Y5" s="19"/>
      <c r="Z5" s="14" t="s">
        <v>12</v>
      </c>
      <c r="AA5" s="14"/>
      <c r="AB5" s="14"/>
      <c r="AC5" s="14"/>
      <c r="AD5" s="14"/>
    </row>
    <row r="6" spans="1:34" s="20" customFormat="1" ht="20.25" customHeight="1" x14ac:dyDescent="0.25">
      <c r="A6" s="14"/>
      <c r="B6" s="14"/>
      <c r="C6" s="14"/>
      <c r="D6" s="14"/>
      <c r="E6" s="14"/>
      <c r="F6" s="15"/>
      <c r="G6" s="21" t="s">
        <v>13</v>
      </c>
      <c r="H6" s="22"/>
      <c r="I6" s="23"/>
      <c r="J6" s="21" t="s">
        <v>14</v>
      </c>
      <c r="K6" s="22"/>
      <c r="L6" s="23"/>
      <c r="M6" s="21" t="s">
        <v>15</v>
      </c>
      <c r="N6" s="22"/>
      <c r="O6" s="23"/>
      <c r="P6" s="21" t="s">
        <v>16</v>
      </c>
      <c r="Q6" s="22"/>
      <c r="R6" s="23"/>
      <c r="S6" s="21" t="s">
        <v>13</v>
      </c>
      <c r="T6" s="22"/>
      <c r="U6" s="23"/>
      <c r="V6" s="21" t="s">
        <v>14</v>
      </c>
      <c r="W6" s="22"/>
      <c r="X6" s="23"/>
      <c r="Y6" s="19"/>
      <c r="Z6" s="14"/>
      <c r="AA6" s="14"/>
      <c r="AB6" s="14"/>
      <c r="AC6" s="14"/>
      <c r="AD6" s="14"/>
    </row>
    <row r="7" spans="1:34" s="20" customFormat="1" ht="20.25" customHeight="1" x14ac:dyDescent="0.25">
      <c r="A7" s="14"/>
      <c r="B7" s="14"/>
      <c r="C7" s="14"/>
      <c r="D7" s="14"/>
      <c r="E7" s="14"/>
      <c r="F7" s="15"/>
      <c r="G7" s="24" t="s">
        <v>17</v>
      </c>
      <c r="H7" s="25" t="s">
        <v>18</v>
      </c>
      <c r="I7" s="26" t="s">
        <v>19</v>
      </c>
      <c r="J7" s="24" t="s">
        <v>17</v>
      </c>
      <c r="K7" s="25" t="s">
        <v>18</v>
      </c>
      <c r="L7" s="26" t="s">
        <v>19</v>
      </c>
      <c r="M7" s="24" t="s">
        <v>17</v>
      </c>
      <c r="N7" s="25" t="s">
        <v>18</v>
      </c>
      <c r="O7" s="26" t="s">
        <v>19</v>
      </c>
      <c r="P7" s="24" t="s">
        <v>17</v>
      </c>
      <c r="Q7" s="25" t="s">
        <v>18</v>
      </c>
      <c r="R7" s="26" t="s">
        <v>19</v>
      </c>
      <c r="S7" s="24" t="s">
        <v>17</v>
      </c>
      <c r="T7" s="25" t="s">
        <v>18</v>
      </c>
      <c r="U7" s="26" t="s">
        <v>19</v>
      </c>
      <c r="V7" s="24" t="s">
        <v>17</v>
      </c>
      <c r="W7" s="25" t="s">
        <v>18</v>
      </c>
      <c r="X7" s="26" t="s">
        <v>19</v>
      </c>
      <c r="Y7" s="27"/>
      <c r="Z7" s="14"/>
      <c r="AA7" s="14"/>
      <c r="AB7" s="14"/>
      <c r="AC7" s="14"/>
      <c r="AD7" s="14"/>
    </row>
    <row r="8" spans="1:34" s="20" customFormat="1" ht="20.25" customHeight="1" x14ac:dyDescent="0.25">
      <c r="A8" s="28"/>
      <c r="B8" s="28"/>
      <c r="C8" s="28"/>
      <c r="D8" s="28"/>
      <c r="E8" s="28"/>
      <c r="F8" s="29"/>
      <c r="G8" s="30" t="s">
        <v>20</v>
      </c>
      <c r="H8" s="31" t="s">
        <v>21</v>
      </c>
      <c r="I8" s="32" t="s">
        <v>22</v>
      </c>
      <c r="J8" s="30" t="s">
        <v>20</v>
      </c>
      <c r="K8" s="31" t="s">
        <v>21</v>
      </c>
      <c r="L8" s="32" t="s">
        <v>22</v>
      </c>
      <c r="M8" s="30" t="s">
        <v>20</v>
      </c>
      <c r="N8" s="31" t="s">
        <v>21</v>
      </c>
      <c r="O8" s="32" t="s">
        <v>22</v>
      </c>
      <c r="P8" s="30" t="s">
        <v>20</v>
      </c>
      <c r="Q8" s="31" t="s">
        <v>21</v>
      </c>
      <c r="R8" s="32" t="s">
        <v>22</v>
      </c>
      <c r="S8" s="30" t="s">
        <v>20</v>
      </c>
      <c r="T8" s="31" t="s">
        <v>21</v>
      </c>
      <c r="U8" s="32" t="s">
        <v>22</v>
      </c>
      <c r="V8" s="30" t="s">
        <v>20</v>
      </c>
      <c r="W8" s="31" t="s">
        <v>21</v>
      </c>
      <c r="X8" s="32" t="s">
        <v>22</v>
      </c>
      <c r="Y8" s="33"/>
      <c r="Z8" s="28"/>
      <c r="AA8" s="28"/>
      <c r="AB8" s="28"/>
      <c r="AC8" s="28"/>
      <c r="AD8" s="28"/>
    </row>
    <row r="9" spans="1:34" s="40" customFormat="1" ht="28.5" customHeight="1" x14ac:dyDescent="0.3">
      <c r="A9" s="34" t="s">
        <v>23</v>
      </c>
      <c r="B9" s="34"/>
      <c r="C9" s="34"/>
      <c r="D9" s="34"/>
      <c r="E9" s="34"/>
      <c r="F9" s="35"/>
      <c r="G9" s="36">
        <v>374.8</v>
      </c>
      <c r="H9" s="36">
        <v>188.3</v>
      </c>
      <c r="I9" s="36">
        <v>186.5</v>
      </c>
      <c r="J9" s="36">
        <v>374.9</v>
      </c>
      <c r="K9" s="36">
        <v>188.4</v>
      </c>
      <c r="L9" s="36">
        <v>186.5</v>
      </c>
      <c r="M9" s="37">
        <f>375144/1000</f>
        <v>375.14400000000001</v>
      </c>
      <c r="N9" s="37">
        <f>188559/1000</f>
        <v>188.559</v>
      </c>
      <c r="O9" s="37">
        <f>186585/1000</f>
        <v>186.58500000000001</v>
      </c>
      <c r="P9" s="37">
        <f>375232/1000</f>
        <v>375.23200000000003</v>
      </c>
      <c r="Q9" s="37">
        <f>188657/1000</f>
        <v>188.65700000000001</v>
      </c>
      <c r="R9" s="37">
        <f>186575/1000</f>
        <v>186.57499999999999</v>
      </c>
      <c r="S9" s="38">
        <f>375361/1000</f>
        <v>375.36099999999999</v>
      </c>
      <c r="T9" s="37">
        <f>188783/1000</f>
        <v>188.78299999999999</v>
      </c>
      <c r="U9" s="37">
        <f>186578/1000</f>
        <v>186.578</v>
      </c>
      <c r="V9" s="37">
        <f>375468/1000</f>
        <v>375.46800000000002</v>
      </c>
      <c r="W9" s="37">
        <f>188887/1000</f>
        <v>188.887</v>
      </c>
      <c r="X9" s="37">
        <f>186581/1000</f>
        <v>186.58099999999999</v>
      </c>
      <c r="Y9" s="39"/>
      <c r="Z9" s="34" t="s">
        <v>20</v>
      </c>
      <c r="AA9" s="34"/>
      <c r="AB9" s="34"/>
      <c r="AC9" s="34"/>
      <c r="AD9" s="34"/>
    </row>
    <row r="10" spans="1:34" s="40" customFormat="1" ht="28.5" customHeight="1" x14ac:dyDescent="0.3">
      <c r="A10" s="40" t="s">
        <v>24</v>
      </c>
      <c r="G10" s="36">
        <v>279.7</v>
      </c>
      <c r="H10" s="36">
        <v>157.19999999999999</v>
      </c>
      <c r="I10" s="36">
        <v>122.5</v>
      </c>
      <c r="J10" s="36">
        <v>275.3</v>
      </c>
      <c r="K10" s="36">
        <v>154.4</v>
      </c>
      <c r="L10" s="36">
        <v>120.9</v>
      </c>
      <c r="M10" s="37">
        <f>276071/1000</f>
        <v>276.07100000000003</v>
      </c>
      <c r="N10" s="37">
        <f>155112/1000</f>
        <v>155.11199999999999</v>
      </c>
      <c r="O10" s="37">
        <f>120959/1000</f>
        <v>120.959</v>
      </c>
      <c r="P10" s="37">
        <f>274549/1000</f>
        <v>274.54899999999998</v>
      </c>
      <c r="Q10" s="37">
        <f>154828/1000</f>
        <v>154.828</v>
      </c>
      <c r="R10" s="37">
        <f>119721/1000</f>
        <v>119.721</v>
      </c>
      <c r="S10" s="38">
        <f>273204/1000</f>
        <v>273.20400000000001</v>
      </c>
      <c r="T10" s="37">
        <f>150667/1000</f>
        <v>150.667</v>
      </c>
      <c r="U10" s="37">
        <f>122537/1000</f>
        <v>122.53700000000001</v>
      </c>
      <c r="V10" s="37">
        <f>272011/1000</f>
        <v>272.01100000000002</v>
      </c>
      <c r="W10" s="37">
        <f>148276/1000</f>
        <v>148.27600000000001</v>
      </c>
      <c r="X10" s="37">
        <f>123239/1000</f>
        <v>123.239</v>
      </c>
      <c r="Y10" s="39"/>
      <c r="Z10" s="39" t="s">
        <v>25</v>
      </c>
      <c r="AA10" s="39"/>
      <c r="AB10" s="39"/>
      <c r="AC10" s="39"/>
      <c r="AD10" s="39"/>
    </row>
    <row r="11" spans="1:34" s="20" customFormat="1" ht="30" customHeight="1" x14ac:dyDescent="0.3">
      <c r="B11" s="20" t="s">
        <v>26</v>
      </c>
      <c r="G11" s="41">
        <v>279.7</v>
      </c>
      <c r="H11" s="41">
        <v>157.19999999999999</v>
      </c>
      <c r="I11" s="41">
        <v>122.5</v>
      </c>
      <c r="J11" s="41">
        <v>275.3</v>
      </c>
      <c r="K11" s="41">
        <v>154.4</v>
      </c>
      <c r="L11" s="41">
        <v>120.9</v>
      </c>
      <c r="M11" s="42">
        <f>276071/1000</f>
        <v>276.07100000000003</v>
      </c>
      <c r="N11" s="42">
        <f>155112/1000</f>
        <v>155.11199999999999</v>
      </c>
      <c r="O11" s="42">
        <f>120959/1000</f>
        <v>120.959</v>
      </c>
      <c r="P11" s="42">
        <f>274549/1000</f>
        <v>274.54899999999998</v>
      </c>
      <c r="Q11" s="42">
        <f>154828/1000</f>
        <v>154.828</v>
      </c>
      <c r="R11" s="42">
        <f>119721/1000</f>
        <v>119.721</v>
      </c>
      <c r="S11" s="43">
        <f>273204/1000</f>
        <v>273.20400000000001</v>
      </c>
      <c r="T11" s="42">
        <f>150667/1000</f>
        <v>150.667</v>
      </c>
      <c r="U11" s="42">
        <f>122537/1000</f>
        <v>122.53700000000001</v>
      </c>
      <c r="V11" s="42">
        <f>271515/1000</f>
        <v>271.51499999999999</v>
      </c>
      <c r="W11" s="42">
        <f>148276/1000</f>
        <v>148.27600000000001</v>
      </c>
      <c r="X11" s="42">
        <f>123239/1000</f>
        <v>123.239</v>
      </c>
      <c r="Y11" s="44"/>
      <c r="Z11" s="44"/>
      <c r="AA11" s="44" t="s">
        <v>27</v>
      </c>
      <c r="AB11" s="44"/>
      <c r="AC11" s="44"/>
      <c r="AD11" s="44"/>
    </row>
    <row r="12" spans="1:34" s="20" customFormat="1" ht="30" customHeight="1" x14ac:dyDescent="0.3">
      <c r="C12" s="20" t="s">
        <v>28</v>
      </c>
      <c r="G12" s="41">
        <v>279.2</v>
      </c>
      <c r="H12" s="41">
        <v>157</v>
      </c>
      <c r="I12" s="41">
        <v>122.2</v>
      </c>
      <c r="J12" s="41">
        <v>274.8</v>
      </c>
      <c r="K12" s="41">
        <v>154.19999999999999</v>
      </c>
      <c r="L12" s="41">
        <v>120.6</v>
      </c>
      <c r="M12" s="42">
        <f>274758/1000</f>
        <v>274.75799999999998</v>
      </c>
      <c r="N12" s="42">
        <f>154378/1000</f>
        <v>154.37799999999999</v>
      </c>
      <c r="O12" s="42">
        <f>120380/1000</f>
        <v>120.38</v>
      </c>
      <c r="P12" s="42">
        <f>274113/1000</f>
        <v>274.113</v>
      </c>
      <c r="Q12" s="42">
        <f>154616/1000</f>
        <v>154.61600000000001</v>
      </c>
      <c r="R12" s="42">
        <f>119497/1000</f>
        <v>119.497</v>
      </c>
      <c r="S12" s="43">
        <f>272747/1000</f>
        <v>272.74700000000001</v>
      </c>
      <c r="T12" s="42">
        <f>150495/1000</f>
        <v>150.495</v>
      </c>
      <c r="U12" s="42">
        <f>122252/1000</f>
        <v>122.252</v>
      </c>
      <c r="V12" s="42">
        <f>270112/1000</f>
        <v>270.11200000000002</v>
      </c>
      <c r="W12" s="42">
        <f>147981/1000</f>
        <v>147.98099999999999</v>
      </c>
      <c r="X12" s="42">
        <f>122131/1000</f>
        <v>122.131</v>
      </c>
      <c r="Y12" s="44"/>
      <c r="Z12" s="44"/>
      <c r="AA12" s="44"/>
      <c r="AB12" s="44" t="s">
        <v>29</v>
      </c>
      <c r="AC12" s="44"/>
      <c r="AD12" s="44"/>
      <c r="AG12" s="45"/>
      <c r="AH12" s="45"/>
    </row>
    <row r="13" spans="1:34" s="20" customFormat="1" ht="30" customHeight="1" x14ac:dyDescent="0.3">
      <c r="C13" s="20" t="s">
        <v>30</v>
      </c>
      <c r="G13" s="41">
        <v>0.5</v>
      </c>
      <c r="H13" s="41">
        <v>0.2</v>
      </c>
      <c r="I13" s="41">
        <v>0.3</v>
      </c>
      <c r="J13" s="41">
        <v>0.5</v>
      </c>
      <c r="K13" s="41">
        <v>0.2</v>
      </c>
      <c r="L13" s="41">
        <v>0.3</v>
      </c>
      <c r="M13" s="42">
        <f>1313/1000</f>
        <v>1.3129999999999999</v>
      </c>
      <c r="N13" s="42">
        <f>735/1000</f>
        <v>0.73499999999999999</v>
      </c>
      <c r="O13" s="42">
        <f>579/1000</f>
        <v>0.57899999999999996</v>
      </c>
      <c r="P13" s="42">
        <f>436/1000</f>
        <v>0.436</v>
      </c>
      <c r="Q13" s="42">
        <f>212/1000</f>
        <v>0.21199999999999999</v>
      </c>
      <c r="R13" s="42">
        <f>224/1000</f>
        <v>0.224</v>
      </c>
      <c r="S13" s="43">
        <f>457/1000</f>
        <v>0.45700000000000002</v>
      </c>
      <c r="T13" s="42">
        <f>172/1000</f>
        <v>0.17199999999999999</v>
      </c>
      <c r="U13" s="42">
        <f>285/1000</f>
        <v>0.28499999999999998</v>
      </c>
      <c r="V13" s="42">
        <f>1403/1000</f>
        <v>1.403</v>
      </c>
      <c r="W13" s="42">
        <f>295/1000</f>
        <v>0.29499999999999998</v>
      </c>
      <c r="X13" s="42">
        <f>1108/1000</f>
        <v>1.1080000000000001</v>
      </c>
      <c r="Y13" s="44"/>
      <c r="Z13" s="44"/>
      <c r="AA13" s="44"/>
      <c r="AB13" s="44" t="s">
        <v>31</v>
      </c>
      <c r="AC13" s="44"/>
      <c r="AD13" s="44"/>
      <c r="AG13" s="46"/>
      <c r="AH13" s="47"/>
    </row>
    <row r="14" spans="1:34" s="20" customFormat="1" ht="30" customHeight="1" x14ac:dyDescent="0.3">
      <c r="B14" s="20" t="s">
        <v>32</v>
      </c>
      <c r="G14" s="41" t="s">
        <v>33</v>
      </c>
      <c r="H14" s="41" t="s">
        <v>33</v>
      </c>
      <c r="I14" s="41" t="s">
        <v>33</v>
      </c>
      <c r="J14" s="41" t="s">
        <v>33</v>
      </c>
      <c r="K14" s="41" t="s">
        <v>33</v>
      </c>
      <c r="L14" s="41" t="s">
        <v>33</v>
      </c>
      <c r="M14" s="42" t="s">
        <v>33</v>
      </c>
      <c r="N14" s="42" t="s">
        <v>33</v>
      </c>
      <c r="O14" s="42" t="s">
        <v>33</v>
      </c>
      <c r="P14" s="42" t="s">
        <v>33</v>
      </c>
      <c r="Q14" s="42" t="s">
        <v>33</v>
      </c>
      <c r="R14" s="42" t="s">
        <v>33</v>
      </c>
      <c r="S14" s="42" t="s">
        <v>33</v>
      </c>
      <c r="T14" s="42" t="s">
        <v>33</v>
      </c>
      <c r="U14" s="42" t="s">
        <v>33</v>
      </c>
      <c r="V14" s="42">
        <f>495/1000</f>
        <v>0.495</v>
      </c>
      <c r="W14" s="42">
        <f>126/1000</f>
        <v>0.126</v>
      </c>
      <c r="X14" s="42">
        <f>70/1000</f>
        <v>7.0000000000000007E-2</v>
      </c>
      <c r="Y14" s="44"/>
      <c r="Z14" s="44"/>
      <c r="AA14" s="44" t="s">
        <v>34</v>
      </c>
      <c r="AB14" s="44"/>
      <c r="AC14" s="44"/>
      <c r="AD14" s="44"/>
    </row>
    <row r="15" spans="1:34" s="40" customFormat="1" ht="30" customHeight="1" x14ac:dyDescent="0.3">
      <c r="A15" s="40" t="s">
        <v>35</v>
      </c>
      <c r="G15" s="36">
        <v>95.1</v>
      </c>
      <c r="H15" s="36">
        <v>31.1</v>
      </c>
      <c r="I15" s="36">
        <v>64</v>
      </c>
      <c r="J15" s="36">
        <v>99.6</v>
      </c>
      <c r="K15" s="36">
        <v>34</v>
      </c>
      <c r="L15" s="36">
        <v>65.599999999999994</v>
      </c>
      <c r="M15" s="37">
        <f>99073/1000</f>
        <v>99.072999999999993</v>
      </c>
      <c r="N15" s="37">
        <f>33447/1000</f>
        <v>33.447000000000003</v>
      </c>
      <c r="O15" s="37">
        <f>65626/1000</f>
        <v>65.626000000000005</v>
      </c>
      <c r="P15" s="37">
        <f>100683/1000</f>
        <v>100.68300000000001</v>
      </c>
      <c r="Q15" s="37">
        <f>33829/1000</f>
        <v>33.829000000000001</v>
      </c>
      <c r="R15" s="37">
        <f>66854/1000</f>
        <v>66.853999999999999</v>
      </c>
      <c r="S15" s="38">
        <f>102157/1000</f>
        <v>102.157</v>
      </c>
      <c r="T15" s="37">
        <f>38116/1000</f>
        <v>38.116</v>
      </c>
      <c r="U15" s="37">
        <f>64041/1000</f>
        <v>64.040999999999997</v>
      </c>
      <c r="V15" s="37">
        <f>103457/1000</f>
        <v>103.45699999999999</v>
      </c>
      <c r="W15" s="37">
        <f>40485/1000</f>
        <v>40.484999999999999</v>
      </c>
      <c r="X15" s="37">
        <f>62972/1000</f>
        <v>62.972000000000001</v>
      </c>
      <c r="Y15" s="39"/>
      <c r="Z15" s="39" t="s">
        <v>36</v>
      </c>
      <c r="AA15" s="39"/>
      <c r="AB15" s="39"/>
      <c r="AC15" s="39"/>
      <c r="AD15" s="39"/>
    </row>
    <row r="16" spans="1:34" s="20" customFormat="1" ht="30" customHeight="1" x14ac:dyDescent="0.3">
      <c r="B16" s="20" t="s">
        <v>37</v>
      </c>
      <c r="G16" s="41">
        <v>36.9</v>
      </c>
      <c r="H16" s="41">
        <v>0.9</v>
      </c>
      <c r="I16" s="41">
        <v>36</v>
      </c>
      <c r="J16" s="41">
        <v>40</v>
      </c>
      <c r="K16" s="41">
        <v>2.2999999999999998</v>
      </c>
      <c r="L16" s="41">
        <v>37.700000000000003</v>
      </c>
      <c r="M16" s="42">
        <f>39091/1000</f>
        <v>39.091000000000001</v>
      </c>
      <c r="N16" s="42">
        <f>3140/1000</f>
        <v>3.14</v>
      </c>
      <c r="O16" s="42">
        <f>35951/1000</f>
        <v>35.951000000000001</v>
      </c>
      <c r="P16" s="42">
        <f>42790/1000</f>
        <v>42.79</v>
      </c>
      <c r="Q16" s="42">
        <f>4321/1000</f>
        <v>4.3209999999999997</v>
      </c>
      <c r="R16" s="42">
        <f>38469/1000</f>
        <v>38.469000000000001</v>
      </c>
      <c r="S16" s="43">
        <f>36595/1000</f>
        <v>36.594999999999999</v>
      </c>
      <c r="T16" s="42">
        <f>2046/1000</f>
        <v>2.0459999999999998</v>
      </c>
      <c r="U16" s="42">
        <f>34550/1000</f>
        <v>34.549999999999997</v>
      </c>
      <c r="V16" s="42">
        <f>36474/1000</f>
        <v>36.473999999999997</v>
      </c>
      <c r="W16" s="42">
        <f>2566/1000</f>
        <v>2.5659999999999998</v>
      </c>
      <c r="X16" s="42">
        <f>33908/1000</f>
        <v>33.908000000000001</v>
      </c>
      <c r="Y16" s="44"/>
      <c r="Z16" s="44"/>
      <c r="AA16" s="44" t="s">
        <v>38</v>
      </c>
      <c r="AB16" s="44"/>
      <c r="AC16" s="44"/>
      <c r="AD16" s="44"/>
      <c r="AG16" s="45"/>
      <c r="AH16" s="45"/>
    </row>
    <row r="17" spans="1:34" s="20" customFormat="1" ht="30" customHeight="1" x14ac:dyDescent="0.3">
      <c r="B17" s="20" t="s">
        <v>39</v>
      </c>
      <c r="G17" s="41">
        <v>21.7</v>
      </c>
      <c r="H17" s="41">
        <v>10.9</v>
      </c>
      <c r="I17" s="41">
        <v>10.8</v>
      </c>
      <c r="J17" s="41">
        <v>22.2</v>
      </c>
      <c r="K17" s="41">
        <v>11.3</v>
      </c>
      <c r="L17" s="41">
        <v>10.9</v>
      </c>
      <c r="M17" s="42">
        <f>21263/1000</f>
        <v>21.263000000000002</v>
      </c>
      <c r="N17" s="42">
        <f>9997/1000</f>
        <v>9.9969999999999999</v>
      </c>
      <c r="O17" s="42">
        <f>11267/1000</f>
        <v>11.266999999999999</v>
      </c>
      <c r="P17" s="42">
        <f>19635/1000</f>
        <v>19.635000000000002</v>
      </c>
      <c r="Q17" s="42">
        <f>8164/1000</f>
        <v>8.1639999999999997</v>
      </c>
      <c r="R17" s="42">
        <f>11470/1000</f>
        <v>11.47</v>
      </c>
      <c r="S17" s="43">
        <f>23593/1000</f>
        <v>23.593</v>
      </c>
      <c r="T17" s="42">
        <f>11800/1000</f>
        <v>11.8</v>
      </c>
      <c r="U17" s="42">
        <f>11793/1000</f>
        <v>11.792999999999999</v>
      </c>
      <c r="V17" s="42">
        <f>22899/1000</f>
        <v>22.899000000000001</v>
      </c>
      <c r="W17" s="42">
        <f>12509/1000</f>
        <v>12.509</v>
      </c>
      <c r="X17" s="42">
        <f>10390/1000</f>
        <v>10.39</v>
      </c>
      <c r="Y17" s="44"/>
      <c r="Z17" s="44"/>
      <c r="AA17" s="44" t="s">
        <v>40</v>
      </c>
      <c r="AB17" s="44"/>
      <c r="AC17" s="44"/>
      <c r="AD17" s="44"/>
      <c r="AG17" s="45"/>
      <c r="AH17" s="45"/>
    </row>
    <row r="18" spans="1:34" s="20" customFormat="1" ht="30" customHeight="1" x14ac:dyDescent="0.3">
      <c r="B18" s="20" t="s">
        <v>41</v>
      </c>
      <c r="G18" s="41">
        <v>36.5</v>
      </c>
      <c r="H18" s="41">
        <v>19.3</v>
      </c>
      <c r="I18" s="41">
        <v>17.2</v>
      </c>
      <c r="J18" s="41">
        <v>37.4</v>
      </c>
      <c r="K18" s="41">
        <v>20.399999999999999</v>
      </c>
      <c r="L18" s="41">
        <v>17</v>
      </c>
      <c r="M18" s="42">
        <f>38719/1000</f>
        <v>38.719000000000001</v>
      </c>
      <c r="N18" s="42">
        <f>20310/1000</f>
        <v>20.309999999999999</v>
      </c>
      <c r="O18" s="42">
        <f>18409/1000</f>
        <v>18.408999999999999</v>
      </c>
      <c r="P18" s="42">
        <f>38259/1000</f>
        <v>38.259</v>
      </c>
      <c r="Q18" s="42">
        <f>21344/1000</f>
        <v>21.344000000000001</v>
      </c>
      <c r="R18" s="42">
        <f>16915/1000</f>
        <v>16.914999999999999</v>
      </c>
      <c r="S18" s="43">
        <f>41969/1000</f>
        <v>41.969000000000001</v>
      </c>
      <c r="T18" s="42">
        <f>24270/1000</f>
        <v>24.27</v>
      </c>
      <c r="U18" s="42">
        <f>17698/1000</f>
        <v>17.698</v>
      </c>
      <c r="V18" s="42">
        <f>44084/1000</f>
        <v>44.084000000000003</v>
      </c>
      <c r="W18" s="42">
        <f>20310/1000</f>
        <v>20.309999999999999</v>
      </c>
      <c r="X18" s="42">
        <f>18674/1000</f>
        <v>18.673999999999999</v>
      </c>
      <c r="Y18" s="44"/>
      <c r="Z18" s="44"/>
      <c r="AA18" s="44" t="s">
        <v>42</v>
      </c>
      <c r="AB18" s="44"/>
      <c r="AC18" s="44"/>
      <c r="AD18" s="44"/>
      <c r="AG18" s="45"/>
      <c r="AH18" s="45"/>
    </row>
    <row r="19" spans="1:34" ht="6" customHeight="1" x14ac:dyDescent="0.3">
      <c r="A19" s="4"/>
      <c r="B19" s="4"/>
      <c r="C19" s="4"/>
      <c r="D19" s="4"/>
      <c r="E19" s="4"/>
      <c r="F19" s="4"/>
      <c r="G19" s="48"/>
      <c r="H19" s="49"/>
      <c r="I19" s="50"/>
      <c r="J19" s="48"/>
      <c r="K19" s="49"/>
      <c r="L19" s="50"/>
      <c r="M19" s="4"/>
      <c r="N19" s="49"/>
      <c r="O19" s="4"/>
      <c r="P19" s="48"/>
      <c r="Q19" s="49"/>
      <c r="R19" s="50"/>
      <c r="S19" s="48"/>
      <c r="T19" s="49"/>
      <c r="U19" s="50"/>
      <c r="V19" s="48"/>
      <c r="W19" s="49"/>
      <c r="X19" s="50"/>
      <c r="Y19" s="4"/>
      <c r="Z19" s="4"/>
      <c r="AA19" s="4"/>
      <c r="AB19" s="4"/>
      <c r="AC19" s="4"/>
      <c r="AD19" s="4"/>
    </row>
    <row r="20" spans="1:34" ht="6" customHeight="1" x14ac:dyDescent="0.3"/>
    <row r="21" spans="1:34" s="53" customFormat="1" ht="18.75" customHeight="1" x14ac:dyDescent="0.5">
      <c r="A21" s="51"/>
      <c r="B21" s="51"/>
      <c r="C21" s="51"/>
      <c r="D21" s="52" t="s">
        <v>43</v>
      </c>
      <c r="E21" s="51" t="s">
        <v>44</v>
      </c>
      <c r="F21" s="51"/>
    </row>
    <row r="22" spans="1:34" s="53" customFormat="1" ht="18.75" customHeight="1" x14ac:dyDescent="0.5">
      <c r="A22" s="51"/>
      <c r="B22" s="51"/>
      <c r="C22" s="51"/>
      <c r="D22" s="52" t="s">
        <v>45</v>
      </c>
      <c r="E22" s="51" t="s">
        <v>46</v>
      </c>
      <c r="F22" s="51"/>
    </row>
    <row r="23" spans="1:34" s="20" customFormat="1" ht="17.25" customHeight="1" x14ac:dyDescent="0.25"/>
    <row r="24" spans="1:34" s="20" customFormat="1" ht="15.75" customHeight="1" x14ac:dyDescent="0.25"/>
    <row r="25" spans="1:34" s="20" customFormat="1" ht="103.5" customHeight="1" x14ac:dyDescent="0.25"/>
    <row r="26" spans="1:34" s="20" customFormat="1" ht="15.75" customHeight="1" x14ac:dyDescent="0.25"/>
  </sheetData>
  <mergeCells count="19">
    <mergeCell ref="A9:F9"/>
    <mergeCell ref="Z9:AD9"/>
    <mergeCell ref="Z5:AD8"/>
    <mergeCell ref="G6:I6"/>
    <mergeCell ref="J6:L6"/>
    <mergeCell ref="M6:O6"/>
    <mergeCell ref="P6:R6"/>
    <mergeCell ref="S6:U6"/>
    <mergeCell ref="V6:X6"/>
    <mergeCell ref="Z3:AD3"/>
    <mergeCell ref="G4:R4"/>
    <mergeCell ref="S4:X4"/>
    <mergeCell ref="A5:F8"/>
    <mergeCell ref="G5:I5"/>
    <mergeCell ref="J5:L5"/>
    <mergeCell ref="M5:O5"/>
    <mergeCell ref="P5:R5"/>
    <mergeCell ref="S5:U5"/>
    <mergeCell ref="V5:X5"/>
  </mergeCells>
  <pageMargins left="0.55118110236220474" right="0.35433070866141736" top="0.78740157480314965" bottom="0.51181102362204722" header="0.51181102362204722" footer="0.51181102362204722"/>
  <pageSetup paperSize="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T-7.3</vt:lpstr>
      <vt:lpstr>'T-7.3'!Print_Area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2019-11-06T04:30:42Z</dcterms:created>
  <dcterms:modified xsi:type="dcterms:W3CDTF">2019-11-06T04:31:08Z</dcterms:modified>
</cp:coreProperties>
</file>