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9 สถิติการคลัง\"/>
    </mc:Choice>
  </mc:AlternateContent>
  <xr:revisionPtr revIDLastSave="0" documentId="8_{CCCA37CA-A4F9-46A7-9DE7-02457469B388}" xr6:coauthVersionLast="45" xr6:coauthVersionMax="45" xr10:uidLastSave="{00000000-0000-0000-0000-000000000000}"/>
  <bookViews>
    <workbookView xWindow="-120" yWindow="-120" windowWidth="21840" windowHeight="13140" xr2:uid="{6EBF6F35-F675-41A0-9B24-B236C86B29DF}"/>
  </bookViews>
  <sheets>
    <sheet name="T-19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 l="1"/>
  <c r="E14" i="1"/>
  <c r="F14" i="1"/>
  <c r="G14" i="1"/>
  <c r="H14" i="1"/>
  <c r="I14" i="1"/>
  <c r="J14" i="1"/>
  <c r="J13" i="1" s="1"/>
  <c r="K14" i="1"/>
  <c r="L14" i="1"/>
  <c r="M14" i="1"/>
  <c r="M13" i="1" s="1"/>
  <c r="N14" i="1"/>
  <c r="O14" i="1"/>
  <c r="O13" i="1" s="1"/>
  <c r="P14" i="1"/>
  <c r="Q14" i="1"/>
  <c r="J19" i="1"/>
  <c r="L19" i="1"/>
  <c r="N19" i="1"/>
  <c r="E21" i="1"/>
  <c r="E19" i="1" s="1"/>
  <c r="F21" i="1"/>
  <c r="G21" i="1"/>
  <c r="G19" i="1" s="1"/>
  <c r="H21" i="1"/>
  <c r="H19" i="1" s="1"/>
  <c r="H13" i="1" s="1"/>
  <c r="I21" i="1"/>
  <c r="I19" i="1" s="1"/>
  <c r="J21" i="1"/>
  <c r="K21" i="1"/>
  <c r="K19" i="1" s="1"/>
  <c r="L21" i="1"/>
  <c r="M21" i="1"/>
  <c r="M19" i="1" s="1"/>
  <c r="N21" i="1"/>
  <c r="O21" i="1"/>
  <c r="O19" i="1" s="1"/>
  <c r="P21" i="1"/>
  <c r="P19" i="1" s="1"/>
  <c r="P13" i="1" s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Q19" i="1" s="1"/>
  <c r="E23" i="1"/>
  <c r="F23" i="1"/>
  <c r="F19" i="1" s="1"/>
  <c r="G23" i="1"/>
  <c r="H23" i="1"/>
  <c r="I23" i="1"/>
  <c r="J23" i="1"/>
  <c r="L23" i="1"/>
  <c r="M23" i="1"/>
  <c r="O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E25" i="1"/>
  <c r="F25" i="1"/>
  <c r="G25" i="1"/>
  <c r="H25" i="1"/>
  <c r="I25" i="1"/>
  <c r="J25" i="1"/>
  <c r="K25" i="1"/>
  <c r="L25" i="1"/>
  <c r="M25" i="1"/>
  <c r="N25" i="1"/>
  <c r="N13" i="1" s="1"/>
  <c r="O25" i="1"/>
  <c r="P25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I13" i="1" l="1"/>
  <c r="G13" i="1"/>
  <c r="F13" i="1"/>
  <c r="K13" i="1"/>
  <c r="Q13" i="1"/>
  <c r="E13" i="1"/>
</calcChain>
</file>

<file path=xl/sharedStrings.xml><?xml version="1.0" encoding="utf-8"?>
<sst xmlns="http://schemas.openxmlformats.org/spreadsheetml/2006/main" count="187" uniqueCount="111">
  <si>
    <t xml:space="preserve"> Source: Nong Bua Lam Phu Provincial Office of Local Administration</t>
  </si>
  <si>
    <t>สำนักงานส่งเสริมการปกครองท้องถิ่นจังหวัดหนองบัวลำภู</t>
  </si>
  <si>
    <t xml:space="preserve">     ที่มา:  </t>
  </si>
  <si>
    <t>Na Lao Subdistrict Municipality</t>
  </si>
  <si>
    <t>-</t>
  </si>
  <si>
    <t>เทศบาลตำบลนาเหล่า</t>
  </si>
  <si>
    <t>Na Wang District</t>
  </si>
  <si>
    <t>อำเภอนาวัง</t>
  </si>
  <si>
    <t>Na Dan Subdistrict Municipality</t>
  </si>
  <si>
    <t xml:space="preserve"> -</t>
  </si>
  <si>
    <t>เทศบาลตำบลนาด่าน</t>
  </si>
  <si>
    <t>Na Di Subdistrict Municipality</t>
  </si>
  <si>
    <t>เทศบาลตำบลนาดี</t>
  </si>
  <si>
    <t>Ban Khok Subdistrict Municipality</t>
  </si>
  <si>
    <t>เทศบาลตำบลบ้านโคก</t>
  </si>
  <si>
    <t>Bun Than Subdistrict Municipality</t>
  </si>
  <si>
    <t>เทศบาลตำบลบุญทัน</t>
  </si>
  <si>
    <t>Suwannakhuha Subdistrict Municipality</t>
  </si>
  <si>
    <t>เทศบาลตำบลสุวรรณคูหา</t>
  </si>
  <si>
    <t>SuwanKhuha District</t>
  </si>
  <si>
    <t>อำเภอสุวรรณคูหา</t>
  </si>
  <si>
    <t>Chom Thong Subdistrict Municipality</t>
  </si>
  <si>
    <t>เทศบาลตำบลจอมทอง</t>
  </si>
  <si>
    <t>Non Sa-at Subdistrict Municipality</t>
  </si>
  <si>
    <t>เทศบาลตำบลโนนสะอาด</t>
  </si>
  <si>
    <t>Non Sung Plueai Subdistrict Municipality</t>
  </si>
  <si>
    <t>เทศบาลตำบลโนนสูงเปลือย</t>
  </si>
  <si>
    <t>Yanglo Subdistrict Municipality</t>
  </si>
  <si>
    <t>เทศบาลตำบลยางหล่อ</t>
  </si>
  <si>
    <t>Nong Kae Subdistrict Municipality</t>
  </si>
  <si>
    <t>เทศบาลตำบลหนองแก</t>
  </si>
  <si>
    <t>Si Bun Ruang District</t>
  </si>
  <si>
    <t>อำเภอศรีบุญเรือง</t>
  </si>
  <si>
    <t>Others</t>
  </si>
  <si>
    <t>Subsidies</t>
  </si>
  <si>
    <t>Investments</t>
  </si>
  <si>
    <t>Operations</t>
  </si>
  <si>
    <t>Personnel</t>
  </si>
  <si>
    <t>fund</t>
  </si>
  <si>
    <t>Miscellaneous</t>
  </si>
  <si>
    <t>and commerce</t>
  </si>
  <si>
    <t>Property</t>
  </si>
  <si>
    <t xml:space="preserve"> fees and fines</t>
  </si>
  <si>
    <t>duties</t>
  </si>
  <si>
    <t>รายจ่ายอื่นๆ</t>
  </si>
  <si>
    <t>งบอุดหนุน</t>
  </si>
  <si>
    <t>งบลงทุน</t>
  </si>
  <si>
    <t>งบดำเนินงาน</t>
  </si>
  <si>
    <t>งบบุคลากร</t>
  </si>
  <si>
    <t>Central</t>
  </si>
  <si>
    <t>อื่น ๆ</t>
  </si>
  <si>
    <t>เงินอุดหนุน</t>
  </si>
  <si>
    <t>เบ็ดเตล็ด</t>
  </si>
  <si>
    <t>Public utilities</t>
  </si>
  <si>
    <t>ทรัพย์สิน</t>
  </si>
  <si>
    <t>Fees, License-</t>
  </si>
  <si>
    <t>Taxes and</t>
  </si>
  <si>
    <t>งบกลาง</t>
  </si>
  <si>
    <t>และการพาณิชย์</t>
  </si>
  <si>
    <t xml:space="preserve"> และค่าปรับ</t>
  </si>
  <si>
    <t>ภาษีอากร</t>
  </si>
  <si>
    <t>สาธารณูปโภค</t>
  </si>
  <si>
    <t>ใบอนุญาต</t>
  </si>
  <si>
    <t>ค่าธรรมเนียม</t>
  </si>
  <si>
    <t>Expenditure</t>
  </si>
  <si>
    <t>Revenue</t>
  </si>
  <si>
    <t>District/municipality</t>
  </si>
  <si>
    <t>รายจ่าย</t>
  </si>
  <si>
    <t xml:space="preserve">รายได้ </t>
  </si>
  <si>
    <t>อำเภอ/เทศบาล</t>
  </si>
  <si>
    <t>(พันบาท  Thousand baht)</t>
  </si>
  <si>
    <t>Actual Revenue and Expenditure of Municipality by Type, District and Municipality: Fiscal Year 2019 (Cont.)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</si>
  <si>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</si>
  <si>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2562 (ต่อ)</t>
  </si>
  <si>
    <t xml:space="preserve">ตาราง   </t>
  </si>
  <si>
    <t>Kut Du Subdistrict Municipality</t>
  </si>
  <si>
    <t>เทศบาลตำบลกุดดู่</t>
  </si>
  <si>
    <t>Non Sang Subdistrict Municipality</t>
  </si>
  <si>
    <t>เทศบาลตำบลโนนสัง</t>
  </si>
  <si>
    <t>Ban Kho Subdistrict Municipality</t>
  </si>
  <si>
    <t>เทศบาลตำบลบ้านค้อ</t>
  </si>
  <si>
    <t>Nong Ruea Subdistrict Municipality</t>
  </si>
  <si>
    <t>เทศบาลตำบลหนองเรือ</t>
  </si>
  <si>
    <t>Non Sang District</t>
  </si>
  <si>
    <t>อำเภอโนนสัง</t>
  </si>
  <si>
    <t>Kut Din Jee Subdistrict Municipality</t>
  </si>
  <si>
    <t>เทศบาลตำบลกุดดินจี่</t>
  </si>
  <si>
    <t>Kao Kloi Subdistrict Municipality</t>
  </si>
  <si>
    <t>เทศบาลตำบลเก่ากลอย</t>
  </si>
  <si>
    <t>Na Klang Subdistrict Municipality</t>
  </si>
  <si>
    <t>เทศบาลตำบลนากลาง</t>
  </si>
  <si>
    <t>Na Nong Thum Subdistrict Municipality</t>
  </si>
  <si>
    <t>เทศบาลตำบลนาหนองทุ่ม</t>
  </si>
  <si>
    <t>Fang Daeng Subdistrict Municipality</t>
  </si>
  <si>
    <t>เทศบาลตำบลฝั่งแดง</t>
  </si>
  <si>
    <t>Na Klang District</t>
  </si>
  <si>
    <t>อำเภอนากลาง</t>
  </si>
  <si>
    <t>Na Kham Hai Subdistrict Municipality</t>
  </si>
  <si>
    <t>เทศบาลตำบลนาคำไฮ</t>
  </si>
  <si>
    <t>Na Mafuang Subdistrict Municipality</t>
  </si>
  <si>
    <t>เทศบาลตำบลนามะเฟือง</t>
  </si>
  <si>
    <t>Hua Na Subdistrict Municipality</t>
  </si>
  <si>
    <t>เทศบาลตำบลหัวนา</t>
  </si>
  <si>
    <t>Nong Bua Lam Phu Town Municipality</t>
  </si>
  <si>
    <t>เทศบาลเมืองหนองบัวลำภู</t>
  </si>
  <si>
    <t>Mueang Nong Bua Lam Phu District</t>
  </si>
  <si>
    <t>อำเภอเมืองหนองบัวลำภู</t>
  </si>
  <si>
    <t>Total</t>
  </si>
  <si>
    <t>รวมยอด</t>
  </si>
  <si>
    <t>Actual Revenue and Expenditure of Municipality by Type, District and Municipality: Fiscal Year 2019</t>
  </si>
  <si>
    <t>รายรับ และรายจ่ายจริงของเทศบาล จำแนกตามประเภท เป็นรายอำเภอ และเทศบาล ปีงบประมาณ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</si>
</sst>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#,##0.000"/>
    <numFmt numFmtId="188" formatCode="#,##0.000;[Red]#,##0.000"/>
    <numFmt numFmtId="189" formatCode="0.0"/>
    <numFmt numFmtId="190" formatCode="_-* #,##0.000_-;\-* #,##0.00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4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87" fontId="5" fillId="0" borderId="0" xfId="0" applyNumberFormat="1" applyFont="1" applyAlignment="1">
      <alignment horizontal="left"/>
    </xf>
    <xf numFmtId="187" fontId="5" fillId="0" borderId="0" xfId="0" applyNumberFormat="1" applyFont="1"/>
    <xf numFmtId="187" fontId="5" fillId="0" borderId="4" xfId="0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center"/>
    </xf>
    <xf numFmtId="0" fontId="7" fillId="0" borderId="0" xfId="0" applyFont="1"/>
    <xf numFmtId="187" fontId="6" fillId="2" borderId="0" xfId="0" applyNumberFormat="1" applyFont="1" applyFill="1"/>
    <xf numFmtId="187" fontId="6" fillId="0" borderId="0" xfId="0" applyNumberFormat="1" applyFont="1"/>
    <xf numFmtId="187" fontId="6" fillId="0" borderId="4" xfId="0" applyNumberFormat="1" applyFont="1" applyBorder="1" applyAlignment="1">
      <alignment horizontal="right"/>
    </xf>
    <xf numFmtId="187" fontId="6" fillId="0" borderId="5" xfId="0" applyNumberFormat="1" applyFont="1" applyBorder="1"/>
    <xf numFmtId="188" fontId="8" fillId="0" borderId="0" xfId="0" applyNumberFormat="1" applyFont="1"/>
    <xf numFmtId="0" fontId="3" fillId="0" borderId="0" xfId="0" applyFont="1" applyAlignment="1">
      <alignment horizontal="center"/>
    </xf>
    <xf numFmtId="187" fontId="5" fillId="0" borderId="0" xfId="0" applyNumberFormat="1" applyFont="1" applyAlignment="1">
      <alignment shrinkToFit="1"/>
    </xf>
    <xf numFmtId="187" fontId="5" fillId="0" borderId="6" xfId="0" applyNumberFormat="1" applyFont="1" applyBorder="1" applyAlignment="1">
      <alignment horizontal="right"/>
    </xf>
    <xf numFmtId="187" fontId="5" fillId="0" borderId="1" xfId="0" applyNumberFormat="1" applyFont="1" applyBorder="1" applyAlignment="1">
      <alignment vertical="center" shrinkToFit="1"/>
    </xf>
    <xf numFmtId="187" fontId="5" fillId="0" borderId="7" xfId="0" applyNumberFormat="1" applyFont="1" applyBorder="1" applyAlignment="1">
      <alignment vertical="center" shrinkToFit="1"/>
    </xf>
    <xf numFmtId="187" fontId="5" fillId="0" borderId="2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187" fontId="5" fillId="0" borderId="3" xfId="0" applyNumberFormat="1" applyFont="1" applyBorder="1" applyAlignment="1">
      <alignment horizontal="center" vertical="center" shrinkToFit="1"/>
    </xf>
    <xf numFmtId="187" fontId="5" fillId="0" borderId="1" xfId="0" applyNumberFormat="1" applyFont="1" applyBorder="1" applyAlignment="1">
      <alignment horizontal="center" vertical="center" shrinkToFit="1"/>
    </xf>
    <xf numFmtId="187" fontId="5" fillId="0" borderId="0" xfId="0" applyNumberFormat="1" applyFont="1" applyAlignment="1">
      <alignment vertical="center" shrinkToFit="1"/>
    </xf>
    <xf numFmtId="187" fontId="5" fillId="0" borderId="6" xfId="0" applyNumberFormat="1" applyFont="1" applyBorder="1" applyAlignment="1">
      <alignment vertical="center" shrinkToFit="1"/>
    </xf>
    <xf numFmtId="187" fontId="5" fillId="0" borderId="6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187" fontId="5" fillId="0" borderId="5" xfId="0" applyNumberFormat="1" applyFont="1" applyBorder="1" applyAlignment="1">
      <alignment horizontal="center" vertical="center" shrinkToFit="1"/>
    </xf>
    <xf numFmtId="187" fontId="5" fillId="0" borderId="0" xfId="0" applyNumberFormat="1" applyFont="1" applyAlignment="1">
      <alignment horizontal="center" vertical="center" shrinkToFit="1"/>
    </xf>
    <xf numFmtId="187" fontId="5" fillId="0" borderId="8" xfId="0" applyNumberFormat="1" applyFont="1" applyBorder="1"/>
    <xf numFmtId="187" fontId="5" fillId="0" borderId="1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187" fontId="5" fillId="0" borderId="3" xfId="0" applyNumberFormat="1" applyFont="1" applyBorder="1" applyAlignment="1">
      <alignment horizontal="center" shrinkToFit="1"/>
    </xf>
    <xf numFmtId="187" fontId="5" fillId="0" borderId="1" xfId="0" applyNumberFormat="1" applyFont="1" applyBorder="1" applyAlignment="1">
      <alignment horizontal="center" shrinkToFit="1"/>
    </xf>
    <xf numFmtId="187" fontId="5" fillId="0" borderId="7" xfId="0" applyNumberFormat="1" applyFont="1" applyBorder="1" applyAlignment="1">
      <alignment horizontal="center" shrinkToFit="1"/>
    </xf>
    <xf numFmtId="187" fontId="5" fillId="0" borderId="9" xfId="0" applyNumberFormat="1" applyFont="1" applyBorder="1" applyAlignment="1">
      <alignment vertical="center" shrinkToFit="1"/>
    </xf>
    <xf numFmtId="187" fontId="5" fillId="0" borderId="10" xfId="0" applyNumberFormat="1" applyFont="1" applyBorder="1" applyAlignment="1">
      <alignment horizontal="center" vertical="center" shrinkToFit="1"/>
    </xf>
    <xf numFmtId="187" fontId="5" fillId="0" borderId="9" xfId="0" applyNumberFormat="1" applyFont="1" applyBorder="1" applyAlignment="1">
      <alignment horizontal="center"/>
    </xf>
    <xf numFmtId="187" fontId="5" fillId="0" borderId="10" xfId="0" applyNumberFormat="1" applyFont="1" applyBorder="1" applyAlignment="1">
      <alignment horizontal="center"/>
    </xf>
    <xf numFmtId="187" fontId="5" fillId="0" borderId="11" xfId="0" applyNumberFormat="1" applyFont="1" applyBorder="1" applyAlignment="1">
      <alignment horizontal="center" shrinkToFit="1"/>
    </xf>
    <xf numFmtId="187" fontId="5" fillId="0" borderId="9" xfId="0" applyNumberFormat="1" applyFont="1" applyBorder="1" applyAlignment="1">
      <alignment horizontal="center" shrinkToFit="1"/>
    </xf>
    <xf numFmtId="187" fontId="5" fillId="0" borderId="10" xfId="0" applyNumberFormat="1" applyFont="1" applyBorder="1" applyAlignment="1">
      <alignment horizontal="center" shrinkToFit="1"/>
    </xf>
    <xf numFmtId="187" fontId="5" fillId="0" borderId="11" xfId="0" applyNumberFormat="1" applyFont="1" applyBorder="1" applyAlignment="1">
      <alignment horizontal="center" vertical="center" shrinkToFit="1"/>
    </xf>
    <xf numFmtId="187" fontId="5" fillId="0" borderId="9" xfId="0" applyNumberFormat="1" applyFont="1" applyBorder="1" applyAlignment="1">
      <alignment horizontal="center" vertical="center" shrinkToFit="1"/>
    </xf>
    <xf numFmtId="0" fontId="9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89" fontId="7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190" fontId="3" fillId="0" borderId="0" xfId="1" applyNumberFormat="1" applyFont="1"/>
    <xf numFmtId="190" fontId="3" fillId="0" borderId="0" xfId="1" applyNumberFormat="1" applyFont="1" applyBorder="1"/>
    <xf numFmtId="187" fontId="5" fillId="0" borderId="0" xfId="1" applyNumberFormat="1" applyFont="1" applyBorder="1" applyAlignment="1"/>
    <xf numFmtId="187" fontId="6" fillId="0" borderId="5" xfId="1" applyNumberFormat="1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187" fontId="5" fillId="0" borderId="0" xfId="1" applyNumberFormat="1" applyFont="1" applyBorder="1" applyAlignment="1">
      <alignment horizontal="right"/>
    </xf>
    <xf numFmtId="187" fontId="5" fillId="0" borderId="5" xfId="1" applyNumberFormat="1" applyFont="1" applyBorder="1" applyAlignment="1"/>
    <xf numFmtId="187" fontId="5" fillId="0" borderId="6" xfId="1" applyNumberFormat="1" applyFont="1" applyBorder="1" applyAlignment="1"/>
    <xf numFmtId="187" fontId="6" fillId="0" borderId="0" xfId="0" applyNumberFormat="1" applyFont="1" applyAlignment="1">
      <alignment horizontal="left"/>
    </xf>
    <xf numFmtId="187" fontId="6" fillId="0" borderId="4" xfId="0" applyNumberFormat="1" applyFont="1" applyBorder="1"/>
    <xf numFmtId="187" fontId="6" fillId="0" borderId="5" xfId="0" applyNumberFormat="1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187" fontId="5" fillId="0" borderId="4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344440</xdr:colOff>
      <xdr:row>24</xdr:row>
      <xdr:rowOff>0</xdr:rowOff>
    </xdr:from>
    <xdr:to>
      <xdr:col>26</xdr:col>
      <xdr:colOff>187613</xdr:colOff>
      <xdr:row>53</xdr:row>
      <xdr:rowOff>26554</xdr:rowOff>
    </xdr:to>
    <xdr:sp macro="" textlink="">
      <xdr:nvSpPr>
        <xdr:cNvPr id="2" name="AutoShape 104">
          <a:extLst>
            <a:ext uri="{FF2B5EF4-FFF2-40B4-BE49-F238E27FC236}">
              <a16:creationId xmlns:a16="http://schemas.microsoft.com/office/drawing/2014/main" id="{DE60F234-BCEE-4C15-9E6A-A503B1FD739A}"/>
            </a:ext>
          </a:extLst>
        </xdr:cNvPr>
        <xdr:cNvSpPr>
          <a:spLocks noChangeArrowheads="1"/>
        </xdr:cNvSpPr>
      </xdr:nvSpPr>
      <xdr:spPr bwMode="auto">
        <a:xfrm>
          <a:off x="13755640" y="6629400"/>
          <a:ext cx="2281573" cy="8037079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19</xdr:col>
      <xdr:colOff>4</xdr:colOff>
      <xdr:row>0</xdr:row>
      <xdr:rowOff>0</xdr:rowOff>
    </xdr:from>
    <xdr:to>
      <xdr:col>20</xdr:col>
      <xdr:colOff>303264</xdr:colOff>
      <xdr:row>2</xdr:row>
      <xdr:rowOff>119015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E19D54E-8BE9-4BE2-9438-B625C1BEAB68}"/>
            </a:ext>
          </a:extLst>
        </xdr:cNvPr>
        <xdr:cNvGrpSpPr/>
      </xdr:nvGrpSpPr>
      <xdr:grpSpPr>
        <a:xfrm>
          <a:off x="10248904" y="0"/>
          <a:ext cx="455660" cy="595265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6BC4288-56F6-4C98-A0FE-78AA779818B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B853BA48-11B0-4945-B439-65DE80588703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168</a:t>
            </a:r>
            <a:endParaRPr lang="th-TH" sz="1100"/>
          </a:p>
        </xdr:txBody>
      </xdr:sp>
    </xdr:grpSp>
    <xdr:clientData/>
  </xdr:twoCellAnchor>
  <xdr:twoCellAnchor>
    <xdr:from>
      <xdr:col>19</xdr:col>
      <xdr:colOff>4</xdr:colOff>
      <xdr:row>29</xdr:row>
      <xdr:rowOff>0</xdr:rowOff>
    </xdr:from>
    <xdr:to>
      <xdr:col>20</xdr:col>
      <xdr:colOff>303264</xdr:colOff>
      <xdr:row>31</xdr:row>
      <xdr:rowOff>119015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C40146D0-E822-4493-A750-413039C9A383}"/>
            </a:ext>
          </a:extLst>
        </xdr:cNvPr>
        <xdr:cNvGrpSpPr/>
      </xdr:nvGrpSpPr>
      <xdr:grpSpPr>
        <a:xfrm>
          <a:off x="10248904" y="7067550"/>
          <a:ext cx="455660" cy="595265"/>
          <a:chOff x="9925050" y="1885951"/>
          <a:chExt cx="457200" cy="600076"/>
        </a:xfrm>
      </xdr:grpSpPr>
      <xdr:sp macro="" textlink="">
        <xdr:nvSpPr>
          <xdr:cNvPr id="7" name="Chevron 3">
            <a:extLst>
              <a:ext uri="{FF2B5EF4-FFF2-40B4-BE49-F238E27FC236}">
                <a16:creationId xmlns:a16="http://schemas.microsoft.com/office/drawing/2014/main" id="{88AA0EE1-F567-412A-8A9E-051417C2C78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4">
            <a:extLst>
              <a:ext uri="{FF2B5EF4-FFF2-40B4-BE49-F238E27FC236}">
                <a16:creationId xmlns:a16="http://schemas.microsoft.com/office/drawing/2014/main" id="{0C220134-E5CA-49BD-9C93-F467259C2784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C5AD-D1D8-426B-A04D-C31B0F6CC06A}">
  <dimension ref="A1:W61"/>
  <sheetViews>
    <sheetView showGridLines="0" tabSelected="1" topLeftCell="A22" zoomScaleNormal="100" workbookViewId="0">
      <selection activeCell="E35" sqref="E35:K35"/>
    </sheetView>
  </sheetViews>
  <sheetFormatPr defaultRowHeight="18.75" x14ac:dyDescent="0.3"/>
  <cols>
    <col min="1" max="1" width="1.7109375" style="1" customWidth="1"/>
    <col min="2" max="2" width="5.5703125" style="1" customWidth="1"/>
    <col min="3" max="3" width="6.85546875" style="1" customWidth="1"/>
    <col min="4" max="4" width="1.5703125" style="1" customWidth="1"/>
    <col min="5" max="5" width="7.7109375" style="1" bestFit="1" customWidth="1"/>
    <col min="6" max="6" width="11.42578125" style="1" bestFit="1" customWidth="1"/>
    <col min="7" max="7" width="7.28515625" style="1" customWidth="1"/>
    <col min="8" max="8" width="11.140625" style="1" bestFit="1" customWidth="1"/>
    <col min="9" max="9" width="10.28515625" style="1" customWidth="1"/>
    <col min="10" max="10" width="8" style="1" bestFit="1" customWidth="1"/>
    <col min="11" max="13" width="8.42578125" style="1" customWidth="1"/>
    <col min="14" max="14" width="8.5703125" style="1" customWidth="1"/>
    <col min="15" max="15" width="9.140625" style="1" bestFit="1" customWidth="1"/>
    <col min="16" max="16" width="7.5703125" style="1" bestFit="1" customWidth="1"/>
    <col min="17" max="17" width="6.85546875" style="1" customWidth="1"/>
    <col min="18" max="18" width="1.28515625" style="1" customWidth="1"/>
    <col min="19" max="19" width="23.42578125" style="1" customWidth="1"/>
    <col min="20" max="20" width="2.28515625" style="1" customWidth="1"/>
    <col min="21" max="21" width="5.140625" style="1" customWidth="1"/>
    <col min="22" max="16384" width="9.140625" style="1"/>
  </cols>
  <sheetData>
    <row r="1" spans="1:23" s="15" customFormat="1" x14ac:dyDescent="0.3">
      <c r="A1" s="1"/>
      <c r="B1" s="56" t="s">
        <v>74</v>
      </c>
      <c r="C1" s="54">
        <v>19.2</v>
      </c>
      <c r="D1" s="53" t="s">
        <v>110</v>
      </c>
    </row>
    <row r="2" spans="1:23" s="51" customFormat="1" x14ac:dyDescent="0.3">
      <c r="A2" s="55"/>
      <c r="B2" s="1" t="s">
        <v>72</v>
      </c>
      <c r="C2" s="54">
        <v>19.2</v>
      </c>
      <c r="D2" s="53" t="s">
        <v>109</v>
      </c>
    </row>
    <row r="3" spans="1:23" s="51" customFormat="1" x14ac:dyDescent="0.3">
      <c r="A3" s="55"/>
      <c r="B3" s="1"/>
      <c r="C3" s="54"/>
      <c r="D3" s="53"/>
      <c r="S3" s="52" t="s">
        <v>70</v>
      </c>
    </row>
    <row r="4" spans="1:23" ht="6" customHeight="1" x14ac:dyDescent="0.3"/>
    <row r="5" spans="1:23" s="2" customFormat="1" ht="21" customHeight="1" x14ac:dyDescent="0.25">
      <c r="A5" s="50" t="s">
        <v>69</v>
      </c>
      <c r="B5" s="50"/>
      <c r="C5" s="50"/>
      <c r="D5" s="49"/>
      <c r="E5" s="48" t="s">
        <v>68</v>
      </c>
      <c r="F5" s="47"/>
      <c r="G5" s="47"/>
      <c r="H5" s="47"/>
      <c r="I5" s="47"/>
      <c r="J5" s="47"/>
      <c r="K5" s="46"/>
      <c r="L5" s="45" t="s">
        <v>67</v>
      </c>
      <c r="M5" s="44"/>
      <c r="N5" s="44"/>
      <c r="O5" s="44"/>
      <c r="P5" s="44"/>
      <c r="Q5" s="44"/>
      <c r="R5" s="43" t="s">
        <v>66</v>
      </c>
      <c r="S5" s="42"/>
    </row>
    <row r="6" spans="1:23" s="2" customFormat="1" ht="21" customHeight="1" x14ac:dyDescent="0.25">
      <c r="A6" s="35"/>
      <c r="B6" s="35"/>
      <c r="C6" s="35"/>
      <c r="D6" s="34"/>
      <c r="E6" s="41" t="s">
        <v>65</v>
      </c>
      <c r="F6" s="40"/>
      <c r="G6" s="40"/>
      <c r="H6" s="40"/>
      <c r="I6" s="40"/>
      <c r="J6" s="40"/>
      <c r="K6" s="39"/>
      <c r="L6" s="38" t="s">
        <v>64</v>
      </c>
      <c r="M6" s="37"/>
      <c r="N6" s="37"/>
      <c r="O6" s="37"/>
      <c r="P6" s="37"/>
      <c r="Q6" s="37"/>
      <c r="R6" s="31"/>
      <c r="S6" s="30"/>
    </row>
    <row r="7" spans="1:23" s="2" customFormat="1" ht="21" customHeight="1" x14ac:dyDescent="0.25">
      <c r="A7" s="35"/>
      <c r="B7" s="35"/>
      <c r="C7" s="35"/>
      <c r="D7" s="34"/>
      <c r="E7" s="33"/>
      <c r="F7" s="33" t="s">
        <v>63</v>
      </c>
      <c r="G7" s="33"/>
      <c r="H7" s="33"/>
      <c r="I7" s="33"/>
      <c r="J7" s="9"/>
      <c r="K7" s="36"/>
      <c r="L7" s="32"/>
      <c r="M7" s="32"/>
      <c r="N7" s="32"/>
      <c r="O7" s="32"/>
      <c r="P7" s="32"/>
      <c r="Q7" s="32"/>
      <c r="R7" s="31"/>
      <c r="S7" s="30"/>
      <c r="V7" s="21"/>
      <c r="W7" s="21"/>
    </row>
    <row r="8" spans="1:23" s="2" customFormat="1" ht="21" customHeight="1" x14ac:dyDescent="0.25">
      <c r="A8" s="35"/>
      <c r="B8" s="35"/>
      <c r="C8" s="35"/>
      <c r="D8" s="34"/>
      <c r="E8" s="33"/>
      <c r="F8" s="33" t="s">
        <v>62</v>
      </c>
      <c r="G8" s="33"/>
      <c r="H8" s="33" t="s">
        <v>61</v>
      </c>
      <c r="I8" s="33"/>
      <c r="J8" s="32"/>
      <c r="K8" s="33"/>
      <c r="L8" s="32"/>
      <c r="M8" s="32"/>
      <c r="N8" s="32"/>
      <c r="O8" s="32"/>
      <c r="P8" s="32"/>
      <c r="Q8" s="32"/>
      <c r="R8" s="31"/>
      <c r="S8" s="30"/>
      <c r="V8" s="21"/>
      <c r="W8" s="21"/>
    </row>
    <row r="9" spans="1:23" s="2" customFormat="1" ht="21" customHeight="1" x14ac:dyDescent="0.25">
      <c r="A9" s="35"/>
      <c r="B9" s="35"/>
      <c r="C9" s="35"/>
      <c r="D9" s="34"/>
      <c r="E9" s="33" t="s">
        <v>60</v>
      </c>
      <c r="F9" s="33" t="s">
        <v>59</v>
      </c>
      <c r="G9" s="33"/>
      <c r="H9" s="14" t="s">
        <v>58</v>
      </c>
      <c r="I9" s="33"/>
      <c r="J9" s="32"/>
      <c r="K9" s="33"/>
      <c r="L9" s="32" t="s">
        <v>57</v>
      </c>
      <c r="M9" s="32"/>
      <c r="N9" s="32"/>
      <c r="O9" s="32"/>
      <c r="P9" s="32"/>
      <c r="Q9" s="32"/>
      <c r="R9" s="31"/>
      <c r="S9" s="30"/>
      <c r="V9" s="21"/>
      <c r="W9" s="21"/>
    </row>
    <row r="10" spans="1:23" s="2" customFormat="1" ht="21" customHeight="1" x14ac:dyDescent="0.25">
      <c r="A10" s="35"/>
      <c r="B10" s="35"/>
      <c r="C10" s="35"/>
      <c r="D10" s="34"/>
      <c r="E10" s="33" t="s">
        <v>56</v>
      </c>
      <c r="F10" s="14" t="s">
        <v>55</v>
      </c>
      <c r="G10" s="33" t="s">
        <v>54</v>
      </c>
      <c r="H10" s="14" t="s">
        <v>53</v>
      </c>
      <c r="I10" s="33" t="s">
        <v>52</v>
      </c>
      <c r="J10" s="32" t="s">
        <v>51</v>
      </c>
      <c r="K10" s="33" t="s">
        <v>50</v>
      </c>
      <c r="L10" s="32" t="s">
        <v>49</v>
      </c>
      <c r="M10" s="32" t="s">
        <v>48</v>
      </c>
      <c r="N10" s="32" t="s">
        <v>47</v>
      </c>
      <c r="O10" s="32" t="s">
        <v>46</v>
      </c>
      <c r="P10" s="32" t="s">
        <v>45</v>
      </c>
      <c r="Q10" s="32" t="s">
        <v>44</v>
      </c>
      <c r="R10" s="31"/>
      <c r="S10" s="30"/>
      <c r="V10" s="21"/>
      <c r="W10" s="21"/>
    </row>
    <row r="11" spans="1:23" s="2" customFormat="1" ht="21" customHeight="1" x14ac:dyDescent="0.25">
      <c r="A11" s="29"/>
      <c r="B11" s="29"/>
      <c r="C11" s="29"/>
      <c r="D11" s="28"/>
      <c r="E11" s="26" t="s">
        <v>43</v>
      </c>
      <c r="F11" s="26" t="s">
        <v>42</v>
      </c>
      <c r="G11" s="26" t="s">
        <v>41</v>
      </c>
      <c r="H11" s="26" t="s">
        <v>40</v>
      </c>
      <c r="I11" s="26" t="s">
        <v>39</v>
      </c>
      <c r="J11" s="27" t="s">
        <v>34</v>
      </c>
      <c r="K11" s="26" t="s">
        <v>33</v>
      </c>
      <c r="L11" s="27" t="s">
        <v>38</v>
      </c>
      <c r="M11" s="27" t="s">
        <v>37</v>
      </c>
      <c r="N11" s="27" t="s">
        <v>36</v>
      </c>
      <c r="O11" s="27" t="s">
        <v>35</v>
      </c>
      <c r="P11" s="27" t="s">
        <v>34</v>
      </c>
      <c r="Q11" s="26" t="s">
        <v>33</v>
      </c>
      <c r="R11" s="25"/>
      <c r="S11" s="24"/>
      <c r="V11" s="21"/>
      <c r="W11" s="21"/>
    </row>
    <row r="12" spans="1:23" s="2" customFormat="1" ht="3" customHeight="1" x14ac:dyDescent="0.25">
      <c r="A12" s="14"/>
      <c r="B12" s="14"/>
      <c r="C12" s="13"/>
      <c r="D12" s="12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9"/>
      <c r="S12" s="13"/>
    </row>
    <row r="13" spans="1:23" s="2" customFormat="1" ht="15" customHeight="1" x14ac:dyDescent="0.25">
      <c r="A13" s="69" t="s">
        <v>108</v>
      </c>
      <c r="B13" s="69"/>
      <c r="C13" s="69"/>
      <c r="D13" s="68"/>
      <c r="E13" s="67">
        <f>SUM(E14,E19,E25,E41,E47,E53)</f>
        <v>75269.245110000003</v>
      </c>
      <c r="F13" s="67">
        <f>SUM(F14,F19,F25,F41,F47,F53)</f>
        <v>28716.233259999997</v>
      </c>
      <c r="G13" s="67">
        <f>SUM(G14,G19,G25,G41,G47,G53)</f>
        <v>17891.583409999999</v>
      </c>
      <c r="H13" s="67">
        <f>SUM(H14,H19,H25,H41,H47,H53)</f>
        <v>10825.090820000001</v>
      </c>
      <c r="I13" s="67">
        <f>SUM(I14,I19,I25,I41,I47,I53)</f>
        <v>5096.9935399999995</v>
      </c>
      <c r="J13" s="67">
        <f>SUM(J14,J19,J25,J41,J47,J53)</f>
        <v>777397.00645999995</v>
      </c>
      <c r="K13" s="67">
        <f>SUM(K14,K19,K25,K41,K47,K53)</f>
        <v>588693.23678000004</v>
      </c>
      <c r="L13" s="67">
        <f>SUM(L14,L19,L25,L41,L47,L53)</f>
        <v>325142.68995000003</v>
      </c>
      <c r="M13" s="67">
        <f>SUM(M14,M19,M25,M41,M47,M53)</f>
        <v>473317.66935000004</v>
      </c>
      <c r="N13" s="67">
        <f>SUM(N14,N19,N25,N41,N47,N53)</f>
        <v>330769.67030999996</v>
      </c>
      <c r="O13" s="67">
        <f>SUM(O14,O19,O25,O41,O47,O53)</f>
        <v>197426.57695000002</v>
      </c>
      <c r="P13" s="67">
        <f>SUM(P14,P19,P25,P41,P47,P53)</f>
        <v>74431.737059999999</v>
      </c>
      <c r="Q13" s="67">
        <f>SUM(Q14,Q19,Q25,Q41,Q47,Q53)</f>
        <v>749</v>
      </c>
      <c r="R13" s="9"/>
      <c r="S13" s="13" t="s">
        <v>107</v>
      </c>
    </row>
    <row r="14" spans="1:23" s="15" customFormat="1" x14ac:dyDescent="0.3">
      <c r="A14" s="66" t="s">
        <v>106</v>
      </c>
      <c r="B14" s="13"/>
      <c r="C14" s="13"/>
      <c r="D14" s="12"/>
      <c r="E14" s="18">
        <f>SUM(E15:E18)</f>
        <v>38315.355350000005</v>
      </c>
      <c r="F14" s="18">
        <f>SUM(F15:F18)</f>
        <v>9592.7241699999995</v>
      </c>
      <c r="G14" s="18">
        <f>SUM(G15:G18)</f>
        <v>7294.8250300000009</v>
      </c>
      <c r="H14" s="18">
        <f>SUM(H15:H18)</f>
        <v>2329.4616700000001</v>
      </c>
      <c r="I14" s="18">
        <f>SUM(I15:I18)</f>
        <v>1011.1444300000001</v>
      </c>
      <c r="J14" s="18">
        <f>SUM(J15:J18)</f>
        <v>130549.818</v>
      </c>
      <c r="K14" s="18">
        <f>SUM(K15:K18)</f>
        <v>120271.20696</v>
      </c>
      <c r="L14" s="18">
        <f>SUM(L15:L18)</f>
        <v>59920.042939999999</v>
      </c>
      <c r="M14" s="18">
        <f>SUM(M15:M18)</f>
        <v>98857.182159999997</v>
      </c>
      <c r="N14" s="18">
        <f>SUM(N15:N18)</f>
        <v>85695.563139999998</v>
      </c>
      <c r="O14" s="18">
        <f>SUM(O15:O18)</f>
        <v>45792.627</v>
      </c>
      <c r="P14" s="18">
        <f>SUM(P15:P18)</f>
        <v>13525.977599999998</v>
      </c>
      <c r="Q14" s="18">
        <f>SUM(Q15:Q18)</f>
        <v>40</v>
      </c>
      <c r="R14" s="17"/>
      <c r="S14" s="66" t="s">
        <v>105</v>
      </c>
    </row>
    <row r="15" spans="1:23" s="2" customFormat="1" ht="21" customHeight="1" x14ac:dyDescent="0.25">
      <c r="A15" s="14"/>
      <c r="B15" s="8" t="s">
        <v>104</v>
      </c>
      <c r="C15" s="13"/>
      <c r="D15" s="12"/>
      <c r="E15" s="10">
        <v>16707.918170000001</v>
      </c>
      <c r="F15" s="10">
        <v>8378.9120700000003</v>
      </c>
      <c r="G15" s="10">
        <v>5969.3569900000002</v>
      </c>
      <c r="H15" s="10">
        <v>450.41667000000001</v>
      </c>
      <c r="I15" s="10">
        <v>427.63132999999999</v>
      </c>
      <c r="J15" s="10">
        <v>75883.714999999997</v>
      </c>
      <c r="K15" s="10">
        <v>99870.631959999999</v>
      </c>
      <c r="L15" s="10">
        <v>35979.229670000001</v>
      </c>
      <c r="M15" s="10">
        <v>56352.244720000002</v>
      </c>
      <c r="N15" s="10">
        <v>53079.77463</v>
      </c>
      <c r="O15" s="10">
        <v>33517.084999999999</v>
      </c>
      <c r="P15" s="10">
        <v>9133.6473499999993</v>
      </c>
      <c r="Q15" s="10">
        <v>40</v>
      </c>
      <c r="R15" s="9"/>
      <c r="S15" s="8" t="s">
        <v>103</v>
      </c>
    </row>
    <row r="16" spans="1:23" s="2" customFormat="1" ht="21" customHeight="1" x14ac:dyDescent="0.25">
      <c r="A16" s="14"/>
      <c r="B16" s="8" t="s">
        <v>102</v>
      </c>
      <c r="C16" s="13"/>
      <c r="D16" s="12"/>
      <c r="E16" s="10">
        <v>71.55</v>
      </c>
      <c r="F16" s="10">
        <v>130.97999999999999</v>
      </c>
      <c r="G16" s="10">
        <v>489.76</v>
      </c>
      <c r="H16" s="10">
        <v>668.98</v>
      </c>
      <c r="I16" s="10">
        <v>304.13</v>
      </c>
      <c r="J16" s="10">
        <v>18090.07</v>
      </c>
      <c r="K16" s="10">
        <v>20397.97</v>
      </c>
      <c r="L16" s="10">
        <v>7513.54</v>
      </c>
      <c r="M16" s="10">
        <v>14040.42</v>
      </c>
      <c r="N16" s="10">
        <v>10843.74</v>
      </c>
      <c r="O16" s="10">
        <v>4638.22</v>
      </c>
      <c r="P16" s="10">
        <v>1103</v>
      </c>
      <c r="Q16" s="10" t="s">
        <v>4</v>
      </c>
      <c r="R16" s="9"/>
      <c r="S16" s="8" t="s">
        <v>101</v>
      </c>
    </row>
    <row r="17" spans="1:23" s="2" customFormat="1" ht="21" customHeight="1" x14ac:dyDescent="0.25">
      <c r="A17" s="14"/>
      <c r="B17" s="8" t="s">
        <v>100</v>
      </c>
      <c r="C17" s="13"/>
      <c r="D17" s="12"/>
      <c r="E17" s="10">
        <v>21332.479010000003</v>
      </c>
      <c r="F17" s="10">
        <v>633.90340000000003</v>
      </c>
      <c r="G17" s="10">
        <v>462.53294</v>
      </c>
      <c r="H17" s="10">
        <v>799.60500000000002</v>
      </c>
      <c r="I17" s="10">
        <v>270.03309999999999</v>
      </c>
      <c r="J17" s="10">
        <v>17777.651000000002</v>
      </c>
      <c r="K17" s="10">
        <v>2.605</v>
      </c>
      <c r="L17" s="10">
        <v>7100.13922</v>
      </c>
      <c r="M17" s="10">
        <v>13740.545</v>
      </c>
      <c r="N17" s="10">
        <v>11660.771480000001</v>
      </c>
      <c r="O17" s="10">
        <v>5749.8919999999998</v>
      </c>
      <c r="P17" s="10">
        <v>1851</v>
      </c>
      <c r="Q17" s="10" t="s">
        <v>4</v>
      </c>
      <c r="R17" s="9"/>
      <c r="S17" s="8" t="s">
        <v>99</v>
      </c>
    </row>
    <row r="18" spans="1:23" s="2" customFormat="1" ht="21" customHeight="1" x14ac:dyDescent="0.25">
      <c r="A18" s="14"/>
      <c r="B18" s="8" t="s">
        <v>98</v>
      </c>
      <c r="C18" s="13"/>
      <c r="D18" s="12"/>
      <c r="E18" s="10">
        <v>203.40817000000001</v>
      </c>
      <c r="F18" s="10">
        <v>448.92869999999999</v>
      </c>
      <c r="G18" s="10">
        <v>373.17509999999999</v>
      </c>
      <c r="H18" s="10">
        <v>410.46</v>
      </c>
      <c r="I18" s="10">
        <v>9.35</v>
      </c>
      <c r="J18" s="10">
        <v>18798.382000000001</v>
      </c>
      <c r="K18" s="10" t="s">
        <v>4</v>
      </c>
      <c r="L18" s="10">
        <v>9327.1340500000006</v>
      </c>
      <c r="M18" s="10">
        <v>14723.97244</v>
      </c>
      <c r="N18" s="10">
        <v>10111.277029999999</v>
      </c>
      <c r="O18" s="10">
        <v>1887.43</v>
      </c>
      <c r="P18" s="10">
        <v>1438.33025</v>
      </c>
      <c r="Q18" s="10" t="s">
        <v>4</v>
      </c>
      <c r="R18" s="9"/>
      <c r="S18" s="8" t="s">
        <v>97</v>
      </c>
    </row>
    <row r="19" spans="1:23" s="15" customFormat="1" x14ac:dyDescent="0.3">
      <c r="A19" s="17" t="s">
        <v>96</v>
      </c>
      <c r="B19" s="17"/>
      <c r="C19" s="17"/>
      <c r="D19" s="19"/>
      <c r="E19" s="18">
        <f>SUM(E20:E24)</f>
        <v>6964.6787600000007</v>
      </c>
      <c r="F19" s="18">
        <f>SUM(F20:F24)</f>
        <v>9398.6970899999997</v>
      </c>
      <c r="G19" s="18">
        <f>SUM(G20:G24)</f>
        <v>2845.6803799999998</v>
      </c>
      <c r="H19" s="18">
        <f>SUM(H20:H24)</f>
        <v>3220.69715</v>
      </c>
      <c r="I19" s="18">
        <f>SUM(I20:I24)</f>
        <v>1543.6281100000001</v>
      </c>
      <c r="J19" s="18">
        <f>SUM(J20:J24)</f>
        <v>219583.65846000001</v>
      </c>
      <c r="K19" s="18">
        <f>SUM(K20:K24)</f>
        <v>129931.35182000001</v>
      </c>
      <c r="L19" s="18">
        <f>SUM(L20:L24)</f>
        <v>87179.864010000005</v>
      </c>
      <c r="M19" s="18">
        <f>SUM(M20:M24)</f>
        <v>117300.34619000001</v>
      </c>
      <c r="N19" s="18">
        <f>SUM(N20:N24)</f>
        <v>66927.565169999987</v>
      </c>
      <c r="O19" s="18">
        <f>SUM(O20:O24)</f>
        <v>63294.20695</v>
      </c>
      <c r="P19" s="18">
        <f>SUM(P20:P24)</f>
        <v>19623.668460000001</v>
      </c>
      <c r="Q19" s="18">
        <f>SUM(Q20:Q24)</f>
        <v>84</v>
      </c>
      <c r="R19" s="17"/>
      <c r="S19" s="16" t="s">
        <v>95</v>
      </c>
    </row>
    <row r="20" spans="1:23" s="2" customFormat="1" ht="21" customHeight="1" x14ac:dyDescent="0.25">
      <c r="A20" s="9"/>
      <c r="B20" s="8" t="s">
        <v>94</v>
      </c>
      <c r="C20" s="8"/>
      <c r="D20" s="12"/>
      <c r="E20" s="10">
        <v>1585.07439</v>
      </c>
      <c r="F20" s="10">
        <v>419.59409999999997</v>
      </c>
      <c r="G20" s="10">
        <v>227.80240000000001</v>
      </c>
      <c r="H20" s="10" t="s">
        <v>4</v>
      </c>
      <c r="I20" s="10">
        <v>179.77710000000002</v>
      </c>
      <c r="J20" s="10">
        <v>38005.65509</v>
      </c>
      <c r="K20" s="10">
        <v>27806.925920000001</v>
      </c>
      <c r="L20" s="10">
        <v>17808.139460000002</v>
      </c>
      <c r="M20" s="10">
        <v>22730.06</v>
      </c>
      <c r="N20" s="10">
        <v>1336.6061999999999</v>
      </c>
      <c r="O20" s="10">
        <v>640.33199999999999</v>
      </c>
      <c r="P20" s="10">
        <v>4390.41489</v>
      </c>
      <c r="Q20" s="10">
        <v>29</v>
      </c>
      <c r="R20" s="9"/>
      <c r="S20" s="8" t="s">
        <v>93</v>
      </c>
    </row>
    <row r="21" spans="1:23" s="2" customFormat="1" ht="21" customHeight="1" x14ac:dyDescent="0.25">
      <c r="A21" s="9"/>
      <c r="B21" s="8" t="s">
        <v>92</v>
      </c>
      <c r="C21" s="59"/>
      <c r="D21" s="64"/>
      <c r="E21" s="10">
        <f>SUM(312194.7/1000)</f>
        <v>312.19470000000001</v>
      </c>
      <c r="F21" s="10">
        <f>SUM(498606/1000)</f>
        <v>498.60599999999999</v>
      </c>
      <c r="G21" s="11">
        <f>SUM(126151.45/1000)</f>
        <v>126.15145</v>
      </c>
      <c r="H21" s="11">
        <f>SUM(1074885/1000)</f>
        <v>1074.885</v>
      </c>
      <c r="I21" s="10">
        <f>SUM(367075/1000)</f>
        <v>367.07499999999999</v>
      </c>
      <c r="J21" s="11">
        <f>SUM(54132661.9/1000)</f>
        <v>54132.661899999999</v>
      </c>
      <c r="K21" s="11">
        <f>SUM(2061/1000)</f>
        <v>2.0609999999999999</v>
      </c>
      <c r="L21" s="11">
        <f>SUM(14153612.34/1000)</f>
        <v>14153.61234</v>
      </c>
      <c r="M21" s="11">
        <f>SUM(16070775/1000)</f>
        <v>16070.775</v>
      </c>
      <c r="N21" s="11">
        <f>SUM(9441733.72/1000)</f>
        <v>9441.7337200000002</v>
      </c>
      <c r="O21" s="11">
        <f>SUM(7393969/1000)</f>
        <v>7393.9690000000001</v>
      </c>
      <c r="P21" s="11">
        <f>SUM(2708197.5/1000)</f>
        <v>2708.1975000000002</v>
      </c>
      <c r="Q21" s="10" t="s">
        <v>4</v>
      </c>
      <c r="R21" s="9"/>
      <c r="S21" s="8" t="s">
        <v>91</v>
      </c>
    </row>
    <row r="22" spans="1:23" s="2" customFormat="1" ht="21" customHeight="1" x14ac:dyDescent="0.25">
      <c r="A22" s="9"/>
      <c r="B22" s="8" t="s">
        <v>90</v>
      </c>
      <c r="C22" s="8"/>
      <c r="D22" s="12"/>
      <c r="E22" s="11">
        <f>SUM(4086858.75/1000)</f>
        <v>4086.8587499999999</v>
      </c>
      <c r="F22" s="11">
        <f>SUM(7800107.49/1000)</f>
        <v>7800.1074900000003</v>
      </c>
      <c r="G22" s="10">
        <f>SUM(833279.76/1000)</f>
        <v>833.27976000000001</v>
      </c>
      <c r="H22" s="10">
        <f>SUM(945743.15/1000)</f>
        <v>945.74315000000001</v>
      </c>
      <c r="I22" s="10">
        <f>SUM(238602.01/1000)</f>
        <v>238.60201000000001</v>
      </c>
      <c r="J22" s="11">
        <f>SUM(73330432.47/1000)</f>
        <v>73330.43247</v>
      </c>
      <c r="K22" s="11">
        <f>SUM(76407738.26/1000)</f>
        <v>76407.738259999998</v>
      </c>
      <c r="L22" s="11">
        <f>SUM(33681600.86/1000)</f>
        <v>33681.600859999999</v>
      </c>
      <c r="M22" s="11">
        <f>SUM(42733513.52/1000)</f>
        <v>42733.51352</v>
      </c>
      <c r="N22" s="11">
        <f>SUM(39278326.91/1000)</f>
        <v>39278.326909999996</v>
      </c>
      <c r="O22" s="11">
        <f>SUM(29875469.68/1000)</f>
        <v>29875.469679999998</v>
      </c>
      <c r="P22" s="11">
        <f>SUM(10236194.4/1000)</f>
        <v>10236.1944</v>
      </c>
      <c r="Q22" s="10">
        <f>SUM(30000/1000)</f>
        <v>30</v>
      </c>
      <c r="R22" s="9"/>
      <c r="S22" s="8" t="s">
        <v>89</v>
      </c>
    </row>
    <row r="23" spans="1:23" s="2" customFormat="1" ht="21" customHeight="1" x14ac:dyDescent="0.25">
      <c r="A23" s="9"/>
      <c r="B23" s="8" t="s">
        <v>88</v>
      </c>
      <c r="C23" s="59"/>
      <c r="D23" s="64"/>
      <c r="E23" s="10">
        <f>SUM(243543.95/1000)</f>
        <v>243.54395000000002</v>
      </c>
      <c r="F23" s="10">
        <f>SUM(384034.5/1000)</f>
        <v>384.03449999999998</v>
      </c>
      <c r="G23" s="11">
        <f>SUM(139257.7/1000)</f>
        <v>139.2577</v>
      </c>
      <c r="H23" s="11">
        <f>SUM(12286/1000)</f>
        <v>12.286</v>
      </c>
      <c r="I23" s="10">
        <f>SUM(119275/1000)</f>
        <v>119.27500000000001</v>
      </c>
      <c r="J23" s="11">
        <f>SUM(26246176/1000)</f>
        <v>26246.175999999999</v>
      </c>
      <c r="K23" s="11" t="s">
        <v>4</v>
      </c>
      <c r="L23" s="11">
        <f>SUM(12628121.52/1000)</f>
        <v>12628.121519999999</v>
      </c>
      <c r="M23" s="11">
        <f>SUM(14356186/1000)</f>
        <v>14356.186</v>
      </c>
      <c r="N23" s="11" t="s">
        <v>4</v>
      </c>
      <c r="O23" s="11">
        <f>SUM(19065936.27/1000)</f>
        <v>19065.936269999998</v>
      </c>
      <c r="P23" s="11" t="s">
        <v>4</v>
      </c>
      <c r="Q23" s="10" t="s">
        <v>4</v>
      </c>
      <c r="R23" s="9"/>
      <c r="S23" s="8" t="s">
        <v>87</v>
      </c>
    </row>
    <row r="24" spans="1:23" s="2" customFormat="1" ht="21" customHeight="1" x14ac:dyDescent="0.25">
      <c r="A24" s="65"/>
      <c r="B24" s="8" t="s">
        <v>86</v>
      </c>
      <c r="C24" s="59"/>
      <c r="D24" s="64"/>
      <c r="E24" s="10">
        <f>SUM(737006.97/1000)</f>
        <v>737.00697000000002</v>
      </c>
      <c r="F24" s="10">
        <f>SUM(296355/1000)</f>
        <v>296.35500000000002</v>
      </c>
      <c r="G24" s="11">
        <f>SUM(1519189.07/1000)</f>
        <v>1519.1890700000001</v>
      </c>
      <c r="H24" s="11">
        <f>SUM(1187783/1000)</f>
        <v>1187.7829999999999</v>
      </c>
      <c r="I24" s="10">
        <f>SUM(638899/1000)</f>
        <v>638.899</v>
      </c>
      <c r="J24" s="11">
        <f>SUM(27868733/1000)</f>
        <v>27868.733</v>
      </c>
      <c r="K24" s="11">
        <f>SUM(25714626.64/1000)</f>
        <v>25714.626640000002</v>
      </c>
      <c r="L24" s="11">
        <f>SUM(8908389.83/1000)</f>
        <v>8908.3898300000001</v>
      </c>
      <c r="M24" s="11">
        <f>SUM(21409811.67/1000)</f>
        <v>21409.811670000003</v>
      </c>
      <c r="N24" s="11">
        <f>SUM(16870898.34/1000)</f>
        <v>16870.89834</v>
      </c>
      <c r="O24" s="11">
        <f>SUM(6318500/1000)</f>
        <v>6318.5</v>
      </c>
      <c r="P24" s="11">
        <f>SUM(2288861.67/1000)</f>
        <v>2288.8616699999998</v>
      </c>
      <c r="Q24" s="10">
        <f>SUM(25000/1000)</f>
        <v>25</v>
      </c>
      <c r="R24" s="9"/>
      <c r="S24" s="8" t="s">
        <v>85</v>
      </c>
    </row>
    <row r="25" spans="1:23" s="15" customFormat="1" x14ac:dyDescent="0.3">
      <c r="A25" s="17" t="s">
        <v>84</v>
      </c>
      <c r="B25" s="17"/>
      <c r="C25" s="17"/>
      <c r="D25" s="19"/>
      <c r="E25" s="18">
        <f>SUM(E26:E29)</f>
        <v>1304.81</v>
      </c>
      <c r="F25" s="18">
        <f>SUM(F26:F29)</f>
        <v>2444.6800000000003</v>
      </c>
      <c r="G25" s="18">
        <f>SUM(G26:G29)</f>
        <v>1683.3130000000001</v>
      </c>
      <c r="H25" s="18">
        <f>SUM(H26:H29)</f>
        <v>831.245</v>
      </c>
      <c r="I25" s="18">
        <f>SUM(I26:I29)</f>
        <v>640.70100000000002</v>
      </c>
      <c r="J25" s="18">
        <f>SUM(J26:J29)</f>
        <v>106512.55899999999</v>
      </c>
      <c r="K25" s="18">
        <f>SUM(K26:K29)</f>
        <v>91736.361999999994</v>
      </c>
      <c r="L25" s="18">
        <f>SUM(L26:L29)</f>
        <v>49023.733999999997</v>
      </c>
      <c r="M25" s="18">
        <f>SUM(M26:M29)</f>
        <v>66316.066999999995</v>
      </c>
      <c r="N25" s="18">
        <f>SUM(N26:N29)</f>
        <v>40335.245999999999</v>
      </c>
      <c r="O25" s="18">
        <f>SUM(O26:O29)</f>
        <v>14470.613000000001</v>
      </c>
      <c r="P25" s="18">
        <f>SUM(P26:P29)</f>
        <v>11119.655000000001</v>
      </c>
      <c r="Q25" s="18" t="s">
        <v>4</v>
      </c>
      <c r="R25" s="17"/>
      <c r="S25" s="16" t="s">
        <v>83</v>
      </c>
    </row>
    <row r="26" spans="1:23" s="2" customFormat="1" ht="21" customHeight="1" x14ac:dyDescent="0.25">
      <c r="A26" s="14"/>
      <c r="B26" s="8" t="s">
        <v>82</v>
      </c>
      <c r="C26" s="13"/>
      <c r="D26" s="12"/>
      <c r="E26" s="10">
        <v>242.31299999999999</v>
      </c>
      <c r="F26" s="10">
        <v>423.041</v>
      </c>
      <c r="G26" s="10">
        <v>413.74299999999999</v>
      </c>
      <c r="H26" s="10" t="s">
        <v>4</v>
      </c>
      <c r="I26" s="10">
        <v>115.672</v>
      </c>
      <c r="J26" s="11">
        <v>36736.430999999997</v>
      </c>
      <c r="K26" s="11">
        <v>24291.29</v>
      </c>
      <c r="L26" s="11">
        <v>15848.950999999999</v>
      </c>
      <c r="M26" s="11">
        <v>18439.179</v>
      </c>
      <c r="N26" s="11">
        <v>9744.5939999999991</v>
      </c>
      <c r="O26" s="11">
        <v>4719.8500000000004</v>
      </c>
      <c r="P26" s="11">
        <v>3847.82</v>
      </c>
      <c r="Q26" s="10" t="s">
        <v>4</v>
      </c>
      <c r="R26" s="9"/>
      <c r="S26" s="8" t="s">
        <v>81</v>
      </c>
    </row>
    <row r="27" spans="1:23" s="2" customFormat="1" ht="21" customHeight="1" x14ac:dyDescent="0.25">
      <c r="A27" s="14"/>
      <c r="B27" s="8" t="s">
        <v>80</v>
      </c>
      <c r="C27" s="13"/>
      <c r="D27" s="12"/>
      <c r="E27" s="10">
        <v>150.77099999999999</v>
      </c>
      <c r="F27" s="10">
        <v>13.170999999999999</v>
      </c>
      <c r="G27" s="10">
        <v>123.66200000000001</v>
      </c>
      <c r="H27" s="10" t="s">
        <v>4</v>
      </c>
      <c r="I27" s="10">
        <v>119.78700000000001</v>
      </c>
      <c r="J27" s="11">
        <v>18703.629000000001</v>
      </c>
      <c r="K27" s="11">
        <v>15228.603999999999</v>
      </c>
      <c r="L27" s="11">
        <v>9243.9860000000008</v>
      </c>
      <c r="M27" s="11">
        <v>12434.27</v>
      </c>
      <c r="N27" s="11">
        <v>8201.0480000000007</v>
      </c>
      <c r="O27" s="11">
        <v>1204.7</v>
      </c>
      <c r="P27" s="11">
        <v>2021.1210000000001</v>
      </c>
      <c r="Q27" s="10" t="s">
        <v>4</v>
      </c>
      <c r="R27" s="9"/>
      <c r="S27" s="8" t="s">
        <v>79</v>
      </c>
    </row>
    <row r="28" spans="1:23" s="57" customFormat="1" ht="21" customHeight="1" x14ac:dyDescent="0.25">
      <c r="A28" s="62"/>
      <c r="B28" s="8" t="s">
        <v>78</v>
      </c>
      <c r="C28" s="59"/>
      <c r="D28" s="60"/>
      <c r="E28" s="11">
        <v>721.625</v>
      </c>
      <c r="F28" s="11">
        <v>1918.6590000000001</v>
      </c>
      <c r="G28" s="11">
        <v>899.23900000000003</v>
      </c>
      <c r="H28" s="63" t="s">
        <v>4</v>
      </c>
      <c r="I28" s="11">
        <v>247.87899999999999</v>
      </c>
      <c r="J28" s="11">
        <v>34980.296999999999</v>
      </c>
      <c r="K28" s="11">
        <v>33959.737999999998</v>
      </c>
      <c r="L28" s="11">
        <v>18456.618999999999</v>
      </c>
      <c r="M28" s="11">
        <v>24115.637999999999</v>
      </c>
      <c r="N28" s="11">
        <v>13625.6</v>
      </c>
      <c r="O28" s="11">
        <v>3204.4</v>
      </c>
      <c r="P28" s="11">
        <v>3962.902</v>
      </c>
      <c r="Q28" s="11" t="s">
        <v>4</v>
      </c>
      <c r="R28" s="59"/>
      <c r="S28" s="8" t="s">
        <v>77</v>
      </c>
      <c r="V28" s="58"/>
      <c r="W28" s="58"/>
    </row>
    <row r="29" spans="1:23" s="57" customFormat="1" ht="21" customHeight="1" x14ac:dyDescent="0.25">
      <c r="A29" s="62"/>
      <c r="B29" s="8" t="s">
        <v>76</v>
      </c>
      <c r="C29" s="61"/>
      <c r="D29" s="60"/>
      <c r="E29" s="11">
        <v>190.101</v>
      </c>
      <c r="F29" s="11">
        <v>89.808999999999997</v>
      </c>
      <c r="G29" s="11">
        <v>246.66900000000001</v>
      </c>
      <c r="H29" s="11">
        <v>831.245</v>
      </c>
      <c r="I29" s="11">
        <v>157.363</v>
      </c>
      <c r="J29" s="11">
        <v>16092.201999999999</v>
      </c>
      <c r="K29" s="11">
        <v>18256.73</v>
      </c>
      <c r="L29" s="11">
        <v>5474.1779999999999</v>
      </c>
      <c r="M29" s="11">
        <v>11326.98</v>
      </c>
      <c r="N29" s="11">
        <v>8764.0040000000008</v>
      </c>
      <c r="O29" s="11">
        <v>5341.6629999999996</v>
      </c>
      <c r="P29" s="11">
        <v>1287.8119999999999</v>
      </c>
      <c r="Q29" s="11" t="s">
        <v>4</v>
      </c>
      <c r="R29" s="59"/>
      <c r="S29" s="8" t="s">
        <v>75</v>
      </c>
      <c r="V29" s="58"/>
      <c r="W29" s="58"/>
    </row>
    <row r="30" spans="1:23" s="15" customFormat="1" x14ac:dyDescent="0.3">
      <c r="A30" s="1"/>
      <c r="B30" s="56" t="s">
        <v>74</v>
      </c>
      <c r="C30" s="54">
        <v>19.2</v>
      </c>
      <c r="D30" s="53" t="s">
        <v>73</v>
      </c>
    </row>
    <row r="31" spans="1:23" s="51" customFormat="1" x14ac:dyDescent="0.3">
      <c r="A31" s="55"/>
      <c r="B31" s="1" t="s">
        <v>72</v>
      </c>
      <c r="C31" s="54">
        <v>19.2</v>
      </c>
      <c r="D31" s="53" t="s">
        <v>71</v>
      </c>
    </row>
    <row r="32" spans="1:23" s="51" customFormat="1" x14ac:dyDescent="0.3">
      <c r="A32" s="55"/>
      <c r="B32" s="1"/>
      <c r="C32" s="54"/>
      <c r="D32" s="53"/>
      <c r="S32" s="52" t="s">
        <v>70</v>
      </c>
    </row>
    <row r="33" spans="1:23" ht="6" customHeight="1" x14ac:dyDescent="0.3"/>
    <row r="34" spans="1:23" s="2" customFormat="1" ht="21" customHeight="1" x14ac:dyDescent="0.25">
      <c r="A34" s="50" t="s">
        <v>69</v>
      </c>
      <c r="B34" s="50"/>
      <c r="C34" s="50"/>
      <c r="D34" s="49"/>
      <c r="E34" s="48" t="s">
        <v>68</v>
      </c>
      <c r="F34" s="47"/>
      <c r="G34" s="47"/>
      <c r="H34" s="47"/>
      <c r="I34" s="47"/>
      <c r="J34" s="47"/>
      <c r="K34" s="46"/>
      <c r="L34" s="45" t="s">
        <v>67</v>
      </c>
      <c r="M34" s="44"/>
      <c r="N34" s="44"/>
      <c r="O34" s="44"/>
      <c r="P34" s="44"/>
      <c r="Q34" s="44"/>
      <c r="R34" s="43" t="s">
        <v>66</v>
      </c>
      <c r="S34" s="42"/>
    </row>
    <row r="35" spans="1:23" s="2" customFormat="1" ht="21" customHeight="1" x14ac:dyDescent="0.25">
      <c r="A35" s="35"/>
      <c r="B35" s="35"/>
      <c r="C35" s="35"/>
      <c r="D35" s="34"/>
      <c r="E35" s="41" t="s">
        <v>65</v>
      </c>
      <c r="F35" s="40"/>
      <c r="G35" s="40"/>
      <c r="H35" s="40"/>
      <c r="I35" s="40"/>
      <c r="J35" s="40"/>
      <c r="K35" s="39"/>
      <c r="L35" s="38" t="s">
        <v>64</v>
      </c>
      <c r="M35" s="37"/>
      <c r="N35" s="37"/>
      <c r="O35" s="37"/>
      <c r="P35" s="37"/>
      <c r="Q35" s="37"/>
      <c r="R35" s="31"/>
      <c r="S35" s="30"/>
    </row>
    <row r="36" spans="1:23" s="2" customFormat="1" ht="21" customHeight="1" x14ac:dyDescent="0.25">
      <c r="A36" s="35"/>
      <c r="B36" s="35"/>
      <c r="C36" s="35"/>
      <c r="D36" s="34"/>
      <c r="E36" s="33"/>
      <c r="F36" s="33" t="s">
        <v>63</v>
      </c>
      <c r="G36" s="33"/>
      <c r="H36" s="33"/>
      <c r="I36" s="33"/>
      <c r="J36" s="9"/>
      <c r="K36" s="36"/>
      <c r="L36" s="32"/>
      <c r="M36" s="32"/>
      <c r="N36" s="32"/>
      <c r="O36" s="32"/>
      <c r="P36" s="32"/>
      <c r="Q36" s="32"/>
      <c r="R36" s="31"/>
      <c r="S36" s="30"/>
      <c r="V36" s="21"/>
      <c r="W36" s="21"/>
    </row>
    <row r="37" spans="1:23" s="2" customFormat="1" ht="21" customHeight="1" x14ac:dyDescent="0.25">
      <c r="A37" s="35"/>
      <c r="B37" s="35"/>
      <c r="C37" s="35"/>
      <c r="D37" s="34"/>
      <c r="E37" s="33"/>
      <c r="F37" s="33" t="s">
        <v>62</v>
      </c>
      <c r="G37" s="33"/>
      <c r="H37" s="33" t="s">
        <v>61</v>
      </c>
      <c r="I37" s="33"/>
      <c r="J37" s="32"/>
      <c r="K37" s="33"/>
      <c r="L37" s="32"/>
      <c r="M37" s="32"/>
      <c r="N37" s="32"/>
      <c r="O37" s="32"/>
      <c r="P37" s="32"/>
      <c r="Q37" s="32"/>
      <c r="R37" s="31"/>
      <c r="S37" s="30"/>
      <c r="V37" s="21"/>
      <c r="W37" s="21"/>
    </row>
    <row r="38" spans="1:23" s="2" customFormat="1" ht="21" customHeight="1" x14ac:dyDescent="0.25">
      <c r="A38" s="35"/>
      <c r="B38" s="35"/>
      <c r="C38" s="35"/>
      <c r="D38" s="34"/>
      <c r="E38" s="33" t="s">
        <v>60</v>
      </c>
      <c r="F38" s="33" t="s">
        <v>59</v>
      </c>
      <c r="G38" s="33"/>
      <c r="H38" s="14" t="s">
        <v>58</v>
      </c>
      <c r="I38" s="33"/>
      <c r="J38" s="32"/>
      <c r="K38" s="33"/>
      <c r="L38" s="32" t="s">
        <v>57</v>
      </c>
      <c r="M38" s="32"/>
      <c r="N38" s="32"/>
      <c r="O38" s="32"/>
      <c r="P38" s="32"/>
      <c r="Q38" s="32"/>
      <c r="R38" s="31"/>
      <c r="S38" s="30"/>
      <c r="V38" s="21"/>
      <c r="W38" s="21"/>
    </row>
    <row r="39" spans="1:23" s="2" customFormat="1" ht="21" customHeight="1" x14ac:dyDescent="0.25">
      <c r="A39" s="35"/>
      <c r="B39" s="35"/>
      <c r="C39" s="35"/>
      <c r="D39" s="34"/>
      <c r="E39" s="33" t="s">
        <v>56</v>
      </c>
      <c r="F39" s="14" t="s">
        <v>55</v>
      </c>
      <c r="G39" s="33" t="s">
        <v>54</v>
      </c>
      <c r="H39" s="14" t="s">
        <v>53</v>
      </c>
      <c r="I39" s="33" t="s">
        <v>52</v>
      </c>
      <c r="J39" s="32" t="s">
        <v>51</v>
      </c>
      <c r="K39" s="33" t="s">
        <v>50</v>
      </c>
      <c r="L39" s="32" t="s">
        <v>49</v>
      </c>
      <c r="M39" s="32" t="s">
        <v>48</v>
      </c>
      <c r="N39" s="32" t="s">
        <v>47</v>
      </c>
      <c r="O39" s="32" t="s">
        <v>46</v>
      </c>
      <c r="P39" s="32" t="s">
        <v>45</v>
      </c>
      <c r="Q39" s="32" t="s">
        <v>44</v>
      </c>
      <c r="R39" s="31"/>
      <c r="S39" s="30"/>
      <c r="V39" s="21"/>
      <c r="W39" s="21"/>
    </row>
    <row r="40" spans="1:23" s="2" customFormat="1" ht="21" customHeight="1" x14ac:dyDescent="0.25">
      <c r="A40" s="29"/>
      <c r="B40" s="29"/>
      <c r="C40" s="29"/>
      <c r="D40" s="28"/>
      <c r="E40" s="26" t="s">
        <v>43</v>
      </c>
      <c r="F40" s="26" t="s">
        <v>42</v>
      </c>
      <c r="G40" s="26" t="s">
        <v>41</v>
      </c>
      <c r="H40" s="26" t="s">
        <v>40</v>
      </c>
      <c r="I40" s="26" t="s">
        <v>39</v>
      </c>
      <c r="J40" s="27" t="s">
        <v>34</v>
      </c>
      <c r="K40" s="26" t="s">
        <v>33</v>
      </c>
      <c r="L40" s="27" t="s">
        <v>38</v>
      </c>
      <c r="M40" s="27" t="s">
        <v>37</v>
      </c>
      <c r="N40" s="27" t="s">
        <v>36</v>
      </c>
      <c r="O40" s="27" t="s">
        <v>35</v>
      </c>
      <c r="P40" s="27" t="s">
        <v>34</v>
      </c>
      <c r="Q40" s="26" t="s">
        <v>33</v>
      </c>
      <c r="R40" s="25"/>
      <c r="S40" s="24"/>
      <c r="V40" s="21"/>
      <c r="W40" s="21"/>
    </row>
    <row r="41" spans="1:23" s="15" customFormat="1" x14ac:dyDescent="0.3">
      <c r="A41" s="17" t="s">
        <v>32</v>
      </c>
      <c r="B41" s="17"/>
      <c r="C41" s="17"/>
      <c r="D41" s="19"/>
      <c r="E41" s="18">
        <f>SUM(E42:E46)</f>
        <v>5485.28</v>
      </c>
      <c r="F41" s="18">
        <f>SUM(F42:F46)</f>
        <v>3189.87</v>
      </c>
      <c r="G41" s="18">
        <f>SUM(G42:G46)</f>
        <v>4134.7199999999993</v>
      </c>
      <c r="H41" s="18">
        <f>SUM(H42:H46)</f>
        <v>978.56999999999994</v>
      </c>
      <c r="I41" s="18">
        <f>SUM(I42:I46)</f>
        <v>876.3599999999999</v>
      </c>
      <c r="J41" s="18">
        <f>SUM(J42:J46)</f>
        <v>149640.74</v>
      </c>
      <c r="K41" s="18">
        <f>SUM(K42:K46)</f>
        <v>144192.87</v>
      </c>
      <c r="L41" s="18">
        <f>SUM(L42:L46)</f>
        <v>61147.55</v>
      </c>
      <c r="M41" s="18">
        <f>SUM(M42:M46)</f>
        <v>101836.37999999999</v>
      </c>
      <c r="N41" s="18">
        <f>SUM(N42:N46)</f>
        <v>78260.56</v>
      </c>
      <c r="O41" s="18">
        <f>SUM(O42:O46)</f>
        <v>39247.56</v>
      </c>
      <c r="P41" s="18">
        <f>SUM(P42:P46)</f>
        <v>14110.17</v>
      </c>
      <c r="Q41" s="18">
        <f>SUM(Q42:Q46)</f>
        <v>600</v>
      </c>
      <c r="R41" s="17"/>
      <c r="S41" s="16" t="s">
        <v>31</v>
      </c>
    </row>
    <row r="42" spans="1:23" s="2" customFormat="1" ht="21" customHeight="1" x14ac:dyDescent="0.25">
      <c r="A42" s="9"/>
      <c r="B42" s="8" t="s">
        <v>30</v>
      </c>
      <c r="C42" s="13"/>
      <c r="D42" s="12"/>
      <c r="E42" s="10">
        <v>933.95</v>
      </c>
      <c r="F42" s="10">
        <v>391.02</v>
      </c>
      <c r="G42" s="10">
        <v>1070.81</v>
      </c>
      <c r="H42" s="10" t="s">
        <v>4</v>
      </c>
      <c r="I42" s="11">
        <v>128.5</v>
      </c>
      <c r="J42" s="11">
        <v>31388.77</v>
      </c>
      <c r="K42" s="11">
        <v>28822.21</v>
      </c>
      <c r="L42" s="10">
        <v>10851.48</v>
      </c>
      <c r="M42" s="10">
        <v>21805.03</v>
      </c>
      <c r="N42" s="10">
        <v>17625.900000000001</v>
      </c>
      <c r="O42" s="11">
        <v>7405.41</v>
      </c>
      <c r="P42" s="10">
        <v>2727.75</v>
      </c>
      <c r="Q42" s="10" t="s">
        <v>4</v>
      </c>
      <c r="R42" s="9"/>
      <c r="S42" s="13" t="s">
        <v>29</v>
      </c>
    </row>
    <row r="43" spans="1:23" s="2" customFormat="1" ht="21" customHeight="1" x14ac:dyDescent="0.25">
      <c r="A43" s="14"/>
      <c r="B43" s="8" t="s">
        <v>28</v>
      </c>
      <c r="C43" s="13"/>
      <c r="D43" s="12"/>
      <c r="E43" s="10">
        <v>392.94</v>
      </c>
      <c r="F43" s="10">
        <v>212.28</v>
      </c>
      <c r="G43" s="10">
        <v>280.89</v>
      </c>
      <c r="H43" s="10" t="s">
        <v>4</v>
      </c>
      <c r="I43" s="10">
        <v>294.33</v>
      </c>
      <c r="J43" s="23">
        <v>35573.26</v>
      </c>
      <c r="K43" s="10">
        <v>23124.55</v>
      </c>
      <c r="L43" s="23">
        <v>15437.44</v>
      </c>
      <c r="M43" s="23">
        <v>20417.25</v>
      </c>
      <c r="N43" s="23">
        <v>15236.24</v>
      </c>
      <c r="O43" s="23">
        <v>2009.12</v>
      </c>
      <c r="P43" s="23">
        <v>565</v>
      </c>
      <c r="Q43" s="10" t="s">
        <v>4</v>
      </c>
      <c r="R43" s="22"/>
      <c r="S43" s="8" t="s">
        <v>27</v>
      </c>
      <c r="V43" s="21"/>
      <c r="W43" s="21"/>
    </row>
    <row r="44" spans="1:23" s="2" customFormat="1" ht="21" customHeight="1" x14ac:dyDescent="0.25">
      <c r="A44" s="14"/>
      <c r="B44" s="8" t="s">
        <v>26</v>
      </c>
      <c r="C44" s="13"/>
      <c r="D44" s="12"/>
      <c r="E44" s="10">
        <v>3454.33</v>
      </c>
      <c r="F44" s="10">
        <v>2228.4</v>
      </c>
      <c r="G44" s="10">
        <v>1973.6</v>
      </c>
      <c r="H44" s="10">
        <v>353.42</v>
      </c>
      <c r="I44" s="10">
        <v>226.48</v>
      </c>
      <c r="J44" s="23">
        <v>21271.18</v>
      </c>
      <c r="K44" s="10">
        <v>24170.01</v>
      </c>
      <c r="L44" s="23">
        <v>9752.8700000000008</v>
      </c>
      <c r="M44" s="23">
        <v>21544.6</v>
      </c>
      <c r="N44" s="23">
        <v>14871.8</v>
      </c>
      <c r="O44" s="23">
        <v>4014.86</v>
      </c>
      <c r="P44" s="23">
        <v>3279.79</v>
      </c>
      <c r="Q44" s="10" t="s">
        <v>4</v>
      </c>
      <c r="R44" s="22"/>
      <c r="S44" s="8" t="s">
        <v>25</v>
      </c>
      <c r="V44" s="21"/>
      <c r="W44" s="21"/>
    </row>
    <row r="45" spans="1:23" s="2" customFormat="1" ht="21" customHeight="1" x14ac:dyDescent="0.25">
      <c r="A45" s="14"/>
      <c r="B45" s="8" t="s">
        <v>24</v>
      </c>
      <c r="C45" s="13"/>
      <c r="D45" s="12"/>
      <c r="E45" s="10">
        <v>375.52</v>
      </c>
      <c r="F45" s="10">
        <v>44.17</v>
      </c>
      <c r="G45" s="10">
        <v>439.44</v>
      </c>
      <c r="H45" s="10" t="s">
        <v>4</v>
      </c>
      <c r="I45" s="10">
        <v>209.79</v>
      </c>
      <c r="J45" s="23">
        <v>41370.1</v>
      </c>
      <c r="K45" s="10">
        <v>42794.720000000001</v>
      </c>
      <c r="L45" s="23">
        <v>16900.2</v>
      </c>
      <c r="M45" s="23">
        <v>21376.92</v>
      </c>
      <c r="N45" s="23">
        <v>16628.54</v>
      </c>
      <c r="O45" s="23">
        <v>20259.189999999999</v>
      </c>
      <c r="P45" s="23">
        <v>6071.63</v>
      </c>
      <c r="Q45" s="10">
        <v>600</v>
      </c>
      <c r="R45" s="22"/>
      <c r="S45" s="8" t="s">
        <v>23</v>
      </c>
      <c r="V45" s="21"/>
      <c r="W45" s="21"/>
    </row>
    <row r="46" spans="1:23" s="2" customFormat="1" ht="21" customHeight="1" x14ac:dyDescent="0.25">
      <c r="A46" s="14"/>
      <c r="B46" s="8" t="s">
        <v>22</v>
      </c>
      <c r="C46" s="13"/>
      <c r="D46" s="12"/>
      <c r="E46" s="10">
        <v>328.54</v>
      </c>
      <c r="F46" s="10">
        <v>314</v>
      </c>
      <c r="G46" s="10">
        <v>369.98</v>
      </c>
      <c r="H46" s="10">
        <v>625.15</v>
      </c>
      <c r="I46" s="10">
        <v>17.260000000000002</v>
      </c>
      <c r="J46" s="23">
        <v>20037.43</v>
      </c>
      <c r="K46" s="10">
        <v>25281.38</v>
      </c>
      <c r="L46" s="23">
        <v>8205.56</v>
      </c>
      <c r="M46" s="23">
        <v>16692.580000000002</v>
      </c>
      <c r="N46" s="23">
        <v>13898.08</v>
      </c>
      <c r="O46" s="23">
        <v>5558.98</v>
      </c>
      <c r="P46" s="23">
        <v>1466</v>
      </c>
      <c r="Q46" s="10" t="s">
        <v>4</v>
      </c>
      <c r="R46" s="22"/>
      <c r="S46" s="8" t="s">
        <v>21</v>
      </c>
      <c r="V46" s="21"/>
      <c r="W46" s="21"/>
    </row>
    <row r="47" spans="1:23" s="15" customFormat="1" x14ac:dyDescent="0.3">
      <c r="A47" s="17" t="s">
        <v>20</v>
      </c>
      <c r="B47" s="17"/>
      <c r="C47" s="17"/>
      <c r="D47" s="19"/>
      <c r="E47" s="18">
        <f>SUM(E48:E52)</f>
        <v>1675.4209999999998</v>
      </c>
      <c r="F47" s="18">
        <f>SUM(F48:F52)</f>
        <v>3857.6519999999996</v>
      </c>
      <c r="G47" s="18">
        <f>SUM(G48:G52)</f>
        <v>1782.0449999999998</v>
      </c>
      <c r="H47" s="18">
        <f>SUM(H48:H52)</f>
        <v>3465.1170000000002</v>
      </c>
      <c r="I47" s="18">
        <f>SUM(I48:I52)</f>
        <v>717.2</v>
      </c>
      <c r="J47" s="18">
        <f>SUM(J48:J52)</f>
        <v>146979.28099999999</v>
      </c>
      <c r="K47" s="18">
        <f>SUM(K48:K52)</f>
        <v>102413.84599999999</v>
      </c>
      <c r="L47" s="18">
        <f>SUM(L48:L52)</f>
        <v>56023.559000000001</v>
      </c>
      <c r="M47" s="18">
        <f>SUM(M48:M52)</f>
        <v>64071.733999999997</v>
      </c>
      <c r="N47" s="18">
        <f>SUM(N48:N52)</f>
        <v>59550.735999999997</v>
      </c>
      <c r="O47" s="18">
        <f>SUM(O48:O52)</f>
        <v>25496.33</v>
      </c>
      <c r="P47" s="18">
        <f>SUM(P48:P52)</f>
        <v>16052.266</v>
      </c>
      <c r="Q47" s="18">
        <f>SUM(Q48:Q52)</f>
        <v>25</v>
      </c>
      <c r="R47" s="17"/>
      <c r="S47" s="16" t="s">
        <v>19</v>
      </c>
    </row>
    <row r="48" spans="1:23" s="20" customFormat="1" ht="13.5" x14ac:dyDescent="0.25">
      <c r="A48" s="14"/>
      <c r="B48" s="8" t="s">
        <v>18</v>
      </c>
      <c r="C48" s="13"/>
      <c r="D48" s="12"/>
      <c r="E48" s="10">
        <v>673.70600000000002</v>
      </c>
      <c r="F48" s="10">
        <v>291.733</v>
      </c>
      <c r="G48" s="10">
        <v>365.05099999999999</v>
      </c>
      <c r="H48" s="10">
        <v>925.98699999999997</v>
      </c>
      <c r="I48" s="11">
        <v>86.623000000000005</v>
      </c>
      <c r="J48" s="11">
        <v>31332.413</v>
      </c>
      <c r="K48" s="11">
        <v>31495.212</v>
      </c>
      <c r="L48" s="10">
        <v>12770.433000000001</v>
      </c>
      <c r="M48" s="10">
        <v>2121.1010000000001</v>
      </c>
      <c r="N48" s="10">
        <v>13934.277</v>
      </c>
      <c r="O48" s="11">
        <v>3162.7449999999999</v>
      </c>
      <c r="P48" s="10">
        <v>4236</v>
      </c>
      <c r="Q48" s="10" t="s">
        <v>9</v>
      </c>
      <c r="R48" s="9"/>
      <c r="S48" s="8" t="s">
        <v>17</v>
      </c>
    </row>
    <row r="49" spans="1:19" s="20" customFormat="1" ht="13.5" x14ac:dyDescent="0.25">
      <c r="A49" s="14"/>
      <c r="B49" s="8" t="s">
        <v>16</v>
      </c>
      <c r="C49" s="13"/>
      <c r="D49" s="12"/>
      <c r="E49" s="10">
        <v>110.333</v>
      </c>
      <c r="F49" s="10">
        <v>129.273</v>
      </c>
      <c r="G49" s="10">
        <v>71.269000000000005</v>
      </c>
      <c r="H49" s="10">
        <v>931.14</v>
      </c>
      <c r="I49" s="11">
        <v>264.52499999999998</v>
      </c>
      <c r="J49" s="11">
        <v>18402.960999999999</v>
      </c>
      <c r="K49" s="11">
        <v>17175.585999999999</v>
      </c>
      <c r="L49" s="10">
        <v>8577.2049999999999</v>
      </c>
      <c r="M49" s="10">
        <v>9503.2569999999996</v>
      </c>
      <c r="N49" s="10">
        <v>10669.210999999999</v>
      </c>
      <c r="O49" s="11">
        <v>1324.1</v>
      </c>
      <c r="P49" s="10">
        <v>1800</v>
      </c>
      <c r="Q49" s="10" t="s">
        <v>9</v>
      </c>
      <c r="R49" s="9"/>
      <c r="S49" s="8" t="s">
        <v>15</v>
      </c>
    </row>
    <row r="50" spans="1:19" s="20" customFormat="1" ht="13.5" x14ac:dyDescent="0.25">
      <c r="A50" s="14"/>
      <c r="B50" s="8" t="s">
        <v>14</v>
      </c>
      <c r="C50" s="13"/>
      <c r="D50" s="12"/>
      <c r="E50" s="10">
        <v>351.9</v>
      </c>
      <c r="F50" s="10">
        <v>2659.087</v>
      </c>
      <c r="G50" s="10">
        <v>1053.8989999999999</v>
      </c>
      <c r="H50" s="10">
        <v>979.23500000000001</v>
      </c>
      <c r="I50" s="11">
        <v>175.476</v>
      </c>
      <c r="J50" s="11">
        <v>25343.915000000001</v>
      </c>
      <c r="K50" s="11">
        <v>28563.348999999998</v>
      </c>
      <c r="L50" s="10">
        <v>8604.7819999999992</v>
      </c>
      <c r="M50" s="10">
        <v>18799.600999999999</v>
      </c>
      <c r="N50" s="10">
        <v>13535.608</v>
      </c>
      <c r="O50" s="11">
        <v>5600.75</v>
      </c>
      <c r="P50" s="10">
        <v>3655.46</v>
      </c>
      <c r="Q50" s="10"/>
      <c r="R50" s="9"/>
      <c r="S50" s="8" t="s">
        <v>13</v>
      </c>
    </row>
    <row r="51" spans="1:19" s="20" customFormat="1" ht="13.5" x14ac:dyDescent="0.25">
      <c r="A51" s="14"/>
      <c r="B51" s="8" t="s">
        <v>12</v>
      </c>
      <c r="C51" s="13"/>
      <c r="D51" s="12"/>
      <c r="E51" s="10">
        <v>329.00700000000001</v>
      </c>
      <c r="F51" s="10">
        <v>550.399</v>
      </c>
      <c r="G51" s="10">
        <v>170.547</v>
      </c>
      <c r="H51" s="10" t="s">
        <v>9</v>
      </c>
      <c r="I51" s="11">
        <v>143.77600000000001</v>
      </c>
      <c r="J51" s="11">
        <v>41422.169000000002</v>
      </c>
      <c r="K51" s="11">
        <v>25179.699000000001</v>
      </c>
      <c r="L51" s="10">
        <v>13522.52</v>
      </c>
      <c r="M51" s="10">
        <v>16835.079000000002</v>
      </c>
      <c r="N51" s="10">
        <v>11970.456</v>
      </c>
      <c r="O51" s="11">
        <v>11544.875</v>
      </c>
      <c r="P51" s="10">
        <v>3604.4850000000001</v>
      </c>
      <c r="Q51" s="10">
        <v>25</v>
      </c>
      <c r="R51" s="9"/>
      <c r="S51" s="8" t="s">
        <v>11</v>
      </c>
    </row>
    <row r="52" spans="1:19" s="20" customFormat="1" ht="13.5" x14ac:dyDescent="0.25">
      <c r="A52" s="14"/>
      <c r="B52" s="8" t="s">
        <v>10</v>
      </c>
      <c r="C52" s="13"/>
      <c r="D52" s="12"/>
      <c r="E52" s="10">
        <v>210.47499999999999</v>
      </c>
      <c r="F52" s="10">
        <v>227.16</v>
      </c>
      <c r="G52" s="10">
        <v>121.279</v>
      </c>
      <c r="H52" s="10">
        <v>628.755</v>
      </c>
      <c r="I52" s="11">
        <v>46.8</v>
      </c>
      <c r="J52" s="11">
        <v>30477.823</v>
      </c>
      <c r="K52" s="11" t="s">
        <v>9</v>
      </c>
      <c r="L52" s="10">
        <v>12548.619000000001</v>
      </c>
      <c r="M52" s="10">
        <v>16812.696</v>
      </c>
      <c r="N52" s="10">
        <v>9441.1839999999993</v>
      </c>
      <c r="O52" s="11">
        <v>3863.86</v>
      </c>
      <c r="P52" s="10">
        <v>2756.3209999999999</v>
      </c>
      <c r="Q52" s="10" t="s">
        <v>9</v>
      </c>
      <c r="R52" s="9"/>
      <c r="S52" s="8" t="s">
        <v>8</v>
      </c>
    </row>
    <row r="53" spans="1:19" s="15" customFormat="1" x14ac:dyDescent="0.3">
      <c r="A53" s="17" t="s">
        <v>7</v>
      </c>
      <c r="B53" s="8"/>
      <c r="C53" s="17"/>
      <c r="D53" s="19"/>
      <c r="E53" s="18">
        <f>E54</f>
        <v>21523.7</v>
      </c>
      <c r="F53" s="18">
        <f>F54</f>
        <v>232.61</v>
      </c>
      <c r="G53" s="18">
        <f>G54</f>
        <v>151</v>
      </c>
      <c r="H53" s="18" t="str">
        <f>H54</f>
        <v>-</v>
      </c>
      <c r="I53" s="18">
        <f>I54</f>
        <v>307.95999999999998</v>
      </c>
      <c r="J53" s="18">
        <f>J54</f>
        <v>24130.95</v>
      </c>
      <c r="K53" s="18">
        <f>K54</f>
        <v>147.6</v>
      </c>
      <c r="L53" s="18">
        <f>L54</f>
        <v>11847.94</v>
      </c>
      <c r="M53" s="18">
        <f>M54</f>
        <v>24935.96</v>
      </c>
      <c r="N53" s="18" t="str">
        <f>N54</f>
        <v>-</v>
      </c>
      <c r="O53" s="18">
        <f>O54</f>
        <v>9125.24</v>
      </c>
      <c r="P53" s="18" t="str">
        <f>P54</f>
        <v>-</v>
      </c>
      <c r="Q53" s="18" t="str">
        <f>Q54</f>
        <v>-</v>
      </c>
      <c r="R53" s="17"/>
      <c r="S53" s="16" t="s">
        <v>6</v>
      </c>
    </row>
    <row r="54" spans="1:19" s="2" customFormat="1" ht="21" customHeight="1" x14ac:dyDescent="0.25">
      <c r="A54" s="14"/>
      <c r="B54" s="8" t="s">
        <v>5</v>
      </c>
      <c r="C54" s="13"/>
      <c r="D54" s="12"/>
      <c r="E54" s="10">
        <v>21523.7</v>
      </c>
      <c r="F54" s="10">
        <v>232.61</v>
      </c>
      <c r="G54" s="10">
        <v>151</v>
      </c>
      <c r="H54" s="10" t="s">
        <v>4</v>
      </c>
      <c r="I54" s="11">
        <v>307.95999999999998</v>
      </c>
      <c r="J54" s="11">
        <v>24130.95</v>
      </c>
      <c r="K54" s="11">
        <v>147.6</v>
      </c>
      <c r="L54" s="10">
        <v>11847.94</v>
      </c>
      <c r="M54" s="10">
        <v>24935.96</v>
      </c>
      <c r="N54" s="10" t="s">
        <v>4</v>
      </c>
      <c r="O54" s="11">
        <v>9125.24</v>
      </c>
      <c r="P54" s="10" t="s">
        <v>4</v>
      </c>
      <c r="Q54" s="10" t="s">
        <v>4</v>
      </c>
      <c r="R54" s="9"/>
      <c r="S54" s="8" t="s">
        <v>3</v>
      </c>
    </row>
    <row r="55" spans="1:19" s="2" customFormat="1" ht="3" customHeight="1" x14ac:dyDescent="0.25">
      <c r="A55" s="5"/>
      <c r="B55" s="5"/>
      <c r="C55" s="5"/>
      <c r="D55" s="7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5"/>
      <c r="S55" s="5"/>
    </row>
    <row r="56" spans="1:19" s="2" customFormat="1" ht="3" customHeight="1" x14ac:dyDescent="0.25"/>
    <row r="57" spans="1:19" s="2" customFormat="1" ht="15.75" x14ac:dyDescent="0.25">
      <c r="A57" s="4" t="s">
        <v>2</v>
      </c>
      <c r="C57" s="4" t="s">
        <v>1</v>
      </c>
      <c r="D57" s="4"/>
      <c r="E57" s="4"/>
      <c r="K57" s="4" t="s">
        <v>0</v>
      </c>
    </row>
    <row r="60" spans="1:19" x14ac:dyDescent="0.3">
      <c r="B60" s="2"/>
      <c r="C60" s="3"/>
      <c r="D60" s="2"/>
      <c r="E60" s="2"/>
      <c r="F60" s="2"/>
    </row>
    <row r="61" spans="1:19" x14ac:dyDescent="0.3">
      <c r="B61" s="2"/>
      <c r="C61" s="3"/>
      <c r="D61" s="2"/>
      <c r="E61" s="2"/>
      <c r="F61" s="2"/>
    </row>
  </sheetData>
  <mergeCells count="13">
    <mergeCell ref="A5:D11"/>
    <mergeCell ref="E5:K5"/>
    <mergeCell ref="L5:Q5"/>
    <mergeCell ref="R5:S11"/>
    <mergeCell ref="E6:K6"/>
    <mergeCell ref="L6:Q6"/>
    <mergeCell ref="A13:D13"/>
    <mergeCell ref="A34:D40"/>
    <mergeCell ref="E34:K34"/>
    <mergeCell ref="L34:Q34"/>
    <mergeCell ref="R34:S40"/>
    <mergeCell ref="E35:K35"/>
    <mergeCell ref="L35:Q35"/>
  </mergeCells>
  <pageMargins left="0.55118110236220497" right="0.35433070866141703" top="0.78740157480314998" bottom="0.59055118110236204" header="0.511811023622047" footer="0.511811023622047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2020-04-24T06:36:03Z</dcterms:created>
  <dcterms:modified xsi:type="dcterms:W3CDTF">2020-04-24T06:36:18Z</dcterms:modified>
</cp:coreProperties>
</file>