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870" windowWidth="20295" windowHeight="9135"/>
  </bookViews>
  <sheets>
    <sheet name="T-5.4" sheetId="1" r:id="rId1"/>
  </sheets>
  <definedNames>
    <definedName name="_xlnm.Print_Area" localSheetId="0">'T-5.4'!$A$1:$O$32</definedName>
  </definedNames>
  <calcPr calcId="125725"/>
</workbook>
</file>

<file path=xl/calcChain.xml><?xml version="1.0" encoding="utf-8"?>
<calcChain xmlns="http://schemas.openxmlformats.org/spreadsheetml/2006/main">
  <c r="M18" i="1"/>
  <c r="L18"/>
  <c r="K18"/>
  <c r="J18"/>
  <c r="I18"/>
  <c r="H18"/>
  <c r="G18"/>
  <c r="F18"/>
  <c r="E18"/>
  <c r="M17"/>
  <c r="M14" s="1"/>
  <c r="L17"/>
  <c r="K17"/>
  <c r="J17"/>
  <c r="I17"/>
  <c r="I14" s="1"/>
  <c r="H17"/>
  <c r="G17"/>
  <c r="F17"/>
  <c r="E17"/>
  <c r="E14" s="1"/>
  <c r="M16"/>
  <c r="L16"/>
  <c r="K16"/>
  <c r="J16"/>
  <c r="J14" s="1"/>
  <c r="I16"/>
  <c r="H16"/>
  <c r="G16"/>
  <c r="F16"/>
  <c r="F14" s="1"/>
  <c r="E16"/>
  <c r="M15"/>
  <c r="L15"/>
  <c r="K15"/>
  <c r="K14" s="1"/>
  <c r="J15"/>
  <c r="I15"/>
  <c r="H15"/>
  <c r="G15"/>
  <c r="G14" s="1"/>
  <c r="F15"/>
  <c r="E15"/>
  <c r="L14"/>
  <c r="H14"/>
  <c r="M12"/>
  <c r="L12"/>
  <c r="K12"/>
  <c r="J12"/>
  <c r="I12"/>
  <c r="H12"/>
  <c r="G12"/>
  <c r="F12"/>
  <c r="E12"/>
  <c r="J11"/>
  <c r="I11"/>
  <c r="H11"/>
  <c r="G11"/>
  <c r="G8" s="1"/>
  <c r="F11"/>
  <c r="E11"/>
  <c r="M10"/>
  <c r="L10"/>
  <c r="L8" s="1"/>
  <c r="K10"/>
  <c r="J10"/>
  <c r="I10"/>
  <c r="H10"/>
  <c r="H8" s="1"/>
  <c r="G10"/>
  <c r="F10"/>
  <c r="E10"/>
  <c r="M9"/>
  <c r="M8" s="1"/>
  <c r="L9"/>
  <c r="K9"/>
  <c r="J9"/>
  <c r="I9"/>
  <c r="I8" s="1"/>
  <c r="H9"/>
  <c r="G9"/>
  <c r="F9"/>
  <c r="E9"/>
  <c r="E8" s="1"/>
  <c r="K8"/>
  <c r="J8"/>
  <c r="F8"/>
</calcChain>
</file>

<file path=xl/sharedStrings.xml><?xml version="1.0" encoding="utf-8"?>
<sst xmlns="http://schemas.openxmlformats.org/spreadsheetml/2006/main" count="52" uniqueCount="40">
  <si>
    <t>ตาราง</t>
  </si>
  <si>
    <t>ครู จำแนกตามเพศและวุฒิการศึกษา และนักเรียน จำแนกตามเพศและระดับการศึกษา  พ.ศ. 2555 - 2557</t>
  </si>
  <si>
    <t>Table</t>
  </si>
  <si>
    <t>Teachers by Sex and Qualification and Students by Sex and Level of Education : 2012 - 2014</t>
  </si>
  <si>
    <t>2555 (2012)</t>
  </si>
  <si>
    <t>2556 (2013)</t>
  </si>
  <si>
    <t>2557 (2014)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</si>
  <si>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</si>
  <si>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</si>
  <si>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</si>
  <si>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</si>
  <si>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</si>
  <si>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</si>
  <si>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</si>
  <si>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</si>
  <si>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</si>
  <si>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</si>
  <si>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</si>
  <si>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</si>
  <si>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</si>
  <si>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</si>
  <si>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</si>
  <si>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</si>
  <si>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</si>
  <si>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</si>
  <si>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</si>
  <si>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</si>
  <si>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</si>
  <si>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</si>
  <si>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</si>
  <si>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</si>
  <si>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</si>
  <si>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</si>
  <si>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</si>
  <si>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</si>
  <si>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</si>
  <si>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สำนักงานเขตพื้นที่การศึกษาประถมศึกษาจังหวัดนครศรีธรรมราช เขต 1,2,3,4</t>
  </si>
  <si>
    <t xml:space="preserve"> Source:    Primary Educational Service Area Office,Area 1,2,3,4</t>
  </si>
  <si>
    <t xml:space="preserve">              สำนักงานเขตพื้นที่การศึกษามัธยมศึกษาเขต1,2,3,4 (จังหวัดนครศรีธรรมราช )</t>
  </si>
  <si>
    <t xml:space="preserve">                 Secondary Educational Service Area Office,Area 1,2,3,4 (Nakhon Si Thammarat)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</si>
</sst>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/>
    <xf numFmtId="3" fontId="2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3" fontId="4" fillId="0" borderId="11" xfId="0" applyNumberFormat="1" applyFont="1" applyBorder="1" applyAlignment="1">
      <alignment horizontal="right" wrapText="1"/>
    </xf>
    <xf numFmtId="0" fontId="4" fillId="0" borderId="0" xfId="0" applyFont="1" applyAlignment="1"/>
    <xf numFmtId="0" fontId="4" fillId="0" borderId="5" xfId="0" applyFont="1" applyBorder="1" applyAlignment="1"/>
    <xf numFmtId="3" fontId="4" fillId="0" borderId="10" xfId="0" applyNumberFormat="1" applyFont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7" xfId="0" applyFont="1" applyBorder="1"/>
    <xf numFmtId="0" fontId="3" fillId="0" borderId="1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3" fillId="0" borderId="9" xfId="0" applyFont="1" applyBorder="1"/>
    <xf numFmtId="0" fontId="4" fillId="0" borderId="0" xfId="0" applyFont="1" applyBorder="1"/>
  </cellXfs>
  <cellStyles count="6">
    <cellStyle name="Comma 2" xfId="1"/>
    <cellStyle name="Normal 2" xfId="2"/>
    <cellStyle name="Thaihead" xfId="3"/>
    <cellStyle name="เครื่องหมายจุลภาค 2" xfId="4"/>
    <cellStyle name="เครื่องหมายจุลภาค 3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10475" y="6619875"/>
          <a:ext cx="2552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2"/>
  <sheetViews>
    <sheetView showGridLines="0" tabSelected="1" topLeftCell="F19" zoomScaleNormal="100" workbookViewId="0">
      <selection activeCell="R8" sqref="R8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14.5703125" style="7" customWidth="1"/>
    <col min="5" max="13" width="9.85546875" style="7" customWidth="1"/>
    <col min="14" max="14" width="38.28515625" style="6" customWidth="1"/>
    <col min="15" max="15" width="5.140625" style="6" customWidth="1"/>
    <col min="16" max="16" width="5.42578125" style="7" customWidth="1"/>
    <col min="17" max="16384" width="9.140625" style="7"/>
  </cols>
  <sheetData>
    <row r="1" spans="1:19" s="1" customFormat="1">
      <c r="B1" s="1" t="s">
        <v>0</v>
      </c>
      <c r="C1" s="2">
        <v>5.4</v>
      </c>
      <c r="D1" s="1" t="s">
        <v>1</v>
      </c>
      <c r="N1" s="3"/>
      <c r="O1" s="3"/>
    </row>
    <row r="2" spans="1:19" s="4" customFormat="1">
      <c r="B2" s="1" t="s">
        <v>2</v>
      </c>
      <c r="C2" s="2">
        <v>5.4</v>
      </c>
      <c r="D2" s="1" t="s">
        <v>3</v>
      </c>
      <c r="E2" s="1"/>
      <c r="F2" s="1"/>
      <c r="G2" s="1"/>
      <c r="H2" s="1"/>
      <c r="N2" s="5"/>
      <c r="O2" s="5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9" ht="21" customHeight="1">
      <c r="A4" s="8"/>
      <c r="B4" s="8"/>
      <c r="C4" s="8"/>
      <c r="D4" s="8"/>
      <c r="E4" s="34" t="s">
        <v>4</v>
      </c>
      <c r="F4" s="35"/>
      <c r="G4" s="35"/>
      <c r="H4" s="34" t="s">
        <v>5</v>
      </c>
      <c r="I4" s="35"/>
      <c r="J4" s="35"/>
      <c r="K4" s="34" t="s">
        <v>6</v>
      </c>
      <c r="L4" s="35"/>
      <c r="M4" s="35"/>
      <c r="N4" s="40" t="s">
        <v>7</v>
      </c>
    </row>
    <row r="5" spans="1:19" ht="21" customHeight="1">
      <c r="A5" s="36"/>
      <c r="B5" s="36"/>
      <c r="C5" s="36"/>
      <c r="D5" s="37"/>
      <c r="E5" s="9" t="s">
        <v>8</v>
      </c>
      <c r="F5" s="9" t="s">
        <v>9</v>
      </c>
      <c r="G5" s="10" t="s">
        <v>10</v>
      </c>
      <c r="H5" s="9" t="s">
        <v>8</v>
      </c>
      <c r="I5" s="9" t="s">
        <v>9</v>
      </c>
      <c r="J5" s="10" t="s">
        <v>10</v>
      </c>
      <c r="K5" s="9" t="s">
        <v>8</v>
      </c>
      <c r="L5" s="9" t="s">
        <v>9</v>
      </c>
      <c r="M5" s="10" t="s">
        <v>10</v>
      </c>
      <c r="N5" s="41"/>
    </row>
    <row r="6" spans="1:19" ht="21" customHeight="1">
      <c r="A6" s="11"/>
      <c r="B6" s="11"/>
      <c r="C6" s="11"/>
      <c r="D6" s="11"/>
      <c r="E6" s="12" t="s">
        <v>11</v>
      </c>
      <c r="F6" s="12" t="s">
        <v>12</v>
      </c>
      <c r="G6" s="13" t="s">
        <v>13</v>
      </c>
      <c r="H6" s="12" t="s">
        <v>11</v>
      </c>
      <c r="I6" s="12" t="s">
        <v>12</v>
      </c>
      <c r="J6" s="13" t="s">
        <v>13</v>
      </c>
      <c r="K6" s="12" t="s">
        <v>11</v>
      </c>
      <c r="L6" s="12" t="s">
        <v>12</v>
      </c>
      <c r="M6" s="13" t="s">
        <v>13</v>
      </c>
      <c r="N6" s="42"/>
    </row>
    <row r="7" spans="1:19" ht="30.75" customHeight="1">
      <c r="A7" s="14"/>
      <c r="B7" s="14"/>
      <c r="C7" s="14"/>
      <c r="D7" s="14"/>
      <c r="E7" s="38" t="s">
        <v>14</v>
      </c>
      <c r="F7" s="39"/>
      <c r="G7" s="39"/>
      <c r="H7" s="39"/>
      <c r="I7" s="39"/>
      <c r="J7" s="39"/>
      <c r="K7" s="39"/>
      <c r="L7" s="39"/>
      <c r="M7" s="39"/>
      <c r="N7" s="43"/>
    </row>
    <row r="8" spans="1:19" ht="28.5" customHeight="1">
      <c r="A8" s="30" t="s">
        <v>15</v>
      </c>
      <c r="B8" s="30"/>
      <c r="C8" s="30"/>
      <c r="D8" s="31"/>
      <c r="E8" s="15">
        <f>SUM(E9:E12)</f>
        <v>5708</v>
      </c>
      <c r="F8" s="15">
        <f t="shared" ref="F8:M8" si="0">SUM(F9:F12)</f>
        <v>3020</v>
      </c>
      <c r="G8" s="15">
        <f t="shared" si="0"/>
        <v>2319</v>
      </c>
      <c r="H8" s="15">
        <f t="shared" si="0"/>
        <v>5064</v>
      </c>
      <c r="I8" s="15">
        <f t="shared" si="0"/>
        <v>1740</v>
      </c>
      <c r="J8" s="15">
        <f t="shared" si="0"/>
        <v>3324</v>
      </c>
      <c r="K8" s="15">
        <f t="shared" si="0"/>
        <v>4847</v>
      </c>
      <c r="L8" s="15">
        <f t="shared" si="0"/>
        <v>1342</v>
      </c>
      <c r="M8" s="15">
        <f t="shared" si="0"/>
        <v>3505</v>
      </c>
      <c r="N8" s="44" t="s">
        <v>16</v>
      </c>
    </row>
    <row r="9" spans="1:19" ht="33.75" customHeight="1">
      <c r="A9" s="16"/>
      <c r="B9" s="16" t="s">
        <v>17</v>
      </c>
      <c r="C9" s="16"/>
      <c r="D9" s="16"/>
      <c r="E9" s="17">
        <f>311+411</f>
        <v>722</v>
      </c>
      <c r="F9" s="17">
        <f>169+211</f>
        <v>380</v>
      </c>
      <c r="G9" s="17">
        <f>142+200</f>
        <v>342</v>
      </c>
      <c r="H9" s="17">
        <f>312+582</f>
        <v>894</v>
      </c>
      <c r="I9" s="17">
        <f>172+299</f>
        <v>471</v>
      </c>
      <c r="J9" s="17">
        <f>140+283</f>
        <v>423</v>
      </c>
      <c r="K9" s="17">
        <f>381+1141</f>
        <v>1522</v>
      </c>
      <c r="L9" s="17">
        <f>188+269</f>
        <v>457</v>
      </c>
      <c r="M9" s="17">
        <f>193+872</f>
        <v>1065</v>
      </c>
      <c r="N9" s="45" t="s">
        <v>18</v>
      </c>
    </row>
    <row r="10" spans="1:19" ht="33.75" customHeight="1">
      <c r="A10" s="18"/>
      <c r="B10" s="18" t="s">
        <v>19</v>
      </c>
      <c r="C10" s="18"/>
      <c r="D10" s="19"/>
      <c r="E10" s="17">
        <f>2300+2420</f>
        <v>4720</v>
      </c>
      <c r="F10" s="17">
        <f>1779+745</f>
        <v>2524</v>
      </c>
      <c r="G10" s="17">
        <f>152+1675</f>
        <v>1827</v>
      </c>
      <c r="H10" s="17">
        <f>1781+2149</f>
        <v>3930</v>
      </c>
      <c r="I10" s="17">
        <f>525+649</f>
        <v>1174</v>
      </c>
      <c r="J10" s="17">
        <f>1256+1500</f>
        <v>2756</v>
      </c>
      <c r="K10" s="17">
        <f>1614+1622</f>
        <v>3236</v>
      </c>
      <c r="L10" s="17">
        <f>443+412</f>
        <v>855</v>
      </c>
      <c r="M10" s="17">
        <f>1171+1210</f>
        <v>2381</v>
      </c>
      <c r="N10" s="45" t="s">
        <v>20</v>
      </c>
    </row>
    <row r="11" spans="1:19" ht="33.75" customHeight="1">
      <c r="A11" s="16"/>
      <c r="B11" s="16" t="s">
        <v>21</v>
      </c>
      <c r="C11" s="16"/>
      <c r="D11" s="16"/>
      <c r="E11" s="17">
        <f>60+110</f>
        <v>170</v>
      </c>
      <c r="F11" s="17">
        <f>21+35</f>
        <v>56</v>
      </c>
      <c r="G11" s="17">
        <f>39+75</f>
        <v>114</v>
      </c>
      <c r="H11" s="17">
        <f>66+108</f>
        <v>174</v>
      </c>
      <c r="I11" s="17">
        <f>24+36</f>
        <v>60</v>
      </c>
      <c r="J11" s="17">
        <f>42+72</f>
        <v>114</v>
      </c>
      <c r="K11" s="17">
        <v>67</v>
      </c>
      <c r="L11" s="17">
        <v>19</v>
      </c>
      <c r="M11" s="17">
        <v>48</v>
      </c>
      <c r="N11" s="45" t="s">
        <v>22</v>
      </c>
    </row>
    <row r="12" spans="1:19" ht="33.75" customHeight="1">
      <c r="A12" s="16"/>
      <c r="B12" s="16" t="s">
        <v>23</v>
      </c>
      <c r="C12" s="16"/>
      <c r="D12" s="16"/>
      <c r="E12" s="20">
        <f>54+42</f>
        <v>96</v>
      </c>
      <c r="F12" s="20">
        <f>35+25</f>
        <v>60</v>
      </c>
      <c r="G12" s="20">
        <f>19+17</f>
        <v>36</v>
      </c>
      <c r="H12" s="20">
        <f>37+29</f>
        <v>66</v>
      </c>
      <c r="I12" s="20">
        <f>20+15</f>
        <v>35</v>
      </c>
      <c r="J12" s="20">
        <f>17+14</f>
        <v>31</v>
      </c>
      <c r="K12" s="20">
        <f>0+22</f>
        <v>22</v>
      </c>
      <c r="L12" s="20">
        <f>0+11</f>
        <v>11</v>
      </c>
      <c r="M12" s="20">
        <f>0+11</f>
        <v>11</v>
      </c>
      <c r="N12" s="45" t="s">
        <v>24</v>
      </c>
    </row>
    <row r="13" spans="1:19" ht="33.75" customHeight="1">
      <c r="A13" s="14"/>
      <c r="B13" s="14"/>
      <c r="C13" s="14"/>
      <c r="D13" s="14"/>
      <c r="E13" s="32" t="s">
        <v>25</v>
      </c>
      <c r="F13" s="33"/>
      <c r="G13" s="33"/>
      <c r="H13" s="33"/>
      <c r="I13" s="33"/>
      <c r="J13" s="33"/>
      <c r="K13" s="33"/>
      <c r="L13" s="33"/>
      <c r="M13" s="33"/>
      <c r="N13" s="21"/>
      <c r="O13" s="21"/>
      <c r="P13" s="21"/>
      <c r="Q13" s="21"/>
      <c r="R13" s="21"/>
      <c r="S13" s="22"/>
    </row>
    <row r="14" spans="1:19" ht="33.75" customHeight="1">
      <c r="A14" s="30" t="s">
        <v>26</v>
      </c>
      <c r="B14" s="30"/>
      <c r="C14" s="30"/>
      <c r="D14" s="31"/>
      <c r="E14" s="23">
        <f>SUM(E15:E18)</f>
        <v>86003</v>
      </c>
      <c r="F14" s="23">
        <f t="shared" ref="F14:M14" si="1">SUM(F15:F18)</f>
        <v>45110</v>
      </c>
      <c r="G14" s="23">
        <f t="shared" si="1"/>
        <v>40893</v>
      </c>
      <c r="H14" s="23">
        <f t="shared" si="1"/>
        <v>83072</v>
      </c>
      <c r="I14" s="23">
        <f t="shared" si="1"/>
        <v>43649</v>
      </c>
      <c r="J14" s="23">
        <f t="shared" si="1"/>
        <v>39423</v>
      </c>
      <c r="K14" s="23">
        <f t="shared" si="1"/>
        <v>82820</v>
      </c>
      <c r="L14" s="23">
        <f t="shared" si="1"/>
        <v>43412</v>
      </c>
      <c r="M14" s="23">
        <f t="shared" si="1"/>
        <v>39408</v>
      </c>
      <c r="N14" s="44" t="s">
        <v>27</v>
      </c>
    </row>
    <row r="15" spans="1:19" ht="33.75" customHeight="1">
      <c r="A15" s="14"/>
      <c r="B15" s="14" t="s">
        <v>28</v>
      </c>
      <c r="C15" s="14"/>
      <c r="D15" s="14"/>
      <c r="E15" s="24">
        <f>0+110</f>
        <v>110</v>
      </c>
      <c r="F15" s="24">
        <f>0+74</f>
        <v>74</v>
      </c>
      <c r="G15" s="24">
        <f>0+36</f>
        <v>36</v>
      </c>
      <c r="H15" s="24">
        <f>0+117</f>
        <v>117</v>
      </c>
      <c r="I15" s="24">
        <f>0+84</f>
        <v>84</v>
      </c>
      <c r="J15" s="24">
        <f>0+33</f>
        <v>33</v>
      </c>
      <c r="K15" s="24">
        <f>0+94</f>
        <v>94</v>
      </c>
      <c r="L15" s="24">
        <f>0+61</f>
        <v>61</v>
      </c>
      <c r="M15" s="24">
        <f>0+33</f>
        <v>33</v>
      </c>
      <c r="N15" s="45" t="s">
        <v>29</v>
      </c>
    </row>
    <row r="16" spans="1:19" ht="33.75" customHeight="1">
      <c r="A16" s="14"/>
      <c r="B16" s="14" t="s">
        <v>30</v>
      </c>
      <c r="C16" s="14"/>
      <c r="D16" s="14"/>
      <c r="E16" s="24">
        <f>2292+6144</f>
        <v>8436</v>
      </c>
      <c r="F16" s="24">
        <f>1263+3433</f>
        <v>4696</v>
      </c>
      <c r="G16" s="24">
        <f>1029+2711</f>
        <v>3740</v>
      </c>
      <c r="H16" s="24">
        <f>2092+6033</f>
        <v>8125</v>
      </c>
      <c r="I16" s="24">
        <f>1170+3384</f>
        <v>4554</v>
      </c>
      <c r="J16" s="24">
        <f>922+2649</f>
        <v>3571</v>
      </c>
      <c r="K16" s="24">
        <f>1933+5720</f>
        <v>7653</v>
      </c>
      <c r="L16" s="24">
        <f>1126+3183</f>
        <v>4309</v>
      </c>
      <c r="M16" s="24">
        <f>807+2537</f>
        <v>3344</v>
      </c>
      <c r="N16" s="46" t="s">
        <v>31</v>
      </c>
    </row>
    <row r="17" spans="1:15" ht="33.75" customHeight="1">
      <c r="A17" s="14"/>
      <c r="B17" s="14" t="s">
        <v>32</v>
      </c>
      <c r="C17" s="14"/>
      <c r="D17" s="14"/>
      <c r="E17" s="24">
        <f>22463+34391</f>
        <v>56854</v>
      </c>
      <c r="F17" s="24">
        <f>11851+17931</f>
        <v>29782</v>
      </c>
      <c r="G17" s="24">
        <f>10612+16460</f>
        <v>27072</v>
      </c>
      <c r="H17" s="24">
        <f>21777+33668</f>
        <v>55445</v>
      </c>
      <c r="I17" s="24">
        <f>11475+17527</f>
        <v>29002</v>
      </c>
      <c r="J17" s="24">
        <f>10302+16141</f>
        <v>26443</v>
      </c>
      <c r="K17" s="24">
        <f>21537+34467</f>
        <v>56004</v>
      </c>
      <c r="L17" s="24">
        <f>11363+17881</f>
        <v>29244</v>
      </c>
      <c r="M17" s="24">
        <f>10174+16586</f>
        <v>26760</v>
      </c>
      <c r="N17" s="46" t="s">
        <v>33</v>
      </c>
    </row>
    <row r="18" spans="1:15" ht="33.75" customHeight="1">
      <c r="A18" s="14"/>
      <c r="B18" s="14" t="s">
        <v>34</v>
      </c>
      <c r="C18" s="14"/>
      <c r="D18" s="14"/>
      <c r="E18" s="24">
        <f>5792+14811</f>
        <v>20603</v>
      </c>
      <c r="F18" s="24">
        <f>2993+7565</f>
        <v>10558</v>
      </c>
      <c r="G18" s="24">
        <f>2799+7246</f>
        <v>10045</v>
      </c>
      <c r="H18" s="24">
        <f>5259+14126</f>
        <v>19385</v>
      </c>
      <c r="I18" s="24">
        <f>2754+7255</f>
        <v>10009</v>
      </c>
      <c r="J18" s="24">
        <f>2505+6871</f>
        <v>9376</v>
      </c>
      <c r="K18" s="24">
        <f>5318+13751</f>
        <v>19069</v>
      </c>
      <c r="L18" s="24">
        <f>2744+7054</f>
        <v>9798</v>
      </c>
      <c r="M18" s="24">
        <f>2574+6697</f>
        <v>9271</v>
      </c>
      <c r="N18" s="46" t="s">
        <v>35</v>
      </c>
    </row>
    <row r="19" spans="1:15" ht="6" customHeight="1">
      <c r="H19" s="25"/>
      <c r="I19" s="25"/>
      <c r="J19" s="25"/>
      <c r="K19" s="26"/>
      <c r="L19" s="26"/>
      <c r="M19" s="25"/>
      <c r="N19" s="47"/>
    </row>
    <row r="20" spans="1:15" ht="6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5" s="14" customFormat="1" ht="21" customHeight="1">
      <c r="B21" s="28" t="s">
        <v>36</v>
      </c>
      <c r="I21" s="29" t="s">
        <v>37</v>
      </c>
      <c r="O21" s="48"/>
    </row>
    <row r="22" spans="1:15" s="14" customFormat="1" ht="21" customHeight="1">
      <c r="B22" s="28" t="s">
        <v>38</v>
      </c>
      <c r="I22" s="29" t="s">
        <v>39</v>
      </c>
      <c r="O22" s="48"/>
    </row>
  </sheetData>
  <mergeCells count="9">
    <mergeCell ref="N4:N6"/>
    <mergeCell ref="A5:D5"/>
    <mergeCell ref="E7:M7"/>
    <mergeCell ref="A8:D8"/>
    <mergeCell ref="E13:M13"/>
    <mergeCell ref="A14:D14"/>
    <mergeCell ref="E4:G4"/>
    <mergeCell ref="H4:J4"/>
    <mergeCell ref="K4:M4"/>
  </mergeCells>
  <pageMargins left="0.59055118110236227" right="0.35433070866141736" top="0.59055118110236227" bottom="0.39370078740157483" header="0.51181102362204722" footer="0.51181102362204722"/>
  <pageSetup paperSize="9" scale="93" orientation="landscape" horizontalDpi="4294967293" r:id="rId1"/>
  <headerFooter alignWithMargins="0"/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2015-11-03T03:40:06Z</dcterms:created>
  <dcterms:modified xsi:type="dcterms:W3CDTF">2015-11-03T05:05:24Z</dcterms:modified>
</cp:coreProperties>
</file>