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1.6" sheetId="1" r:id="rId1"/>
  </sheets>
  <calcPr calcId="144525"/>
</workbook>
</file>

<file path=xl/calcChain.xml><?xml version="1.0" encoding="utf-8"?>
<calcChain xmlns="http://schemas.openxmlformats.org/spreadsheetml/2006/main">
  <c r="P16" i="1" l="1"/>
  <c r="O16" i="1"/>
  <c r="N16" i="1"/>
  <c r="M16" i="1"/>
  <c r="K16" i="1" s="1"/>
  <c r="K9" i="1" s="1"/>
  <c r="L16" i="1"/>
  <c r="J16" i="1"/>
  <c r="J9" i="1" s="1"/>
  <c r="I16" i="1"/>
  <c r="H16" i="1" s="1"/>
  <c r="H9" i="1" s="1"/>
  <c r="E16" i="1"/>
  <c r="P15" i="1"/>
  <c r="O15" i="1"/>
  <c r="N15" i="1" s="1"/>
  <c r="M15" i="1"/>
  <c r="L15" i="1"/>
  <c r="K15" i="1"/>
  <c r="J15" i="1"/>
  <c r="I15" i="1"/>
  <c r="H15" i="1"/>
  <c r="G15" i="1"/>
  <c r="E15" i="1" s="1"/>
  <c r="F15" i="1"/>
  <c r="P14" i="1"/>
  <c r="O14" i="1"/>
  <c r="N14" i="1" s="1"/>
  <c r="M14" i="1"/>
  <c r="L14" i="1"/>
  <c r="K14" i="1"/>
  <c r="J14" i="1"/>
  <c r="I14" i="1"/>
  <c r="H14" i="1"/>
  <c r="G14" i="1"/>
  <c r="E14" i="1" s="1"/>
  <c r="F14" i="1"/>
  <c r="P13" i="1"/>
  <c r="O13" i="1"/>
  <c r="N13" i="1" s="1"/>
  <c r="M13" i="1"/>
  <c r="L13" i="1"/>
  <c r="K13" i="1"/>
  <c r="J13" i="1"/>
  <c r="I13" i="1"/>
  <c r="H13" i="1"/>
  <c r="G13" i="1"/>
  <c r="E13" i="1" s="1"/>
  <c r="F13" i="1"/>
  <c r="P12" i="1"/>
  <c r="O12" i="1"/>
  <c r="N12" i="1" s="1"/>
  <c r="M12" i="1"/>
  <c r="L12" i="1"/>
  <c r="K12" i="1"/>
  <c r="J12" i="1"/>
  <c r="I12" i="1"/>
  <c r="H12" i="1"/>
  <c r="G12" i="1"/>
  <c r="E12" i="1" s="1"/>
  <c r="F12" i="1"/>
  <c r="P11" i="1"/>
  <c r="O11" i="1"/>
  <c r="N11" i="1" s="1"/>
  <c r="M11" i="1"/>
  <c r="L11" i="1"/>
  <c r="K11" i="1"/>
  <c r="J11" i="1"/>
  <c r="I11" i="1"/>
  <c r="H11" i="1"/>
  <c r="G11" i="1"/>
  <c r="E11" i="1" s="1"/>
  <c r="F11" i="1"/>
  <c r="P10" i="1"/>
  <c r="O10" i="1"/>
  <c r="N10" i="1" s="1"/>
  <c r="N9" i="1" s="1"/>
  <c r="M10" i="1"/>
  <c r="L10" i="1"/>
  <c r="K10" i="1"/>
  <c r="J10" i="1"/>
  <c r="I10" i="1"/>
  <c r="H10" i="1"/>
  <c r="G10" i="1"/>
  <c r="E10" i="1" s="1"/>
  <c r="E9" i="1" s="1"/>
  <c r="F10" i="1"/>
  <c r="P9" i="1"/>
  <c r="O9" i="1"/>
  <c r="L9" i="1"/>
  <c r="G9" i="1"/>
  <c r="F9" i="1"/>
  <c r="I9" i="1" l="1"/>
  <c r="M9" i="1"/>
</calcChain>
</file>

<file path=xl/sharedStrings.xml><?xml version="1.0" encoding="utf-8"?>
<sst xmlns="http://schemas.openxmlformats.org/spreadsheetml/2006/main" count="56" uniqueCount="37">
  <si>
    <t>ตาราง</t>
  </si>
  <si>
    <t>การเกิด การตาย การย้ายเข้า และการย้ายออก จำแนกตามเพศ เป็นรายอำเภอ พ.ศ. 2558</t>
  </si>
  <si>
    <t>Table</t>
  </si>
  <si>
    <t>Births, Deaths, Registered-In and Registered-Out by Sex and District: 2015</t>
  </si>
  <si>
    <t xml:space="preserve">           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</si>
  <si>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</si>
  <si>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</si>
  <si>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</si>
  <si>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</si>
  <si>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</si>
  <si>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</si>
  <si>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</si>
  <si>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</si>
  <si>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</si>
  <si>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</si>
  <si>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</si>
  <si>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</si>
  <si>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</si>
  <si>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</si>
  <si>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</si>
  <si>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</si>
  <si>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เมืองปทุมธานี</t>
  </si>
  <si>
    <t>Mueang  Pathum  Thani</t>
  </si>
  <si>
    <t>คลองหลวง</t>
  </si>
  <si>
    <t>Khlong  Luang</t>
  </si>
  <si>
    <t>ธัญบุรี</t>
  </si>
  <si>
    <t>Thanyaburi</t>
  </si>
  <si>
    <t>หนองเสือ</t>
  </si>
  <si>
    <t>Nong  Sua</t>
  </si>
  <si>
    <t>ลาดหลุมแก้ว</t>
  </si>
  <si>
    <t>Lat  Lum  Kaeo</t>
  </si>
  <si>
    <t>ลำลูกกา</t>
  </si>
  <si>
    <t>Lam  Luk  Ka</t>
  </si>
  <si>
    <t>สามโคก</t>
  </si>
  <si>
    <t>Sam  Khok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</si>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</sst>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\ \ 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87" fontId="2" fillId="0" borderId="8" xfId="0" applyNumberFormat="1" applyFont="1" applyBorder="1"/>
    <xf numFmtId="187" fontId="2" fillId="0" borderId="11" xfId="0" applyNumberFormat="1" applyFont="1" applyBorder="1"/>
    <xf numFmtId="0" fontId="2" fillId="0" borderId="0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4" fillId="0" borderId="0" xfId="0" applyFont="1" applyAlignment="1"/>
    <xf numFmtId="187" fontId="4" fillId="0" borderId="8" xfId="0" applyNumberFormat="1" applyFont="1" applyBorder="1"/>
    <xf numFmtId="187" fontId="4" fillId="0" borderId="11" xfId="0" applyNumberFormat="1" applyFont="1" applyBorder="1"/>
    <xf numFmtId="187" fontId="4" fillId="0" borderId="4" xfId="0" applyNumberFormat="1" applyFont="1" applyBorder="1"/>
    <xf numFmtId="187" fontId="4" fillId="0" borderId="0" xfId="0" applyNumberFormat="1" applyFont="1"/>
    <xf numFmtId="0" fontId="4" fillId="0" borderId="0" xfId="0" applyFont="1" applyAlignment="1">
      <alignment horizontal="left" indent="1"/>
    </xf>
    <xf numFmtId="0" fontId="4" fillId="0" borderId="6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0"/>
  <sheetViews>
    <sheetView showGridLines="0" tabSelected="1" zoomScaleNormal="100" workbookViewId="0">
      <selection activeCell="W15" sqref="W15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1.7109375" style="5" customWidth="1"/>
    <col min="18" max="18" width="2.28515625" style="5" customWidth="1"/>
    <col min="19" max="19" width="4.140625" style="5" customWidth="1"/>
    <col min="20" max="16384" width="9.140625" style="5"/>
  </cols>
  <sheetData>
    <row r="1" spans="1:17" s="1" customFormat="1" x14ac:dyDescent="0.3">
      <c r="B1" s="1" t="s">
        <v>0</v>
      </c>
      <c r="C1" s="2">
        <v>1.6</v>
      </c>
      <c r="D1" s="1" t="s">
        <v>1</v>
      </c>
    </row>
    <row r="2" spans="1:17" s="3" customFormat="1" x14ac:dyDescent="0.3">
      <c r="B2" s="1" t="s">
        <v>2</v>
      </c>
      <c r="C2" s="2">
        <v>1.6</v>
      </c>
      <c r="D2" s="1" t="s">
        <v>3</v>
      </c>
    </row>
    <row r="3" spans="1:17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</row>
    <row r="4" spans="1:17" s="12" customFormat="1" ht="21.75" customHeight="1" x14ac:dyDescent="0.3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9" t="s">
        <v>7</v>
      </c>
      <c r="L4" s="9"/>
      <c r="M4" s="9"/>
      <c r="N4" s="8" t="s">
        <v>8</v>
      </c>
      <c r="O4" s="9"/>
      <c r="P4" s="10"/>
      <c r="Q4" s="11" t="s">
        <v>9</v>
      </c>
    </row>
    <row r="5" spans="1:17" s="12" customFormat="1" ht="17.25" x14ac:dyDescent="0.3">
      <c r="A5" s="13"/>
      <c r="B5" s="13"/>
      <c r="C5" s="13"/>
      <c r="D5" s="14"/>
      <c r="E5" s="15" t="s">
        <v>10</v>
      </c>
      <c r="F5" s="16"/>
      <c r="G5" s="17"/>
      <c r="H5" s="15" t="s">
        <v>11</v>
      </c>
      <c r="I5" s="16"/>
      <c r="J5" s="17"/>
      <c r="K5" s="15" t="s">
        <v>12</v>
      </c>
      <c r="L5" s="16"/>
      <c r="M5" s="17"/>
      <c r="N5" s="15" t="s">
        <v>13</v>
      </c>
      <c r="O5" s="16"/>
      <c r="P5" s="17"/>
      <c r="Q5" s="18"/>
    </row>
    <row r="6" spans="1:17" s="12" customFormat="1" ht="17.25" x14ac:dyDescent="0.3">
      <c r="A6" s="13"/>
      <c r="B6" s="13"/>
      <c r="C6" s="13"/>
      <c r="D6" s="14"/>
      <c r="E6" s="19" t="s">
        <v>14</v>
      </c>
      <c r="F6" s="20" t="s">
        <v>15</v>
      </c>
      <c r="G6" s="21" t="s">
        <v>16</v>
      </c>
      <c r="H6" s="19" t="s">
        <v>14</v>
      </c>
      <c r="I6" s="20" t="s">
        <v>15</v>
      </c>
      <c r="J6" s="21" t="s">
        <v>16</v>
      </c>
      <c r="K6" s="22" t="s">
        <v>14</v>
      </c>
      <c r="L6" s="20" t="s">
        <v>15</v>
      </c>
      <c r="M6" s="22" t="s">
        <v>16</v>
      </c>
      <c r="N6" s="19" t="s">
        <v>14</v>
      </c>
      <c r="O6" s="20" t="s">
        <v>15</v>
      </c>
      <c r="P6" s="21" t="s">
        <v>16</v>
      </c>
      <c r="Q6" s="18"/>
    </row>
    <row r="7" spans="1:17" s="12" customFormat="1" ht="17.25" x14ac:dyDescent="0.3">
      <c r="A7" s="23"/>
      <c r="B7" s="23"/>
      <c r="C7" s="23"/>
      <c r="D7" s="24"/>
      <c r="E7" s="25" t="s">
        <v>17</v>
      </c>
      <c r="F7" s="26" t="s">
        <v>18</v>
      </c>
      <c r="G7" s="27" t="s">
        <v>19</v>
      </c>
      <c r="H7" s="25" t="s">
        <v>17</v>
      </c>
      <c r="I7" s="26" t="s">
        <v>18</v>
      </c>
      <c r="J7" s="27" t="s">
        <v>19</v>
      </c>
      <c r="K7" s="28" t="s">
        <v>17</v>
      </c>
      <c r="L7" s="26" t="s">
        <v>18</v>
      </c>
      <c r="M7" s="28" t="s">
        <v>19</v>
      </c>
      <c r="N7" s="25" t="s">
        <v>17</v>
      </c>
      <c r="O7" s="26" t="s">
        <v>18</v>
      </c>
      <c r="P7" s="27" t="s">
        <v>19</v>
      </c>
      <c r="Q7" s="29"/>
    </row>
    <row r="8" spans="1:17" s="12" customFormat="1" ht="6" customHeight="1" x14ac:dyDescent="0.3">
      <c r="A8" s="30"/>
      <c r="B8" s="30"/>
      <c r="C8" s="30"/>
      <c r="D8" s="30"/>
      <c r="E8" s="31"/>
      <c r="F8" s="20"/>
      <c r="G8" s="32"/>
      <c r="H8" s="31"/>
      <c r="I8" s="20"/>
      <c r="J8" s="32"/>
      <c r="K8" s="33"/>
      <c r="L8" s="20"/>
      <c r="M8" s="33"/>
      <c r="N8" s="31"/>
      <c r="O8" s="20"/>
      <c r="P8" s="32"/>
      <c r="Q8" s="34"/>
    </row>
    <row r="9" spans="1:17" s="39" customFormat="1" ht="21" customHeight="1" x14ac:dyDescent="0.3">
      <c r="A9" s="35" t="s">
        <v>20</v>
      </c>
      <c r="B9" s="35"/>
      <c r="C9" s="35"/>
      <c r="D9" s="35"/>
      <c r="E9" s="36">
        <f>SUM(E10:E16)</f>
        <v>11823</v>
      </c>
      <c r="F9" s="36">
        <f t="shared" ref="F9:P9" si="0">SUM(F10:F16)</f>
        <v>5975</v>
      </c>
      <c r="G9" s="36">
        <f t="shared" si="0"/>
        <v>5848</v>
      </c>
      <c r="H9" s="36">
        <f t="shared" si="0"/>
        <v>6667</v>
      </c>
      <c r="I9" s="36">
        <f t="shared" si="0"/>
        <v>3877</v>
      </c>
      <c r="J9" s="36">
        <f t="shared" si="0"/>
        <v>2790</v>
      </c>
      <c r="K9" s="36">
        <f t="shared" si="0"/>
        <v>81024</v>
      </c>
      <c r="L9" s="36">
        <f t="shared" si="0"/>
        <v>39135</v>
      </c>
      <c r="M9" s="36">
        <f t="shared" si="0"/>
        <v>41889</v>
      </c>
      <c r="N9" s="36">
        <f t="shared" si="0"/>
        <v>68255</v>
      </c>
      <c r="O9" s="36">
        <f t="shared" si="0"/>
        <v>32904</v>
      </c>
      <c r="P9" s="37">
        <f t="shared" si="0"/>
        <v>35351</v>
      </c>
      <c r="Q9" s="38" t="s">
        <v>17</v>
      </c>
    </row>
    <row r="10" spans="1:17" s="12" customFormat="1" ht="20.25" customHeight="1" x14ac:dyDescent="0.3">
      <c r="A10" s="40"/>
      <c r="B10" s="41" t="s">
        <v>21</v>
      </c>
      <c r="C10" s="40"/>
      <c r="D10" s="40"/>
      <c r="E10" s="42">
        <f>SUM(F10:G10)</f>
        <v>3499</v>
      </c>
      <c r="F10" s="43">
        <f>1+18+1761</f>
        <v>1780</v>
      </c>
      <c r="G10" s="44">
        <f>2+28+1689</f>
        <v>1719</v>
      </c>
      <c r="H10" s="42">
        <f>SUM(I10:J10)</f>
        <v>2223</v>
      </c>
      <c r="I10" s="43">
        <f>213+39+11+14+1017</f>
        <v>1294</v>
      </c>
      <c r="J10" s="44">
        <f>152+20+9+7+741</f>
        <v>929</v>
      </c>
      <c r="K10" s="42">
        <f>SUM(L10:M10)</f>
        <v>14103</v>
      </c>
      <c r="L10" s="43">
        <f>4920+322+644+222+667</f>
        <v>6775</v>
      </c>
      <c r="M10" s="45">
        <f>5219+378+732+233+766</f>
        <v>7328</v>
      </c>
      <c r="N10" s="42">
        <f>SUM(O10:P10)</f>
        <v>12651</v>
      </c>
      <c r="O10" s="43">
        <f>3184+288+333+161+2189</f>
        <v>6155</v>
      </c>
      <c r="P10" s="44">
        <f>3442+332+345+157+2220</f>
        <v>6496</v>
      </c>
      <c r="Q10" s="46" t="s">
        <v>22</v>
      </c>
    </row>
    <row r="11" spans="1:17" s="12" customFormat="1" ht="20.25" customHeight="1" x14ac:dyDescent="0.3">
      <c r="A11" s="40"/>
      <c r="B11" s="41" t="s">
        <v>23</v>
      </c>
      <c r="C11" s="40"/>
      <c r="D11" s="40"/>
      <c r="E11" s="42">
        <f t="shared" ref="E11:E16" si="1">SUM(F11:G11)</f>
        <v>5368</v>
      </c>
      <c r="F11" s="43">
        <f>132+493+2097</f>
        <v>2722</v>
      </c>
      <c r="G11" s="44">
        <f>120+449+2077</f>
        <v>2646</v>
      </c>
      <c r="H11" s="42">
        <f t="shared" ref="H11:H16" si="2">SUM(I11:J11)</f>
        <v>1861</v>
      </c>
      <c r="I11" s="43">
        <f>203+149+702</f>
        <v>1054</v>
      </c>
      <c r="J11" s="44">
        <f>163+91+553</f>
        <v>807</v>
      </c>
      <c r="K11" s="42">
        <f t="shared" ref="K11:K16" si="3">SUM(L11:M11)</f>
        <v>22214</v>
      </c>
      <c r="L11" s="43">
        <f>5127+1767+3241</f>
        <v>10135</v>
      </c>
      <c r="M11" s="45">
        <f>5440+1891+4748</f>
        <v>12079</v>
      </c>
      <c r="N11" s="42">
        <f t="shared" ref="N11:N16" si="4">SUM(O11:P11)</f>
        <v>20536</v>
      </c>
      <c r="O11" s="43">
        <f>3321+1776+4300</f>
        <v>9397</v>
      </c>
      <c r="P11" s="44">
        <f>3649+1826+5664</f>
        <v>11139</v>
      </c>
      <c r="Q11" s="46" t="s">
        <v>24</v>
      </c>
    </row>
    <row r="12" spans="1:17" s="12" customFormat="1" ht="20.25" customHeight="1" x14ac:dyDescent="0.3">
      <c r="A12" s="40"/>
      <c r="B12" s="41" t="s">
        <v>25</v>
      </c>
      <c r="C12" s="40"/>
      <c r="D12" s="40"/>
      <c r="E12" s="42">
        <f t="shared" si="1"/>
        <v>1257</v>
      </c>
      <c r="F12" s="43">
        <f>1+1+131+485</f>
        <v>618</v>
      </c>
      <c r="G12" s="44">
        <f>2+120+517</f>
        <v>639</v>
      </c>
      <c r="H12" s="42">
        <f t="shared" si="2"/>
        <v>1091</v>
      </c>
      <c r="I12" s="43">
        <f>38+74+187+347</f>
        <v>646</v>
      </c>
      <c r="J12" s="44">
        <f>31+70+160+184</f>
        <v>445</v>
      </c>
      <c r="K12" s="42">
        <f t="shared" si="3"/>
        <v>14385</v>
      </c>
      <c r="L12" s="43">
        <f>937+1078+2242+2763</f>
        <v>7020</v>
      </c>
      <c r="M12" s="45">
        <f>1022+1174+2268+2901</f>
        <v>7365</v>
      </c>
      <c r="N12" s="42">
        <f t="shared" si="4"/>
        <v>12550</v>
      </c>
      <c r="O12" s="43">
        <f>838+792+1717+2693</f>
        <v>6040</v>
      </c>
      <c r="P12" s="44">
        <f>901+824+1859+2926</f>
        <v>6510</v>
      </c>
      <c r="Q12" s="46" t="s">
        <v>26</v>
      </c>
    </row>
    <row r="13" spans="1:17" s="12" customFormat="1" ht="20.25" customHeight="1" x14ac:dyDescent="0.3">
      <c r="A13" s="40"/>
      <c r="B13" s="41" t="s">
        <v>27</v>
      </c>
      <c r="C13" s="40"/>
      <c r="D13" s="40"/>
      <c r="E13" s="42">
        <f t="shared" si="1"/>
        <v>121</v>
      </c>
      <c r="F13" s="43">
        <f>70</f>
        <v>70</v>
      </c>
      <c r="G13" s="44">
        <f>1+50</f>
        <v>51</v>
      </c>
      <c r="H13" s="42">
        <f t="shared" si="2"/>
        <v>216</v>
      </c>
      <c r="I13" s="43">
        <f>101+23</f>
        <v>124</v>
      </c>
      <c r="J13" s="44">
        <f>75+17</f>
        <v>92</v>
      </c>
      <c r="K13" s="42">
        <f t="shared" si="3"/>
        <v>2557</v>
      </c>
      <c r="L13" s="43">
        <f>1219+97</f>
        <v>1316</v>
      </c>
      <c r="M13" s="45">
        <f>1137+104</f>
        <v>1241</v>
      </c>
      <c r="N13" s="42">
        <f t="shared" si="4"/>
        <v>1820</v>
      </c>
      <c r="O13" s="43">
        <f>773+154</f>
        <v>927</v>
      </c>
      <c r="P13" s="44">
        <f>763+130</f>
        <v>893</v>
      </c>
      <c r="Q13" s="46" t="s">
        <v>28</v>
      </c>
    </row>
    <row r="14" spans="1:17" s="12" customFormat="1" ht="20.25" customHeight="1" x14ac:dyDescent="0.3">
      <c r="A14" s="40"/>
      <c r="B14" s="41" t="s">
        <v>29</v>
      </c>
      <c r="C14" s="40"/>
      <c r="D14" s="40"/>
      <c r="E14" s="42">
        <f t="shared" si="1"/>
        <v>111</v>
      </c>
      <c r="F14" s="43">
        <f>56</f>
        <v>56</v>
      </c>
      <c r="G14" s="44">
        <f>55</f>
        <v>55</v>
      </c>
      <c r="H14" s="42">
        <f t="shared" si="2"/>
        <v>241</v>
      </c>
      <c r="I14" s="43">
        <f>104+38</f>
        <v>142</v>
      </c>
      <c r="J14" s="44">
        <f>67+32</f>
        <v>99</v>
      </c>
      <c r="K14" s="42">
        <f t="shared" si="3"/>
        <v>4259</v>
      </c>
      <c r="L14" s="43">
        <f>1717+389</f>
        <v>2106</v>
      </c>
      <c r="M14" s="45">
        <f>1784+369</f>
        <v>2153</v>
      </c>
      <c r="N14" s="42">
        <f t="shared" si="4"/>
        <v>2929</v>
      </c>
      <c r="O14" s="43">
        <f>1118+304</f>
        <v>1422</v>
      </c>
      <c r="P14" s="44">
        <f>1192+315</f>
        <v>1507</v>
      </c>
      <c r="Q14" s="46" t="s">
        <v>30</v>
      </c>
    </row>
    <row r="15" spans="1:17" s="12" customFormat="1" ht="20.25" customHeight="1" x14ac:dyDescent="0.3">
      <c r="A15" s="40"/>
      <c r="B15" s="41" t="s">
        <v>31</v>
      </c>
      <c r="C15" s="40"/>
      <c r="D15" s="40"/>
      <c r="E15" s="42">
        <f t="shared" si="1"/>
        <v>1375</v>
      </c>
      <c r="F15" s="43">
        <f>1+110+571</f>
        <v>682</v>
      </c>
      <c r="G15" s="44">
        <f>1+138+554</f>
        <v>693</v>
      </c>
      <c r="H15" s="42">
        <f t="shared" si="2"/>
        <v>830</v>
      </c>
      <c r="I15" s="43">
        <f>205+52+28+55+165</f>
        <v>505</v>
      </c>
      <c r="J15" s="44">
        <f>128+29+19+36+113</f>
        <v>325</v>
      </c>
      <c r="K15" s="42">
        <f t="shared" si="3"/>
        <v>20624</v>
      </c>
      <c r="L15" s="43">
        <f>5379+2251+607+67+2026</f>
        <v>10330</v>
      </c>
      <c r="M15" s="45">
        <f>5754+2613+626+67+1234</f>
        <v>10294</v>
      </c>
      <c r="N15" s="42">
        <f t="shared" si="4"/>
        <v>15362</v>
      </c>
      <c r="O15" s="43">
        <f>2998+1782+344+156+2503</f>
        <v>7783</v>
      </c>
      <c r="P15" s="44">
        <f>3209+2050+396+190+1734</f>
        <v>7579</v>
      </c>
      <c r="Q15" s="46" t="s">
        <v>32</v>
      </c>
    </row>
    <row r="16" spans="1:17" s="12" customFormat="1" ht="20.25" customHeight="1" x14ac:dyDescent="0.3">
      <c r="A16" s="40"/>
      <c r="B16" s="41" t="s">
        <v>33</v>
      </c>
      <c r="C16" s="40"/>
      <c r="D16" s="40"/>
      <c r="E16" s="42">
        <f t="shared" si="1"/>
        <v>92</v>
      </c>
      <c r="F16" s="43">
        <v>47</v>
      </c>
      <c r="G16" s="44">
        <v>45</v>
      </c>
      <c r="H16" s="42">
        <f t="shared" si="2"/>
        <v>205</v>
      </c>
      <c r="I16" s="43">
        <f>94+18</f>
        <v>112</v>
      </c>
      <c r="J16" s="44">
        <f>82+11</f>
        <v>93</v>
      </c>
      <c r="K16" s="42">
        <f t="shared" si="3"/>
        <v>2882</v>
      </c>
      <c r="L16" s="43">
        <f>1130+323</f>
        <v>1453</v>
      </c>
      <c r="M16" s="45">
        <f>1108+321</f>
        <v>1429</v>
      </c>
      <c r="N16" s="42">
        <f t="shared" si="4"/>
        <v>2407</v>
      </c>
      <c r="O16" s="43">
        <f>929+251</f>
        <v>1180</v>
      </c>
      <c r="P16" s="44">
        <f>948+279</f>
        <v>1227</v>
      </c>
      <c r="Q16" s="46" t="s">
        <v>34</v>
      </c>
    </row>
    <row r="17" spans="1:17" s="12" customFormat="1" ht="4.5" customHeight="1" x14ac:dyDescent="0.3">
      <c r="A17" s="47"/>
      <c r="B17" s="47"/>
      <c r="C17" s="47"/>
      <c r="D17" s="47"/>
      <c r="E17" s="48"/>
      <c r="F17" s="49"/>
      <c r="G17" s="50"/>
      <c r="H17" s="48"/>
      <c r="I17" s="49"/>
      <c r="J17" s="50"/>
      <c r="K17" s="47"/>
      <c r="L17" s="49"/>
      <c r="M17" s="47"/>
      <c r="N17" s="48"/>
      <c r="O17" s="49"/>
      <c r="P17" s="50"/>
      <c r="Q17" s="47"/>
    </row>
    <row r="18" spans="1:17" s="12" customFormat="1" ht="4.5" customHeigh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</row>
    <row r="19" spans="1:17" s="12" customFormat="1" ht="17.25" x14ac:dyDescent="0.3">
      <c r="A19" s="40" t="s">
        <v>35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</row>
    <row r="20" spans="1:17" s="12" customFormat="1" ht="17.25" x14ac:dyDescent="0.3">
      <c r="A20" s="40"/>
      <c r="B20" s="40" t="s">
        <v>36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</row>
  </sheetData>
  <mergeCells count="11">
    <mergeCell ref="A9:D9"/>
    <mergeCell ref="A4:D7"/>
    <mergeCell ref="E4:G4"/>
    <mergeCell ref="H4:J4"/>
    <mergeCell ref="K4:M4"/>
    <mergeCell ref="N4:P4"/>
    <mergeCell ref="Q4:Q7"/>
    <mergeCell ref="E5:G5"/>
    <mergeCell ref="H5:J5"/>
    <mergeCell ref="K5:M5"/>
    <mergeCell ref="N5:P5"/>
  </mergeCells>
  <pageMargins left="0.75" right="0.75" top="0.8" bottom="0.5" header="0.51180993000874886" footer="0.5118099300087488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2016-10-04T10:10:25Z</dcterms:created>
  <dcterms:modified xsi:type="dcterms:W3CDTF">2016-10-04T10:10:52Z</dcterms:modified>
</cp:coreProperties>
</file>