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S15" i="1"/>
  <c r="R15"/>
  <c r="Q15"/>
  <c r="J15"/>
  <c r="H15"/>
  <c r="G15"/>
  <c r="E15"/>
  <c r="S14"/>
  <c r="R14"/>
  <c r="Q14"/>
  <c r="P14"/>
  <c r="O14"/>
  <c r="N14"/>
  <c r="M14"/>
  <c r="L14"/>
  <c r="K14"/>
  <c r="J14"/>
  <c r="I14"/>
  <c r="H14"/>
  <c r="G14"/>
  <c r="F14"/>
  <c r="E14"/>
  <c r="S13"/>
  <c r="R13"/>
  <c r="Q13"/>
  <c r="P13"/>
  <c r="O13"/>
  <c r="N13"/>
  <c r="M13"/>
  <c r="L13"/>
  <c r="K13"/>
  <c r="J13"/>
  <c r="I13"/>
  <c r="H13"/>
  <c r="G13"/>
  <c r="F13"/>
  <c r="E13"/>
  <c r="S12"/>
  <c r="R12"/>
  <c r="Q12"/>
  <c r="P12"/>
  <c r="O12"/>
  <c r="N12"/>
  <c r="M12"/>
  <c r="L12"/>
  <c r="K12"/>
  <c r="J12"/>
  <c r="I12"/>
  <c r="H12"/>
  <c r="G12"/>
  <c r="F12"/>
  <c r="E12"/>
  <c r="S11"/>
  <c r="R11"/>
  <c r="Q11"/>
  <c r="P11"/>
  <c r="O11"/>
  <c r="N11"/>
  <c r="M11"/>
  <c r="L11"/>
  <c r="K11"/>
  <c r="J11"/>
  <c r="I11"/>
  <c r="H11"/>
  <c r="G11"/>
  <c r="F11"/>
  <c r="E11"/>
  <c r="S10"/>
  <c r="R10"/>
  <c r="Q10"/>
  <c r="P10"/>
  <c r="O10"/>
  <c r="N10"/>
  <c r="M10"/>
  <c r="L10"/>
  <c r="K10"/>
  <c r="J10"/>
  <c r="I10"/>
  <c r="H10"/>
  <c r="G10"/>
  <c r="F10"/>
  <c r="E10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<sst xmlns="http://schemas.openxmlformats.org/spreadsheetml/2006/main" count="75" uniqueCount="41">
  <si>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</si>
  <si>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2557 - 2558</t>
  </si>
  <si>
    <t>Table</t>
  </si>
  <si>
    <t>Employed Persons Aged 15 Years and Over by Work Status, Sex and Quarterly: 2014 - 2015</t>
  </si>
  <si>
    <t xml:space="preserve">               (หน่วยเป็นพัน   In thousands)</t>
  </si>
  <si>
    <t>2557 (2014)</t>
  </si>
  <si>
    <t>2558 (2015)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</si>
  <si>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</si>
  <si>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</si>
  <si>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</si>
  <si>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</si>
  <si>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</si>
  <si>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</si>
  <si>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</si>
  <si>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</si>
  <si>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</si>
  <si>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</si>
  <si>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</si>
  <si>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</si>
  <si>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</si>
  <si>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</si>
  <si>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</si>
  <si>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</si>
  <si>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</si>
  <si>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</si>
  <si>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</si>
  <si>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</si>
  <si>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</si>
  <si>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</si>
  <si>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</si>
  <si>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</si>
  <si>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</si>
  <si>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</si>
  <si>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</si>
  <si>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</si>
  <si>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</si>
  <si>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</si>
  <si>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</si>
  <si>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2557 -2558  ระดับจังหวัด  สำนักงานสถิติแห่งชาติ</t>
  </si>
  <si>
    <t>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</si>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</sst>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11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2" fontId="5" fillId="0" borderId="7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0" fontId="6" fillId="0" borderId="7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8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5">
    <cellStyle name="เครื่องหมายจุลภาค 2 2" xfId="1"/>
    <cellStyle name="เครื่องหมายจุลภาค 2 2 2" xfId="2"/>
    <cellStyle name="เครื่องหมายจุลภาค 2 2 3" xfId="3"/>
    <cellStyle name="เครื่องหมายจุลภาค 2 2 4" xfId="4"/>
    <cellStyle name="เครื่องหมายจุลภาค 2 2 5" xfId="5"/>
    <cellStyle name="เครื่องหมายจุลภาค 2 2 6" xfId="6"/>
    <cellStyle name="เครื่องหมายจุลภาค 2 2 7" xfId="7"/>
    <cellStyle name="เครื่องหมายจุลภาค 2 2 8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  <cellStyle name="ปกติ 2" xfId="16"/>
    <cellStyle name="ปกติ 3" xfId="17"/>
    <cellStyle name="ปกติ 3 2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419100</xdr:colOff>
      <xdr:row>0</xdr:row>
      <xdr:rowOff>0</xdr:rowOff>
    </xdr:from>
    <xdr:to>
      <xdr:col>24</xdr:col>
      <xdr:colOff>85725</xdr:colOff>
      <xdr:row>18</xdr:row>
      <xdr:rowOff>161925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839325" y="0"/>
          <a:ext cx="981075" cy="6467475"/>
          <a:chOff x="995" y="0"/>
          <a:chExt cx="5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60"/>
            <a:ext cx="2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58"/>
            <a:ext cx="5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topLeftCell="A13" workbookViewId="0">
      <selection activeCell="W22" sqref="W22"/>
    </sheetView>
  </sheetViews>
  <sheetFormatPr defaultRowHeight="18.75"/>
  <cols>
    <col min="1" max="1" width="1.7109375" style="7" customWidth="1"/>
    <col min="2" max="2" width="6.140625" style="7" customWidth="1"/>
    <col min="3" max="3" width="4.85546875" style="7" customWidth="1"/>
    <col min="4" max="4" width="1.85546875" style="7" customWidth="1"/>
    <col min="5" max="19" width="6.85546875" style="7" customWidth="1"/>
    <col min="20" max="20" width="2" style="7" customWidth="1"/>
    <col min="21" max="21" width="21.85546875" style="7" customWidth="1"/>
    <col min="22" max="22" width="7.85546875" style="6" customWidth="1"/>
    <col min="23" max="23" width="9.42578125" style="7" customWidth="1"/>
    <col min="24" max="24" width="2.42578125" style="7" customWidth="1"/>
    <col min="25" max="16384" width="9.140625" style="7"/>
  </cols>
  <sheetData>
    <row r="1" spans="1:22" s="1" customFormat="1">
      <c r="B1" s="1" t="s">
        <v>0</v>
      </c>
      <c r="C1" s="2">
        <v>2.5</v>
      </c>
      <c r="D1" s="1" t="s">
        <v>1</v>
      </c>
      <c r="V1" s="3"/>
    </row>
    <row r="2" spans="1:22" s="4" customFormat="1">
      <c r="B2" s="1" t="s">
        <v>2</v>
      </c>
      <c r="C2" s="2">
        <v>2.5</v>
      </c>
      <c r="D2" s="1" t="s">
        <v>3</v>
      </c>
      <c r="V2" s="5"/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2" s="20" customFormat="1" ht="22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2" s="20" customFormat="1" ht="22.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2" s="20" customFormat="1" ht="22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2" s="20" customFormat="1" ht="22.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2" s="4" customFormat="1" ht="42.75" customHeight="1">
      <c r="A9" s="34" t="s">
        <v>23</v>
      </c>
      <c r="B9" s="34"/>
      <c r="C9" s="34"/>
      <c r="D9" s="35"/>
      <c r="E9" s="36">
        <f>513793.84/1000</f>
        <v>513.79384000000005</v>
      </c>
      <c r="F9" s="37">
        <f>285084.34/1000</f>
        <v>285.08434</v>
      </c>
      <c r="G9" s="38">
        <f>228709.5/1000</f>
        <v>228.70949999999999</v>
      </c>
      <c r="H9" s="39">
        <f>537726.88/1000</f>
        <v>537.72688000000005</v>
      </c>
      <c r="I9" s="37">
        <f>299489.61/1000</f>
        <v>299.48960999999997</v>
      </c>
      <c r="J9" s="39">
        <f>238237.27/1000</f>
        <v>238.23727</v>
      </c>
      <c r="K9" s="36">
        <f>568527.14/1000</f>
        <v>568.52714000000003</v>
      </c>
      <c r="L9" s="37">
        <f>312666.18/1000</f>
        <v>312.66618</v>
      </c>
      <c r="M9" s="38">
        <f>255860.96/1000</f>
        <v>255.86096000000001</v>
      </c>
      <c r="N9" s="40">
        <f>545407.41/1000</f>
        <v>545.40741000000003</v>
      </c>
      <c r="O9" s="40">
        <f>290023.42/1000</f>
        <v>290.02341999999999</v>
      </c>
      <c r="P9" s="40">
        <f>255383.99/1000</f>
        <v>255.38398999999998</v>
      </c>
      <c r="Q9" s="39">
        <f>493606.05/1000</f>
        <v>493.60604999999998</v>
      </c>
      <c r="R9" s="37">
        <f>277070.49/1000</f>
        <v>277.07049000000001</v>
      </c>
      <c r="S9" s="39">
        <f>216535.56/1000</f>
        <v>216.53556</v>
      </c>
      <c r="T9" s="41" t="s">
        <v>20</v>
      </c>
      <c r="U9" s="42"/>
      <c r="V9" s="5"/>
    </row>
    <row r="10" spans="1:22" s="43" customFormat="1" ht="42" customHeight="1">
      <c r="A10" s="43" t="s">
        <v>24</v>
      </c>
      <c r="E10" s="44">
        <f>16674.03/1000</f>
        <v>16.674029999999998</v>
      </c>
      <c r="F10" s="45">
        <f>13689.02/1000</f>
        <v>13.689020000000001</v>
      </c>
      <c r="G10" s="46">
        <f>2985.01/1000</f>
        <v>2.9850100000000004</v>
      </c>
      <c r="H10" s="47">
        <f>28090.95/1000</f>
        <v>28.090949999999999</v>
      </c>
      <c r="I10" s="45">
        <f>20035.71/1000</f>
        <v>20.035709999999998</v>
      </c>
      <c r="J10" s="47">
        <f>8055.25/1000</f>
        <v>8.0552499999999991</v>
      </c>
      <c r="K10" s="45">
        <f>13000.27/1000</f>
        <v>13.00027</v>
      </c>
      <c r="L10" s="47">
        <f>9549.07/1000</f>
        <v>9.5490700000000004</v>
      </c>
      <c r="M10" s="45">
        <f>3451.2/1000</f>
        <v>3.4511999999999996</v>
      </c>
      <c r="N10" s="45">
        <f>25855.75/1000</f>
        <v>25.85575</v>
      </c>
      <c r="O10" s="45">
        <f>18076.42/1000</f>
        <v>18.076419999999999</v>
      </c>
      <c r="P10" s="45">
        <f>7779.33/1000</f>
        <v>7.7793299999999999</v>
      </c>
      <c r="Q10" s="47">
        <f>10694.72/1000</f>
        <v>10.69472</v>
      </c>
      <c r="R10" s="45">
        <f>7701.31/1000</f>
        <v>7.7013100000000003</v>
      </c>
      <c r="S10" s="47">
        <f>2993.4/1000</f>
        <v>2.9934000000000003</v>
      </c>
      <c r="T10" s="48" t="s">
        <v>25</v>
      </c>
      <c r="U10" s="20"/>
      <c r="V10" s="49"/>
    </row>
    <row r="11" spans="1:22" s="43" customFormat="1" ht="42" customHeight="1">
      <c r="A11" s="43" t="s">
        <v>26</v>
      </c>
      <c r="E11" s="44">
        <f>54310.8/1000</f>
        <v>54.3108</v>
      </c>
      <c r="F11" s="45">
        <f>30085.17/1000</f>
        <v>30.085169999999998</v>
      </c>
      <c r="G11" s="46">
        <f>24225.63/1000</f>
        <v>24.225630000000002</v>
      </c>
      <c r="H11" s="47">
        <f>51653.13/1000</f>
        <v>51.653129999999997</v>
      </c>
      <c r="I11" s="45">
        <f>27135.94/1000</f>
        <v>27.135939999999998</v>
      </c>
      <c r="J11" s="47">
        <f>24517.2/1000</f>
        <v>24.517199999999999</v>
      </c>
      <c r="K11" s="45">
        <f>54347.71/1000</f>
        <v>54.347709999999999</v>
      </c>
      <c r="L11" s="47">
        <f>30622.9/1000</f>
        <v>30.622900000000001</v>
      </c>
      <c r="M11" s="45">
        <f>23724.81/1000</f>
        <v>23.724810000000002</v>
      </c>
      <c r="N11" s="45">
        <f>53439.81/1000</f>
        <v>53.439809999999994</v>
      </c>
      <c r="O11" s="45">
        <f>31014.75/1000</f>
        <v>31.014749999999999</v>
      </c>
      <c r="P11" s="45">
        <f>22425.06/1000</f>
        <v>22.425060000000002</v>
      </c>
      <c r="Q11" s="47">
        <f>54564.62/1000</f>
        <v>54.564620000000005</v>
      </c>
      <c r="R11" s="45">
        <f>28284.02/1000</f>
        <v>28.284020000000002</v>
      </c>
      <c r="S11" s="47">
        <f>26280.6/1000</f>
        <v>26.2806</v>
      </c>
      <c r="T11" s="48" t="s">
        <v>27</v>
      </c>
      <c r="U11" s="20"/>
      <c r="V11" s="49"/>
    </row>
    <row r="12" spans="1:22" s="43" customFormat="1" ht="42" customHeight="1">
      <c r="A12" s="43" t="s">
        <v>28</v>
      </c>
      <c r="E12" s="44">
        <f>150296.21/1000</f>
        <v>150.29621</v>
      </c>
      <c r="F12" s="45">
        <f>99178.82/1000</f>
        <v>99.178820000000002</v>
      </c>
      <c r="G12" s="46">
        <f>51117.39/1000</f>
        <v>51.11739</v>
      </c>
      <c r="H12" s="47">
        <f>130845.22/1000</f>
        <v>130.84522000000001</v>
      </c>
      <c r="I12" s="45">
        <f>83650.57/1000</f>
        <v>83.650570000000002</v>
      </c>
      <c r="J12" s="47">
        <f>47194.65/1000</f>
        <v>47.194650000000003</v>
      </c>
      <c r="K12" s="45">
        <f>106355.79/1000</f>
        <v>106.35579</v>
      </c>
      <c r="L12" s="47">
        <f>70160.44/1000</f>
        <v>70.160440000000008</v>
      </c>
      <c r="M12" s="45">
        <f>36195.35/1000</f>
        <v>36.195349999999998</v>
      </c>
      <c r="N12" s="45">
        <f>93594.72/1000</f>
        <v>93.594719999999995</v>
      </c>
      <c r="O12" s="45">
        <f>60256.41/1000</f>
        <v>60.256410000000002</v>
      </c>
      <c r="P12" s="45">
        <f>33338.31/1000</f>
        <v>33.33831</v>
      </c>
      <c r="Q12" s="47">
        <f>144805.81/1000</f>
        <v>144.80581000000001</v>
      </c>
      <c r="R12" s="45">
        <f>91051.96/1000</f>
        <v>91.051960000000008</v>
      </c>
      <c r="S12" s="47">
        <f>53753.84/1000</f>
        <v>53.753839999999997</v>
      </c>
      <c r="T12" s="48" t="s">
        <v>29</v>
      </c>
      <c r="U12" s="20"/>
      <c r="V12" s="49"/>
    </row>
    <row r="13" spans="1:22" s="43" customFormat="1" ht="42" customHeight="1">
      <c r="A13" s="43" t="s">
        <v>30</v>
      </c>
      <c r="E13" s="44">
        <f>212935.5/1000</f>
        <v>212.93549999999999</v>
      </c>
      <c r="F13" s="45">
        <f>119643.09/1000</f>
        <v>119.64309</v>
      </c>
      <c r="G13" s="46">
        <f>93292.41/1000</f>
        <v>93.292410000000004</v>
      </c>
      <c r="H13" s="47">
        <f>239931.2/1000</f>
        <v>239.93120000000002</v>
      </c>
      <c r="I13" s="45">
        <f>132124.32/1000</f>
        <v>132.12432000000001</v>
      </c>
      <c r="J13" s="47">
        <f>107806.88/1000</f>
        <v>107.80688000000001</v>
      </c>
      <c r="K13" s="45">
        <f>286896.05/1000</f>
        <v>286.89605</v>
      </c>
      <c r="L13" s="47">
        <f>162589.42/1000</f>
        <v>162.58942000000002</v>
      </c>
      <c r="M13" s="45">
        <f>124306.63/1000</f>
        <v>124.30663</v>
      </c>
      <c r="N13" s="45">
        <f>255280.34/1000</f>
        <v>255.28034</v>
      </c>
      <c r="O13" s="45">
        <f>141726.67/1000</f>
        <v>141.72667000000001</v>
      </c>
      <c r="P13" s="45">
        <f>113553.67/1000</f>
        <v>113.55367</v>
      </c>
      <c r="Q13" s="47">
        <f>214961.02/1000</f>
        <v>214.96101999999999</v>
      </c>
      <c r="R13" s="45">
        <f>125297.06/1000</f>
        <v>125.29706</v>
      </c>
      <c r="S13" s="47">
        <f>89663.95/1000</f>
        <v>89.66395</v>
      </c>
      <c r="T13" s="48" t="s">
        <v>31</v>
      </c>
      <c r="U13" s="20"/>
      <c r="V13" s="49"/>
    </row>
    <row r="14" spans="1:22" s="43" customFormat="1" ht="42" customHeight="1">
      <c r="A14" s="43" t="s">
        <v>32</v>
      </c>
      <c r="E14" s="44">
        <f>79521.39/1000</f>
        <v>79.521389999999997</v>
      </c>
      <c r="F14" s="45">
        <f>22488.24/1000</f>
        <v>22.488240000000001</v>
      </c>
      <c r="G14" s="46">
        <f>57033.15/1000</f>
        <v>57.033149999999999</v>
      </c>
      <c r="H14" s="47">
        <f>86640.43/1000</f>
        <v>86.640429999999995</v>
      </c>
      <c r="I14" s="45">
        <f>36543.08/1000</f>
        <v>36.543080000000003</v>
      </c>
      <c r="J14" s="47">
        <f>50097.35/1000</f>
        <v>50.097349999999999</v>
      </c>
      <c r="K14" s="45">
        <f>107927.32/1000</f>
        <v>107.92732000000001</v>
      </c>
      <c r="L14" s="47">
        <f>39744.34/1000</f>
        <v>39.744339999999994</v>
      </c>
      <c r="M14" s="45">
        <f>68182.97/1000</f>
        <v>68.182969999999997</v>
      </c>
      <c r="N14" s="45">
        <f>117236.79/1000</f>
        <v>117.23679</v>
      </c>
      <c r="O14" s="45">
        <f>38949.17/1000</f>
        <v>38.949169999999995</v>
      </c>
      <c r="P14" s="45">
        <f>78287.62/1000</f>
        <v>78.28761999999999</v>
      </c>
      <c r="Q14" s="47">
        <f>67907.28/1000</f>
        <v>67.90728</v>
      </c>
      <c r="R14" s="45">
        <f>24148.33/1000</f>
        <v>24.148330000000001</v>
      </c>
      <c r="S14" s="47">
        <f>43758.94/1000</f>
        <v>43.758940000000003</v>
      </c>
      <c r="T14" s="48" t="s">
        <v>33</v>
      </c>
      <c r="U14" s="20"/>
      <c r="V14" s="49"/>
    </row>
    <row r="15" spans="1:22" s="43" customFormat="1" ht="42" customHeight="1">
      <c r="A15" s="43" t="s">
        <v>34</v>
      </c>
      <c r="E15" s="44">
        <f>55.92/1000</f>
        <v>5.5920000000000004E-2</v>
      </c>
      <c r="F15" s="45" t="s">
        <v>35</v>
      </c>
      <c r="G15" s="46">
        <f>55.92/1000</f>
        <v>5.5920000000000004E-2</v>
      </c>
      <c r="H15" s="47">
        <f>565.95/1000</f>
        <v>0.56595000000000006</v>
      </c>
      <c r="I15" s="45" t="s">
        <v>35</v>
      </c>
      <c r="J15" s="47">
        <f>565.95/1000</f>
        <v>0.56595000000000006</v>
      </c>
      <c r="K15" s="45" t="s">
        <v>35</v>
      </c>
      <c r="L15" s="47" t="s">
        <v>35</v>
      </c>
      <c r="M15" s="45" t="s">
        <v>35</v>
      </c>
      <c r="N15" s="45" t="s">
        <v>35</v>
      </c>
      <c r="O15" s="45" t="s">
        <v>35</v>
      </c>
      <c r="P15" s="45" t="s">
        <v>35</v>
      </c>
      <c r="Q15" s="47">
        <f>672.62/1000</f>
        <v>0.67262</v>
      </c>
      <c r="R15" s="45">
        <f>587.8/1000</f>
        <v>0.58779999999999999</v>
      </c>
      <c r="S15" s="47">
        <f>84.82/1000</f>
        <v>8.4819999999999993E-2</v>
      </c>
      <c r="T15" s="48" t="s">
        <v>36</v>
      </c>
      <c r="U15" s="20"/>
      <c r="V15" s="49"/>
    </row>
    <row r="16" spans="1:22" s="43" customFormat="1" ht="12" customHeight="1">
      <c r="A16" s="50"/>
      <c r="B16" s="50"/>
      <c r="C16" s="50"/>
      <c r="D16" s="50"/>
      <c r="E16" s="29"/>
      <c r="F16" s="30"/>
      <c r="G16" s="31"/>
      <c r="H16" s="32"/>
      <c r="I16" s="30"/>
      <c r="J16" s="32"/>
      <c r="K16" s="30"/>
      <c r="L16" s="32"/>
      <c r="M16" s="30"/>
      <c r="N16" s="30"/>
      <c r="O16" s="30"/>
      <c r="P16" s="30"/>
      <c r="Q16" s="32"/>
      <c r="R16" s="30"/>
      <c r="S16" s="31"/>
      <c r="T16" s="51"/>
      <c r="U16" s="50"/>
      <c r="V16" s="49"/>
    </row>
    <row r="17" spans="2:22" s="43" customFormat="1" ht="6" customHeight="1">
      <c r="S17" s="49"/>
      <c r="T17" s="49"/>
      <c r="V17" s="49"/>
    </row>
    <row r="18" spans="2:22" s="20" customFormat="1" ht="15.75">
      <c r="B18" s="52" t="s">
        <v>37</v>
      </c>
      <c r="C18" s="53" t="s">
        <v>38</v>
      </c>
    </row>
    <row r="19" spans="2:22" s="20" customFormat="1" ht="15.75">
      <c r="B19" s="52" t="s">
        <v>39</v>
      </c>
      <c r="C19" s="53" t="s">
        <v>40</v>
      </c>
    </row>
    <row r="20" spans="2:22" s="43" customFormat="1" ht="17.25">
      <c r="V20" s="49"/>
    </row>
    <row r="21" spans="2:22" s="20" customFormat="1" ht="15.75">
      <c r="V21" s="19"/>
    </row>
    <row r="22" spans="2:22" s="20" customFormat="1" ht="15.7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2015-09-07T07:22:26Z</dcterms:created>
  <dcterms:modified xsi:type="dcterms:W3CDTF">2015-09-07T07:22:32Z</dcterms:modified>
</cp:coreProperties>
</file>