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2" sheetId="1" r:id="rId1"/>
  </sheets>
  <definedNames>
    <definedName name="_xlnm.Print_Area" localSheetId="0">'T-2.2'!$A$1:$Q$33</definedName>
  </definedNames>
  <calcPr calcId="124519"/>
</workbook>
</file>

<file path=xl/calcChain.xml><?xml version="1.0" encoding="utf-8"?>
<calcChain xmlns="http://schemas.openxmlformats.org/spreadsheetml/2006/main">
  <c r="M26" i="1"/>
  <c r="L26"/>
  <c r="K26"/>
  <c r="J26" s="1"/>
  <c r="I26"/>
  <c r="H26"/>
  <c r="G26"/>
  <c r="F26"/>
  <c r="E26"/>
  <c r="M23"/>
  <c r="L23"/>
  <c r="K23"/>
  <c r="J23"/>
  <c r="I23"/>
  <c r="H23"/>
  <c r="G23"/>
  <c r="F23"/>
  <c r="E23"/>
  <c r="M22"/>
  <c r="L22"/>
  <c r="K22"/>
  <c r="J22" s="1"/>
  <c r="H22"/>
  <c r="G22"/>
  <c r="F22"/>
  <c r="E22"/>
  <c r="M21"/>
  <c r="L21"/>
  <c r="K21"/>
  <c r="J21" s="1"/>
  <c r="H21"/>
  <c r="G21"/>
  <c r="F21"/>
  <c r="E21"/>
  <c r="M20"/>
  <c r="L20"/>
  <c r="K20"/>
  <c r="J20" s="1"/>
  <c r="H20"/>
  <c r="G20"/>
  <c r="F20"/>
  <c r="E20"/>
  <c r="M17"/>
  <c r="L17"/>
  <c r="K17"/>
  <c r="J17" s="1"/>
  <c r="H17"/>
  <c r="G17"/>
  <c r="F17"/>
  <c r="E17"/>
  <c r="M16"/>
  <c r="L16"/>
  <c r="K16"/>
  <c r="J16" s="1"/>
  <c r="G16"/>
  <c r="F16" s="1"/>
  <c r="E16"/>
  <c r="M15"/>
  <c r="L15"/>
  <c r="K15"/>
  <c r="J15"/>
  <c r="G15"/>
  <c r="F15"/>
  <c r="E15"/>
  <c r="M14"/>
  <c r="L14"/>
  <c r="K14"/>
  <c r="J14" s="1"/>
  <c r="H14"/>
  <c r="F14" s="1"/>
  <c r="G14"/>
  <c r="E14"/>
</calcChain>
</file>

<file path=xl/sharedStrings.xml><?xml version="1.0" encoding="utf-8"?>
<sst xmlns="http://schemas.openxmlformats.org/spreadsheetml/2006/main" count="69" uniqueCount="47">
  <si>
    <t xml:space="preserve">ตาราง </t>
  </si>
  <si>
    <t>ประชากรอายุ 15 ปีขึ้นไป จำแนกตามสถานภาพแรงงาน เป็นรายไตรมาส พ.ศ. 2555 - 2558</t>
  </si>
  <si>
    <t>Table</t>
  </si>
  <si>
    <t>Population Aged 15 Years and Over by Labour Force Status and Quarterly: 2012 - 2015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</si>
  <si>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</si>
  <si>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</si>
  <si>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</si>
  <si>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</si>
  <si>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</si>
  <si>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</si>
  <si>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</si>
  <si>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</si>
  <si>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</si>
  <si>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</si>
  <si>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</si>
  <si>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</si>
  <si>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</si>
  <si>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</si>
  <si>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</si>
  <si>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</si>
  <si>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</si>
  <si>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</si>
  <si>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</si>
  <si>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</si>
  <si>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</si>
  <si>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</si>
  <si>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</si>
  <si>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</si>
  <si>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</si>
  <si>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</si>
  <si>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</si>
  <si>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2012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</si>
  <si>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</si>
  <si>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</si>
  <si>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</si>
  <si>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</si>
  <si>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</si>
  <si>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</si>
  <si>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</si>
  <si>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</si>
  <si>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2013</t>
  </si>
  <si>
    <t xml:space="preserve">           ไตรมาสที่ 1</t>
  </si>
  <si>
    <t>-</t>
  </si>
  <si>
    <t xml:space="preserve">  2014</t>
  </si>
  <si>
    <t xml:space="preserve">  2015</t>
  </si>
  <si>
    <t xml:space="preserve">           ที่มา:  การสำรวจภาวะการทำงานของประชากร พ.ศ. 2555 - 2558  ระดับจังหวัด  สำนักงานสถิติแห่งชาติ</t>
  </si>
  <si>
    <t xml:space="preserve">       Source: The  Labour Force Survey: 2012 - 2015 , Provincial level 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</si>
</sst>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13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187" fontId="3" fillId="0" borderId="13" xfId="1" applyNumberFormat="1" applyFont="1" applyBorder="1" applyAlignment="1">
      <alignment wrapText="1"/>
    </xf>
    <xf numFmtId="187" fontId="3" fillId="0" borderId="8" xfId="0" applyNumberFormat="1" applyFont="1" applyBorder="1" applyAlignment="1">
      <alignment wrapText="1"/>
    </xf>
    <xf numFmtId="187" fontId="3" fillId="0" borderId="8" xfId="1" applyNumberFormat="1" applyFont="1" applyBorder="1" applyAlignment="1">
      <alignment wrapText="1"/>
    </xf>
    <xf numFmtId="187" fontId="3" fillId="0" borderId="13" xfId="0" applyNumberFormat="1" applyFont="1" applyBorder="1" applyAlignment="1"/>
    <xf numFmtId="187" fontId="3" fillId="0" borderId="7" xfId="1" applyNumberFormat="1" applyFont="1" applyBorder="1" applyAlignment="1">
      <alignment wrapText="1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87" fontId="3" fillId="0" borderId="13" xfId="0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7" xfId="0" applyFont="1" applyBorder="1" applyAlignment="1"/>
    <xf numFmtId="187" fontId="3" fillId="0" borderId="0" xfId="0" applyNumberFormat="1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Border="1"/>
    <xf numFmtId="0" fontId="3" fillId="0" borderId="13" xfId="0" applyFont="1" applyBorder="1"/>
    <xf numFmtId="187" fontId="3" fillId="0" borderId="13" xfId="1" applyNumberFormat="1" applyFont="1" applyBorder="1"/>
    <xf numFmtId="187" fontId="3" fillId="0" borderId="8" xfId="1" applyNumberFormat="1" applyFont="1" applyBorder="1"/>
    <xf numFmtId="187" fontId="3" fillId="0" borderId="7" xfId="1" applyNumberFormat="1" applyFont="1" applyBorder="1"/>
    <xf numFmtId="187" fontId="3" fillId="0" borderId="13" xfId="1" applyNumberFormat="1" applyFont="1" applyBorder="1" applyAlignment="1">
      <alignment horizontal="right"/>
    </xf>
    <xf numFmtId="0" fontId="2" fillId="0" borderId="13" xfId="0" applyFont="1" applyBorder="1"/>
    <xf numFmtId="0" fontId="2" fillId="0" borderId="8" xfId="0" applyFont="1" applyBorder="1"/>
    <xf numFmtId="0" fontId="2" fillId="0" borderId="7" xfId="0" applyFont="1" applyBorder="1"/>
    <xf numFmtId="0" fontId="5" fillId="0" borderId="10" xfId="0" applyFont="1" applyBorder="1" applyAlignment="1"/>
    <xf numFmtId="0" fontId="5" fillId="0" borderId="11" xfId="0" applyFont="1" applyBorder="1" applyAlignment="1"/>
    <xf numFmtId="187" fontId="3" fillId="0" borderId="11" xfId="1" applyNumberFormat="1" applyFont="1" applyBorder="1"/>
    <xf numFmtId="187" fontId="3" fillId="0" borderId="9" xfId="1" applyNumberFormat="1" applyFont="1" applyBorder="1"/>
    <xf numFmtId="187" fontId="3" fillId="0" borderId="14" xfId="1" applyNumberFormat="1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workbookViewId="0">
      <selection activeCell="Q31" sqref="Q31"/>
    </sheetView>
  </sheetViews>
  <sheetFormatPr defaultRowHeight="21.75"/>
  <cols>
    <col min="1" max="1" width="1.7109375" style="100" customWidth="1"/>
    <col min="2" max="2" width="5.5703125" style="100" customWidth="1"/>
    <col min="3" max="3" width="4.85546875" style="100" customWidth="1"/>
    <col min="4" max="4" width="5.140625" style="100" customWidth="1"/>
    <col min="5" max="8" width="11.28515625" style="100" customWidth="1"/>
    <col min="9" max="9" width="14.7109375" style="100" customWidth="1"/>
    <col min="10" max="13" width="11.28515625" style="100" customWidth="1"/>
    <col min="14" max="14" width="2.7109375" style="100" customWidth="1"/>
    <col min="15" max="15" width="17.85546875" style="100" customWidth="1"/>
    <col min="16" max="16" width="2.28515625" style="100" customWidth="1"/>
    <col min="17" max="17" width="4.140625" style="100" customWidth="1"/>
    <col min="18" max="16384" width="9.140625" style="100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3" customFormat="1" ht="15.75" customHeight="1">
      <c r="C4" s="2"/>
      <c r="O4" s="5" t="s">
        <v>4</v>
      </c>
      <c r="P4" s="6"/>
    </row>
    <row r="5" spans="1:16" s="14" customFormat="1" ht="20.25" customHeight="1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0"/>
      <c r="L5" s="10"/>
      <c r="M5" s="11"/>
      <c r="N5" s="12" t="s">
        <v>7</v>
      </c>
      <c r="O5" s="13"/>
    </row>
    <row r="6" spans="1:16" s="26" customFormat="1" ht="18.75" customHeight="1">
      <c r="A6" s="15"/>
      <c r="B6" s="15"/>
      <c r="C6" s="15"/>
      <c r="D6" s="16"/>
      <c r="E6" s="17" t="s">
        <v>8</v>
      </c>
      <c r="F6" s="18"/>
      <c r="G6" s="18"/>
      <c r="H6" s="18"/>
      <c r="I6" s="19"/>
      <c r="J6" s="20" t="s">
        <v>9</v>
      </c>
      <c r="K6" s="21"/>
      <c r="L6" s="21"/>
      <c r="M6" s="22"/>
      <c r="N6" s="23"/>
      <c r="O6" s="24"/>
      <c r="P6" s="25"/>
    </row>
    <row r="7" spans="1:16" s="26" customFormat="1" ht="16.5" customHeight="1">
      <c r="A7" s="15"/>
      <c r="B7" s="15"/>
      <c r="C7" s="15"/>
      <c r="D7" s="16"/>
      <c r="E7" s="27" t="s">
        <v>10</v>
      </c>
      <c r="F7" s="28"/>
      <c r="G7" s="28"/>
      <c r="H7" s="28"/>
      <c r="I7" s="29"/>
      <c r="J7" s="27" t="s">
        <v>11</v>
      </c>
      <c r="K7" s="28"/>
      <c r="L7" s="28"/>
      <c r="M7" s="29"/>
      <c r="N7" s="23"/>
      <c r="O7" s="24"/>
      <c r="P7" s="25"/>
    </row>
    <row r="8" spans="1:16" s="26" customFormat="1" ht="17.25" customHeight="1">
      <c r="A8" s="15"/>
      <c r="B8" s="15"/>
      <c r="C8" s="15"/>
      <c r="D8" s="16"/>
      <c r="E8" s="30"/>
      <c r="F8" s="31" t="s">
        <v>12</v>
      </c>
      <c r="G8" s="7"/>
      <c r="H8" s="8"/>
      <c r="I8" s="32" t="s">
        <v>13</v>
      </c>
      <c r="J8" s="33"/>
      <c r="K8" s="33"/>
      <c r="L8" s="34"/>
      <c r="M8" s="33"/>
      <c r="N8" s="23"/>
      <c r="O8" s="24"/>
      <c r="P8" s="25"/>
    </row>
    <row r="9" spans="1:16" s="26" customFormat="1" ht="18.75" customHeight="1">
      <c r="A9" s="15"/>
      <c r="B9" s="15"/>
      <c r="C9" s="15"/>
      <c r="D9" s="16"/>
      <c r="E9" s="35" t="s">
        <v>14</v>
      </c>
      <c r="F9" s="36" t="s">
        <v>15</v>
      </c>
      <c r="G9" s="37"/>
      <c r="H9" s="38"/>
      <c r="I9" s="39" t="s">
        <v>16</v>
      </c>
      <c r="J9" s="35" t="s">
        <v>14</v>
      </c>
      <c r="K9" s="39" t="s">
        <v>17</v>
      </c>
      <c r="L9" s="40" t="s">
        <v>18</v>
      </c>
      <c r="M9" s="39" t="s">
        <v>19</v>
      </c>
      <c r="N9" s="23"/>
      <c r="O9" s="24"/>
      <c r="P9" s="25"/>
    </row>
    <row r="10" spans="1:16" s="26" customFormat="1" ht="16.5" customHeight="1">
      <c r="A10" s="15"/>
      <c r="B10" s="15"/>
      <c r="C10" s="15"/>
      <c r="D10" s="16"/>
      <c r="E10" s="39" t="s">
        <v>20</v>
      </c>
      <c r="F10" s="41" t="s">
        <v>14</v>
      </c>
      <c r="G10" s="39" t="s">
        <v>21</v>
      </c>
      <c r="H10" s="39" t="s">
        <v>22</v>
      </c>
      <c r="I10" s="39" t="s">
        <v>23</v>
      </c>
      <c r="J10" s="39" t="s">
        <v>20</v>
      </c>
      <c r="K10" s="39" t="s">
        <v>24</v>
      </c>
      <c r="L10" s="39" t="s">
        <v>25</v>
      </c>
      <c r="M10" s="39" t="s">
        <v>26</v>
      </c>
      <c r="N10" s="23"/>
      <c r="O10" s="24"/>
      <c r="P10" s="25"/>
    </row>
    <row r="11" spans="1:16" s="26" customFormat="1" ht="16.5" customHeight="1">
      <c r="A11" s="42"/>
      <c r="B11" s="42"/>
      <c r="C11" s="42"/>
      <c r="D11" s="43"/>
      <c r="E11" s="44"/>
      <c r="F11" s="45" t="s">
        <v>20</v>
      </c>
      <c r="G11" s="45" t="s">
        <v>27</v>
      </c>
      <c r="H11" s="45" t="s">
        <v>28</v>
      </c>
      <c r="I11" s="45" t="s">
        <v>29</v>
      </c>
      <c r="J11" s="45"/>
      <c r="K11" s="45" t="s">
        <v>30</v>
      </c>
      <c r="L11" s="45"/>
      <c r="M11" s="45"/>
      <c r="N11" s="46"/>
      <c r="O11" s="47"/>
      <c r="P11" s="25"/>
    </row>
    <row r="12" spans="1:16" s="25" customFormat="1" ht="5.25" customHeight="1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35"/>
      <c r="N12" s="52"/>
      <c r="O12" s="53"/>
    </row>
    <row r="13" spans="1:16" s="61" customFormat="1" ht="16.5" customHeight="1">
      <c r="A13" s="54">
        <v>2555</v>
      </c>
      <c r="B13" s="55"/>
      <c r="C13" s="55"/>
      <c r="D13" s="55"/>
      <c r="E13" s="56"/>
      <c r="F13" s="57"/>
      <c r="G13" s="57"/>
      <c r="H13" s="57"/>
      <c r="I13" s="58"/>
      <c r="J13" s="56"/>
      <c r="K13" s="56"/>
      <c r="L13" s="56"/>
      <c r="M13" s="57"/>
      <c r="N13" s="59" t="s">
        <v>31</v>
      </c>
      <c r="O13" s="60"/>
      <c r="P13" s="26"/>
    </row>
    <row r="14" spans="1:16" s="61" customFormat="1" ht="17.25" customHeight="1">
      <c r="A14" s="54" t="s">
        <v>32</v>
      </c>
      <c r="B14" s="55"/>
      <c r="C14" s="55"/>
      <c r="D14" s="55"/>
      <c r="E14" s="62">
        <f>201380</f>
        <v>201380</v>
      </c>
      <c r="F14" s="63">
        <f>SUM(G14:H14)</f>
        <v>198862</v>
      </c>
      <c r="G14" s="64">
        <f>198126</f>
        <v>198126</v>
      </c>
      <c r="H14" s="64">
        <f>736</f>
        <v>736</v>
      </c>
      <c r="I14" s="65">
        <v>2518</v>
      </c>
      <c r="J14" s="66">
        <f>SUM(K14:M14)</f>
        <v>72777</v>
      </c>
      <c r="K14" s="66">
        <f>23637</f>
        <v>23637</v>
      </c>
      <c r="L14" s="66">
        <f>21292</f>
        <v>21292</v>
      </c>
      <c r="M14" s="64">
        <f>27848</f>
        <v>27848</v>
      </c>
      <c r="N14" s="67"/>
      <c r="O14" s="68" t="s">
        <v>33</v>
      </c>
      <c r="P14" s="26"/>
    </row>
    <row r="15" spans="1:16" s="61" customFormat="1" ht="17.25" customHeight="1">
      <c r="A15" s="54" t="s">
        <v>34</v>
      </c>
      <c r="B15" s="55"/>
      <c r="C15" s="55"/>
      <c r="D15" s="55"/>
      <c r="E15" s="62">
        <f>213022</f>
        <v>213022</v>
      </c>
      <c r="F15" s="63">
        <f>SUM(G15:H15)</f>
        <v>210921</v>
      </c>
      <c r="G15" s="64">
        <f>208769</f>
        <v>208769</v>
      </c>
      <c r="H15" s="65">
        <v>2152</v>
      </c>
      <c r="I15" s="65">
        <v>2101</v>
      </c>
      <c r="J15" s="66">
        <f>SUM(K15:M15)</f>
        <v>62001</v>
      </c>
      <c r="K15" s="66">
        <f>20108</f>
        <v>20108</v>
      </c>
      <c r="L15" s="66">
        <f>15358</f>
        <v>15358</v>
      </c>
      <c r="M15" s="64">
        <f>26535</f>
        <v>26535</v>
      </c>
      <c r="N15" s="67"/>
      <c r="O15" s="68" t="s">
        <v>35</v>
      </c>
      <c r="P15" s="25"/>
    </row>
    <row r="16" spans="1:16" s="26" customFormat="1" ht="17.25" customHeight="1">
      <c r="A16" s="54" t="s">
        <v>36</v>
      </c>
      <c r="B16" s="55"/>
      <c r="C16" s="55"/>
      <c r="D16" s="55"/>
      <c r="E16" s="62">
        <f>224995</f>
        <v>224995</v>
      </c>
      <c r="F16" s="63">
        <f>SUM(G16:H16)</f>
        <v>224404</v>
      </c>
      <c r="G16" s="64">
        <f>222471</f>
        <v>222471</v>
      </c>
      <c r="H16" s="65">
        <v>1933</v>
      </c>
      <c r="I16" s="65">
        <v>591</v>
      </c>
      <c r="J16" s="66">
        <f>SUM(K16:M16)</f>
        <v>50881</v>
      </c>
      <c r="K16" s="66">
        <f>14192</f>
        <v>14192</v>
      </c>
      <c r="L16" s="66">
        <f>17078</f>
        <v>17078</v>
      </c>
      <c r="M16" s="64">
        <f>19611</f>
        <v>19611</v>
      </c>
      <c r="N16" s="67"/>
      <c r="O16" s="68" t="s">
        <v>37</v>
      </c>
      <c r="P16" s="25"/>
    </row>
    <row r="17" spans="1:16" s="26" customFormat="1" ht="17.25" customHeight="1">
      <c r="A17" s="54" t="s">
        <v>38</v>
      </c>
      <c r="B17" s="55"/>
      <c r="C17" s="55"/>
      <c r="D17" s="55"/>
      <c r="E17" s="62">
        <f>215514</f>
        <v>215514</v>
      </c>
      <c r="F17" s="63">
        <f>SUM(G17:H17)</f>
        <v>215303</v>
      </c>
      <c r="G17" s="64">
        <f>214975</f>
        <v>214975</v>
      </c>
      <c r="H17" s="64">
        <f>328</f>
        <v>328</v>
      </c>
      <c r="I17" s="65">
        <v>211</v>
      </c>
      <c r="J17" s="66">
        <f>SUM(K17:M17)</f>
        <v>61181</v>
      </c>
      <c r="K17" s="66">
        <f>14415</f>
        <v>14415</v>
      </c>
      <c r="L17" s="66">
        <f>20418</f>
        <v>20418</v>
      </c>
      <c r="M17" s="64">
        <f>26348</f>
        <v>26348</v>
      </c>
      <c r="N17" s="67"/>
      <c r="O17" s="68" t="s">
        <v>39</v>
      </c>
      <c r="P17" s="25"/>
    </row>
    <row r="18" spans="1:16" s="26" customFormat="1" ht="6" customHeight="1">
      <c r="A18" s="69"/>
      <c r="B18" s="69"/>
      <c r="C18" s="69"/>
      <c r="D18" s="70"/>
      <c r="E18" s="71"/>
      <c r="F18" s="72"/>
      <c r="G18" s="72"/>
      <c r="H18" s="72"/>
      <c r="I18" s="65"/>
      <c r="J18" s="71"/>
      <c r="K18" s="71"/>
      <c r="L18" s="71"/>
      <c r="M18" s="72"/>
      <c r="N18" s="67"/>
      <c r="O18" s="68"/>
      <c r="P18" s="25"/>
    </row>
    <row r="19" spans="1:16" s="26" customFormat="1" ht="16.5" customHeight="1">
      <c r="A19" s="54">
        <v>2556</v>
      </c>
      <c r="B19" s="55"/>
      <c r="C19" s="55"/>
      <c r="D19" s="55"/>
      <c r="E19" s="71"/>
      <c r="F19" s="72"/>
      <c r="G19" s="72"/>
      <c r="H19" s="72"/>
      <c r="I19" s="65"/>
      <c r="J19" s="71"/>
      <c r="K19" s="71"/>
      <c r="L19" s="71"/>
      <c r="M19" s="72"/>
      <c r="N19" s="59" t="s">
        <v>40</v>
      </c>
      <c r="O19" s="60"/>
      <c r="P19" s="25"/>
    </row>
    <row r="20" spans="1:16" s="26" customFormat="1" ht="17.25" customHeight="1">
      <c r="A20" s="54" t="s">
        <v>41</v>
      </c>
      <c r="B20" s="55"/>
      <c r="C20" s="55"/>
      <c r="D20" s="55"/>
      <c r="E20" s="65">
        <f>202934</f>
        <v>202934</v>
      </c>
      <c r="F20" s="65">
        <f>201871.27</f>
        <v>201871.27</v>
      </c>
      <c r="G20" s="65">
        <f>200902.56</f>
        <v>200902.56</v>
      </c>
      <c r="H20" s="65">
        <f>968.72</f>
        <v>968.72</v>
      </c>
      <c r="I20" s="65">
        <v>1063</v>
      </c>
      <c r="J20" s="66">
        <f>SUM(K20:M20)</f>
        <v>74598</v>
      </c>
      <c r="K20" s="62">
        <f>27388</f>
        <v>27388</v>
      </c>
      <c r="L20" s="62">
        <f>19451</f>
        <v>19451</v>
      </c>
      <c r="M20" s="62">
        <f>27759</f>
        <v>27759</v>
      </c>
      <c r="N20" s="67"/>
      <c r="O20" s="68" t="s">
        <v>33</v>
      </c>
      <c r="P20" s="25"/>
    </row>
    <row r="21" spans="1:16" s="26" customFormat="1" ht="17.25" customHeight="1">
      <c r="A21" s="54" t="s">
        <v>34</v>
      </c>
      <c r="B21" s="55"/>
      <c r="C21" s="55"/>
      <c r="D21" s="55"/>
      <c r="E21" s="65">
        <f>213930</f>
        <v>213930</v>
      </c>
      <c r="F21" s="65">
        <f>213406.58</f>
        <v>213406.58</v>
      </c>
      <c r="G21" s="65">
        <f>212872.11</f>
        <v>212872.11</v>
      </c>
      <c r="H21" s="65">
        <f>534.47</f>
        <v>534.47</v>
      </c>
      <c r="I21" s="73">
        <v>524</v>
      </c>
      <c r="J21" s="66">
        <f>SUM(K21:M21)</f>
        <v>64454.710000000006</v>
      </c>
      <c r="K21" s="65">
        <f>18861.55</f>
        <v>18861.55</v>
      </c>
      <c r="L21" s="65">
        <f>15771.6</f>
        <v>15771.6</v>
      </c>
      <c r="M21" s="65">
        <f>29821.56</f>
        <v>29821.56</v>
      </c>
      <c r="N21" s="67"/>
      <c r="O21" s="68" t="s">
        <v>35</v>
      </c>
      <c r="P21" s="25"/>
    </row>
    <row r="22" spans="1:16" s="26" customFormat="1" ht="17.25" customHeight="1">
      <c r="A22" s="74" t="s">
        <v>36</v>
      </c>
      <c r="B22" s="74"/>
      <c r="C22" s="74"/>
      <c r="D22" s="75"/>
      <c r="E22" s="65">
        <f>215890</f>
        <v>215890</v>
      </c>
      <c r="F22" s="65">
        <f>215890.41</f>
        <v>215890.41</v>
      </c>
      <c r="G22" s="65">
        <f>214480.11</f>
        <v>214480.11</v>
      </c>
      <c r="H22" s="65">
        <f>1410.3</f>
        <v>1410.3</v>
      </c>
      <c r="I22" s="73" t="s">
        <v>42</v>
      </c>
      <c r="J22" s="66">
        <f>SUM(K22:M22)</f>
        <v>63327.58</v>
      </c>
      <c r="K22" s="65">
        <f>14695.06</f>
        <v>14695.06</v>
      </c>
      <c r="L22" s="65">
        <f>18380.49</f>
        <v>18380.490000000002</v>
      </c>
      <c r="M22" s="76">
        <f>30252.03</f>
        <v>30252.03</v>
      </c>
      <c r="N22" s="67"/>
      <c r="O22" s="68" t="s">
        <v>37</v>
      </c>
      <c r="P22" s="25"/>
    </row>
    <row r="23" spans="1:16" s="26" customFormat="1" ht="17.25" customHeight="1">
      <c r="A23" s="74" t="s">
        <v>38</v>
      </c>
      <c r="B23" s="74"/>
      <c r="C23" s="74"/>
      <c r="D23" s="75"/>
      <c r="E23" s="65">
        <f>214451</f>
        <v>214451</v>
      </c>
      <c r="F23" s="65">
        <f>214254.01</f>
        <v>214254.01</v>
      </c>
      <c r="G23" s="65">
        <f>213845.62</f>
        <v>213845.62</v>
      </c>
      <c r="H23" s="65">
        <f>408.39</f>
        <v>408.39</v>
      </c>
      <c r="I23" s="73">
        <f>197.41</f>
        <v>197.41</v>
      </c>
      <c r="J23" s="66">
        <f>SUM(K23:M23)</f>
        <v>65537.59</v>
      </c>
      <c r="K23" s="65">
        <f>18679.87</f>
        <v>18679.87</v>
      </c>
      <c r="L23" s="65">
        <f>19196.64</f>
        <v>19196.64</v>
      </c>
      <c r="M23" s="65">
        <f>27661.08</f>
        <v>27661.08</v>
      </c>
      <c r="N23" s="67"/>
      <c r="O23" s="68" t="s">
        <v>39</v>
      </c>
      <c r="P23" s="25"/>
    </row>
    <row r="24" spans="1:16" s="26" customFormat="1" ht="6" customHeight="1">
      <c r="A24" s="77"/>
      <c r="B24" s="77"/>
      <c r="C24" s="78"/>
      <c r="D24" s="79"/>
      <c r="E24" s="80"/>
      <c r="F24" s="81"/>
      <c r="G24" s="72"/>
      <c r="H24" s="72"/>
      <c r="I24" s="82"/>
      <c r="J24" s="71"/>
      <c r="K24" s="71"/>
      <c r="L24" s="71"/>
      <c r="M24" s="72"/>
      <c r="N24" s="67"/>
      <c r="O24" s="68"/>
      <c r="P24" s="25"/>
    </row>
    <row r="25" spans="1:16" s="26" customFormat="1" ht="16.5" customHeight="1">
      <c r="A25" s="54">
        <v>2557</v>
      </c>
      <c r="B25" s="55"/>
      <c r="C25" s="55"/>
      <c r="D25" s="55"/>
      <c r="E25" s="80"/>
      <c r="F25" s="81"/>
      <c r="G25" s="72"/>
      <c r="H25" s="72"/>
      <c r="I25" s="82"/>
      <c r="J25" s="71"/>
      <c r="K25" s="71"/>
      <c r="L25" s="71"/>
      <c r="M25" s="72"/>
      <c r="N25" s="59" t="s">
        <v>43</v>
      </c>
      <c r="O25" s="60"/>
      <c r="P25" s="25"/>
    </row>
    <row r="26" spans="1:16" s="61" customFormat="1" ht="17.25" customHeight="1">
      <c r="A26" s="54" t="s">
        <v>41</v>
      </c>
      <c r="B26" s="55"/>
      <c r="C26" s="55"/>
      <c r="D26" s="55"/>
      <c r="E26" s="65">
        <f>192958</f>
        <v>192958</v>
      </c>
      <c r="F26" s="65">
        <f>192609.86</f>
        <v>192609.86</v>
      </c>
      <c r="G26" s="65">
        <f>190822.99</f>
        <v>190822.99</v>
      </c>
      <c r="H26" s="65">
        <f>1786.87</f>
        <v>1786.87</v>
      </c>
      <c r="I26" s="73">
        <f>348.45</f>
        <v>348.45</v>
      </c>
      <c r="J26" s="66">
        <f>SUM(K26:M26)</f>
        <v>81422.679999999993</v>
      </c>
      <c r="K26" s="65">
        <f>26164.8</f>
        <v>26164.799999999999</v>
      </c>
      <c r="L26" s="65">
        <f>20643.18</f>
        <v>20643.18</v>
      </c>
      <c r="M26" s="65">
        <f>34614.7</f>
        <v>34614.699999999997</v>
      </c>
      <c r="N26" s="67"/>
      <c r="O26" s="68" t="s">
        <v>33</v>
      </c>
      <c r="P26" s="26"/>
    </row>
    <row r="27" spans="1:16" s="61" customFormat="1" ht="17.25" customHeight="1">
      <c r="A27" s="54" t="s">
        <v>34</v>
      </c>
      <c r="B27" s="55"/>
      <c r="C27" s="55"/>
      <c r="D27" s="55"/>
      <c r="E27" s="83">
        <v>199270.49</v>
      </c>
      <c r="F27" s="84">
        <v>197959.2</v>
      </c>
      <c r="G27" s="84">
        <v>196740.51</v>
      </c>
      <c r="H27" s="84">
        <v>1218.69</v>
      </c>
      <c r="I27" s="83">
        <v>1311.29</v>
      </c>
      <c r="J27" s="85">
        <v>75269.509999999995</v>
      </c>
      <c r="K27" s="85">
        <v>22898.95</v>
      </c>
      <c r="L27" s="83">
        <v>17429.13</v>
      </c>
      <c r="M27" s="83">
        <v>34941.42</v>
      </c>
      <c r="O27" s="68" t="s">
        <v>35</v>
      </c>
      <c r="P27" s="26"/>
    </row>
    <row r="28" spans="1:16" s="61" customFormat="1" ht="17.25" customHeight="1">
      <c r="A28" s="74" t="s">
        <v>36</v>
      </c>
      <c r="B28" s="74"/>
      <c r="C28" s="74"/>
      <c r="D28" s="75"/>
      <c r="E28" s="85">
        <v>206373.99</v>
      </c>
      <c r="F28" s="84">
        <v>206373.99</v>
      </c>
      <c r="G28" s="84">
        <v>204768.57</v>
      </c>
      <c r="H28" s="84">
        <v>1605.42</v>
      </c>
      <c r="I28" s="86" t="s">
        <v>42</v>
      </c>
      <c r="J28" s="85">
        <v>68300.009999999995</v>
      </c>
      <c r="K28" s="85">
        <v>18430.79</v>
      </c>
      <c r="L28" s="84">
        <v>19645.22</v>
      </c>
      <c r="M28" s="83">
        <v>30223.99</v>
      </c>
      <c r="O28" s="68" t="s">
        <v>37</v>
      </c>
      <c r="P28" s="26"/>
    </row>
    <row r="29" spans="1:16" s="26" customFormat="1" ht="17.25" customHeight="1">
      <c r="A29" s="74" t="s">
        <v>38</v>
      </c>
      <c r="B29" s="74"/>
      <c r="C29" s="74"/>
      <c r="D29" s="75"/>
      <c r="E29" s="83">
        <v>204447.87</v>
      </c>
      <c r="F29" s="84">
        <v>204258.16</v>
      </c>
      <c r="G29" s="84">
        <v>203037.06</v>
      </c>
      <c r="H29" s="84">
        <v>1221.0899999999999</v>
      </c>
      <c r="I29" s="83">
        <v>189.72</v>
      </c>
      <c r="J29" s="85">
        <v>70243.13</v>
      </c>
      <c r="K29" s="85">
        <v>17457.62</v>
      </c>
      <c r="L29" s="84">
        <v>18839.560000000001</v>
      </c>
      <c r="M29" s="83">
        <v>33945.949999999997</v>
      </c>
      <c r="O29" s="68" t="s">
        <v>39</v>
      </c>
      <c r="P29" s="25"/>
    </row>
    <row r="30" spans="1:16" s="61" customFormat="1" ht="16.5" customHeight="1">
      <c r="A30" s="60">
        <v>2558</v>
      </c>
      <c r="B30" s="60"/>
      <c r="C30" s="60"/>
      <c r="D30" s="54"/>
      <c r="E30" s="87"/>
      <c r="F30" s="88"/>
      <c r="G30" s="88"/>
      <c r="H30" s="88"/>
      <c r="I30" s="87"/>
      <c r="J30" s="89"/>
      <c r="K30" s="89"/>
      <c r="L30" s="89"/>
      <c r="M30" s="88"/>
      <c r="N30" s="59" t="s">
        <v>44</v>
      </c>
      <c r="O30" s="60"/>
      <c r="P30" s="26"/>
    </row>
    <row r="31" spans="1:16" s="26" customFormat="1" ht="17.25" customHeight="1">
      <c r="A31" s="90" t="s">
        <v>41</v>
      </c>
      <c r="B31" s="90"/>
      <c r="C31" s="90"/>
      <c r="D31" s="91"/>
      <c r="E31" s="92">
        <v>192313.82</v>
      </c>
      <c r="F31" s="93">
        <v>190699.98</v>
      </c>
      <c r="G31" s="93">
        <v>189904.11</v>
      </c>
      <c r="H31" s="93">
        <v>795.87</v>
      </c>
      <c r="I31" s="94">
        <v>1613.83</v>
      </c>
      <c r="J31" s="92">
        <v>82375.179999999993</v>
      </c>
      <c r="K31" s="92">
        <v>23321.38</v>
      </c>
      <c r="L31" s="93">
        <v>21934.48</v>
      </c>
      <c r="M31" s="94">
        <v>37119.32</v>
      </c>
      <c r="N31" s="95"/>
      <c r="O31" s="96" t="s">
        <v>33</v>
      </c>
      <c r="P31" s="25"/>
    </row>
    <row r="32" spans="1:16" s="97" customFormat="1" ht="18.75" customHeight="1">
      <c r="B32" s="98" t="s">
        <v>45</v>
      </c>
      <c r="F32" s="77"/>
      <c r="J32" s="98"/>
    </row>
    <row r="33" spans="2:8" s="97" customFormat="1" ht="17.25" customHeight="1">
      <c r="B33" s="98" t="s">
        <v>46</v>
      </c>
      <c r="D33" s="98"/>
      <c r="F33" s="98"/>
      <c r="G33" s="98"/>
      <c r="H33" s="98"/>
    </row>
    <row r="34" spans="2:8" s="97" customFormat="1" ht="17.25" customHeight="1">
      <c r="C34" s="99"/>
      <c r="D34" s="99"/>
      <c r="F34" s="99"/>
      <c r="G34" s="99"/>
      <c r="H34" s="98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2015-11-24T03:50:14Z</dcterms:created>
  <dcterms:modified xsi:type="dcterms:W3CDTF">2015-11-24T03:50:23Z</dcterms:modified>
</cp:coreProperties>
</file>