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2" sheetId="1" r:id="rId1"/>
  </sheets>
  <definedNames>
    <definedName name="_xlnm.Print_Area" localSheetId="0">'T-2.2'!$A$1:$Q$33</definedName>
  </definedNames>
  <calcPr calcId="124519"/>
</workbook>
</file>

<file path=xl/calcChain.xml><?xml version="1.0" encoding="utf-8"?>
<calcChain xmlns="http://schemas.openxmlformats.org/spreadsheetml/2006/main">
  <c r="M31" i="1"/>
  <c r="L31"/>
  <c r="K31"/>
  <c r="J31"/>
  <c r="I31"/>
  <c r="G31"/>
  <c r="F31"/>
  <c r="E31"/>
  <c r="M29"/>
  <c r="L29"/>
  <c r="K29"/>
  <c r="J29"/>
  <c r="I29"/>
  <c r="H29"/>
  <c r="G29"/>
  <c r="F29"/>
  <c r="E29"/>
  <c r="M28"/>
  <c r="L28"/>
  <c r="K28"/>
  <c r="J28"/>
  <c r="H28"/>
  <c r="G28"/>
  <c r="F28"/>
  <c r="E28"/>
  <c r="M27"/>
  <c r="L27"/>
  <c r="K27"/>
  <c r="J27"/>
  <c r="I27"/>
  <c r="H27"/>
  <c r="G27"/>
  <c r="F27"/>
  <c r="E27"/>
  <c r="M26"/>
  <c r="L26"/>
  <c r="K26"/>
  <c r="J26"/>
  <c r="I26"/>
  <c r="H26"/>
  <c r="G26"/>
  <c r="F26"/>
  <c r="E26"/>
  <c r="J23"/>
  <c r="J22"/>
  <c r="J21"/>
  <c r="J20"/>
  <c r="J17"/>
  <c r="J16"/>
  <c r="J15"/>
  <c r="J14"/>
</calcChain>
</file>

<file path=xl/sharedStrings.xml><?xml version="1.0" encoding="utf-8"?>
<sst xmlns="http://schemas.openxmlformats.org/spreadsheetml/2006/main" count="71" uniqueCount="47">
  <si>
    <t xml:space="preserve">ตาราง </t>
  </si>
  <si>
    <t>ประชากรอายุ 15 ปีขึ้นไป จำแนกตามสถานภาพแรงงาน เป็นรายไตรมาส พ.ศ. 2555 -2558</t>
  </si>
  <si>
    <t>Table</t>
  </si>
  <si>
    <t>Population Aged 15 Years and Over by Labour Force Status and Quarterly: 2012 - 2018</t>
  </si>
  <si>
    <t>(หน่วยเป็นพัน  In thousands)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</si>
  <si>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</si>
  <si>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</si>
  <si>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</si>
  <si>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</si>
  <si>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</si>
  <si>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</si>
  <si>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</si>
  <si>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</si>
  <si>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</si>
  <si>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</si>
  <si>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</si>
  <si>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</si>
  <si>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</si>
  <si>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</si>
  <si>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</si>
  <si>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</si>
  <si>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</si>
  <si>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</si>
  <si>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</si>
  <si>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</si>
  <si>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</si>
  <si>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</si>
  <si>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</si>
  <si>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</si>
  <si>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</si>
  <si>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</si>
  <si>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2012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</si>
  <si>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</si>
  <si>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</si>
  <si>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</si>
  <si>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</si>
  <si>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</si>
  <si>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-</t>
  </si>
  <si>
    <t>Quarter 3</t>
  </si>
  <si>
    <t xml:space="preserve">           ไตรมาสที่ 4 </t>
  </si>
  <si>
    <t>Quarter 4</t>
  </si>
  <si>
    <t xml:space="preserve">  2013</t>
  </si>
  <si>
    <t xml:space="preserve">           ไตรมาสที่ 1</t>
  </si>
  <si>
    <t xml:space="preserve">  2014</t>
  </si>
  <si>
    <t xml:space="preserve">  2015</t>
  </si>
  <si>
    <t xml:space="preserve">           ที่มา:  การสำรวจภาวะการทำงานของประชากร พ.ศ. 2555 - 2558 ระดับจังหวัด  สำนักงานสถิติแห่งชาติ</t>
  </si>
  <si>
    <t xml:space="preserve">       Source: The  Labour Force Survey: 2012 - 2015 , Provincial level 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</si>
</sst>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13" xfId="0" applyFont="1" applyBorder="1"/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  <xf numFmtId="2" fontId="3" fillId="0" borderId="7" xfId="1" applyNumberFormat="1" applyFont="1" applyBorder="1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/>
    </xf>
    <xf numFmtId="2" fontId="3" fillId="0" borderId="13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3" fillId="0" borderId="7" xfId="0" applyNumberFormat="1" applyFont="1" applyBorder="1"/>
    <xf numFmtId="2" fontId="3" fillId="0" borderId="8" xfId="0" applyNumberFormat="1" applyFont="1" applyBorder="1"/>
    <xf numFmtId="2" fontId="3" fillId="0" borderId="8" xfId="0" applyNumberFormat="1" applyFont="1" applyBorder="1" applyAlignment="1">
      <alignment horizontal="center"/>
    </xf>
    <xf numFmtId="2" fontId="3" fillId="0" borderId="13" xfId="0" applyNumberFormat="1" applyFont="1" applyBorder="1"/>
    <xf numFmtId="0" fontId="5" fillId="0" borderId="8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2" fontId="3" fillId="0" borderId="7" xfId="0" applyNumberFormat="1" applyFont="1" applyBorder="1" applyAlignment="1">
      <alignment horizontal="left"/>
    </xf>
    <xf numFmtId="2" fontId="3" fillId="0" borderId="0" xfId="0" applyNumberFormat="1" applyFont="1" applyBorder="1"/>
    <xf numFmtId="2" fontId="3" fillId="0" borderId="0" xfId="0" applyNumberFormat="1" applyFont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5" fillId="0" borderId="10" xfId="0" applyFont="1" applyBorder="1" applyAlignment="1"/>
    <xf numFmtId="0" fontId="5" fillId="0" borderId="11" xfId="0" applyFont="1" applyBorder="1" applyAlignment="1"/>
    <xf numFmtId="2" fontId="3" fillId="0" borderId="1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</cellXfs>
  <cellStyles count="26">
    <cellStyle name="เครื่องหมายจุลภาค" xfId="1" builtinId="3"/>
    <cellStyle name="เครื่องหมายจุลภาค 2 2" xfId="2"/>
    <cellStyle name="เครื่องหมายจุลภาค 2 2 2" xfId="3"/>
    <cellStyle name="เครื่องหมายจุลภาค 2 2 3" xfId="4"/>
    <cellStyle name="เครื่องหมายจุลภาค 2 2 4" xfId="5"/>
    <cellStyle name="เครื่องหมายจุลภาค 2 2 5" xfId="6"/>
    <cellStyle name="เครื่องหมายจุลภาค 2 2 6" xfId="7"/>
    <cellStyle name="เครื่องหมายจุลภาค 2 2 7" xfId="8"/>
    <cellStyle name="เครื่องหมายจุลภาค 2 2 8" xfId="9"/>
    <cellStyle name="เครื่องหมายจุลภาค 2 3" xfId="10"/>
    <cellStyle name="เครื่องหมายจุลภาค 2 4" xfId="11"/>
    <cellStyle name="เครื่องหมายจุลภาค 2 5" xfId="12"/>
    <cellStyle name="เครื่องหมายจุลภาค 2 6" xfId="13"/>
    <cellStyle name="เครื่องหมายจุลภาค 2 7" xfId="14"/>
    <cellStyle name="เครื่องหมายจุลภาค 2 8" xfId="15"/>
    <cellStyle name="เครื่องหมายจุลภาค 2 9" xfId="16"/>
    <cellStyle name="ปกติ" xfId="0" builtinId="0"/>
    <cellStyle name="ปกติ 2" xfId="17"/>
    <cellStyle name="ปกติ 3" xfId="18"/>
    <cellStyle name="ปกติ 3 2" xfId="19"/>
    <cellStyle name="ปกติ 3 3" xfId="20"/>
    <cellStyle name="ปกติ 3 4" xfId="21"/>
    <cellStyle name="ปกติ 3 5" xfId="22"/>
    <cellStyle name="ปกติ 3 6" xfId="23"/>
    <cellStyle name="ปกติ 3 7" xfId="24"/>
    <cellStyle name="ปกติ 3 8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0</xdr:row>
      <xdr:rowOff>133350</xdr:rowOff>
    </xdr:from>
    <xdr:to>
      <xdr:col>17</xdr:col>
      <xdr:colOff>95250</xdr:colOff>
      <xdr:row>32</xdr:row>
      <xdr:rowOff>95250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572625" y="133350"/>
          <a:ext cx="657225" cy="6457950"/>
          <a:chOff x="1016" y="715"/>
          <a:chExt cx="68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9" y="745"/>
            <a:ext cx="35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6" y="715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2" y="1075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showGridLines="0" tabSelected="1" topLeftCell="A19" workbookViewId="0">
      <selection activeCell="E36" sqref="E36"/>
    </sheetView>
  </sheetViews>
  <sheetFormatPr defaultRowHeight="18.75"/>
  <cols>
    <col min="1" max="1" width="1.7109375" style="100" customWidth="1"/>
    <col min="2" max="2" width="5.5703125" style="100" customWidth="1"/>
    <col min="3" max="3" width="4.85546875" style="100" customWidth="1"/>
    <col min="4" max="4" width="5.140625" style="100" customWidth="1"/>
    <col min="5" max="8" width="11.28515625" style="100" customWidth="1"/>
    <col min="9" max="9" width="14.7109375" style="100" customWidth="1"/>
    <col min="10" max="13" width="11.28515625" style="100" customWidth="1"/>
    <col min="14" max="14" width="4.85546875" style="100" bestFit="1" customWidth="1"/>
    <col min="15" max="15" width="16.140625" style="100" customWidth="1"/>
    <col min="16" max="16" width="2.140625" style="100" customWidth="1"/>
    <col min="17" max="17" width="6.5703125" style="100" customWidth="1"/>
    <col min="18" max="16384" width="9.140625" style="100"/>
  </cols>
  <sheetData>
    <row r="1" spans="1:16" s="1" customFormat="1">
      <c r="B1" s="1" t="s">
        <v>0</v>
      </c>
      <c r="C1" s="2">
        <v>2.2000000000000002</v>
      </c>
      <c r="D1" s="1" t="s">
        <v>1</v>
      </c>
    </row>
    <row r="2" spans="1:16" s="3" customFormat="1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>
      <c r="C3" s="2"/>
      <c r="O3" s="4"/>
    </row>
    <row r="4" spans="1:16" s="3" customFormat="1" ht="15.75" customHeight="1">
      <c r="C4" s="2"/>
      <c r="O4" s="5" t="s">
        <v>4</v>
      </c>
      <c r="P4" s="6"/>
    </row>
    <row r="5" spans="1:16" s="14" customFormat="1" ht="20.25" customHeight="1">
      <c r="A5" s="7" t="s">
        <v>5</v>
      </c>
      <c r="B5" s="7"/>
      <c r="C5" s="7"/>
      <c r="D5" s="8"/>
      <c r="E5" s="9" t="s">
        <v>6</v>
      </c>
      <c r="F5" s="10"/>
      <c r="G5" s="10"/>
      <c r="H5" s="10"/>
      <c r="I5" s="10"/>
      <c r="J5" s="10"/>
      <c r="K5" s="10"/>
      <c r="L5" s="10"/>
      <c r="M5" s="11"/>
      <c r="N5" s="12" t="s">
        <v>7</v>
      </c>
      <c r="O5" s="13"/>
    </row>
    <row r="6" spans="1:16" s="26" customFormat="1" ht="18.75" customHeight="1">
      <c r="A6" s="15"/>
      <c r="B6" s="15"/>
      <c r="C6" s="15"/>
      <c r="D6" s="16"/>
      <c r="E6" s="17" t="s">
        <v>8</v>
      </c>
      <c r="F6" s="18"/>
      <c r="G6" s="18"/>
      <c r="H6" s="18"/>
      <c r="I6" s="19"/>
      <c r="J6" s="20" t="s">
        <v>9</v>
      </c>
      <c r="K6" s="21"/>
      <c r="L6" s="21"/>
      <c r="M6" s="22"/>
      <c r="N6" s="23"/>
      <c r="O6" s="24"/>
      <c r="P6" s="25"/>
    </row>
    <row r="7" spans="1:16" s="26" customFormat="1" ht="16.5" customHeight="1">
      <c r="A7" s="15"/>
      <c r="B7" s="15"/>
      <c r="C7" s="15"/>
      <c r="D7" s="16"/>
      <c r="E7" s="27" t="s">
        <v>10</v>
      </c>
      <c r="F7" s="28"/>
      <c r="G7" s="28"/>
      <c r="H7" s="28"/>
      <c r="I7" s="29"/>
      <c r="J7" s="27" t="s">
        <v>11</v>
      </c>
      <c r="K7" s="28"/>
      <c r="L7" s="28"/>
      <c r="M7" s="29"/>
      <c r="N7" s="23"/>
      <c r="O7" s="24"/>
      <c r="P7" s="25"/>
    </row>
    <row r="8" spans="1:16" s="26" customFormat="1" ht="17.25" customHeight="1">
      <c r="A8" s="15"/>
      <c r="B8" s="15"/>
      <c r="C8" s="15"/>
      <c r="D8" s="16"/>
      <c r="E8" s="30"/>
      <c r="F8" s="31" t="s">
        <v>12</v>
      </c>
      <c r="G8" s="7"/>
      <c r="H8" s="8"/>
      <c r="I8" s="32" t="s">
        <v>13</v>
      </c>
      <c r="J8" s="33"/>
      <c r="K8" s="33"/>
      <c r="L8" s="34"/>
      <c r="M8" s="33"/>
      <c r="N8" s="23"/>
      <c r="O8" s="24"/>
      <c r="P8" s="25"/>
    </row>
    <row r="9" spans="1:16" s="26" customFormat="1" ht="18.75" customHeight="1">
      <c r="A9" s="15"/>
      <c r="B9" s="15"/>
      <c r="C9" s="15"/>
      <c r="D9" s="16"/>
      <c r="E9" s="35" t="s">
        <v>14</v>
      </c>
      <c r="F9" s="36" t="s">
        <v>15</v>
      </c>
      <c r="G9" s="37"/>
      <c r="H9" s="38"/>
      <c r="I9" s="39" t="s">
        <v>16</v>
      </c>
      <c r="J9" s="35" t="s">
        <v>14</v>
      </c>
      <c r="K9" s="39" t="s">
        <v>17</v>
      </c>
      <c r="L9" s="40" t="s">
        <v>18</v>
      </c>
      <c r="M9" s="39" t="s">
        <v>19</v>
      </c>
      <c r="N9" s="23"/>
      <c r="O9" s="24"/>
      <c r="P9" s="25"/>
    </row>
    <row r="10" spans="1:16" s="26" customFormat="1" ht="16.5" customHeight="1">
      <c r="A10" s="15"/>
      <c r="B10" s="15"/>
      <c r="C10" s="15"/>
      <c r="D10" s="16"/>
      <c r="E10" s="39" t="s">
        <v>20</v>
      </c>
      <c r="F10" s="41" t="s">
        <v>14</v>
      </c>
      <c r="G10" s="39" t="s">
        <v>21</v>
      </c>
      <c r="H10" s="39" t="s">
        <v>22</v>
      </c>
      <c r="I10" s="39" t="s">
        <v>23</v>
      </c>
      <c r="J10" s="39" t="s">
        <v>20</v>
      </c>
      <c r="K10" s="39" t="s">
        <v>24</v>
      </c>
      <c r="L10" s="39" t="s">
        <v>25</v>
      </c>
      <c r="M10" s="39" t="s">
        <v>26</v>
      </c>
      <c r="N10" s="23"/>
      <c r="O10" s="24"/>
      <c r="P10" s="25"/>
    </row>
    <row r="11" spans="1:16" s="26" customFormat="1" ht="16.5" customHeight="1">
      <c r="A11" s="42"/>
      <c r="B11" s="42"/>
      <c r="C11" s="42"/>
      <c r="D11" s="43"/>
      <c r="E11" s="44"/>
      <c r="F11" s="45" t="s">
        <v>20</v>
      </c>
      <c r="G11" s="45" t="s">
        <v>27</v>
      </c>
      <c r="H11" s="45" t="s">
        <v>28</v>
      </c>
      <c r="I11" s="45" t="s">
        <v>29</v>
      </c>
      <c r="J11" s="45"/>
      <c r="K11" s="45" t="s">
        <v>30</v>
      </c>
      <c r="L11" s="45"/>
      <c r="M11" s="45"/>
      <c r="N11" s="46"/>
      <c r="O11" s="47"/>
      <c r="P11" s="25"/>
    </row>
    <row r="12" spans="1:16" s="25" customFormat="1" ht="5.25" customHeight="1">
      <c r="A12" s="48"/>
      <c r="B12" s="48"/>
      <c r="C12" s="48"/>
      <c r="D12" s="48"/>
      <c r="E12" s="49"/>
      <c r="F12" s="35"/>
      <c r="G12" s="35"/>
      <c r="H12" s="35"/>
      <c r="I12" s="50"/>
      <c r="J12" s="51"/>
      <c r="K12" s="51"/>
      <c r="L12" s="51"/>
      <c r="M12" s="35"/>
      <c r="N12" s="52"/>
      <c r="O12" s="53"/>
    </row>
    <row r="13" spans="1:16" s="61" customFormat="1" ht="16.5" customHeight="1">
      <c r="A13" s="54">
        <v>2555</v>
      </c>
      <c r="B13" s="55"/>
      <c r="C13" s="55"/>
      <c r="D13" s="55"/>
      <c r="E13" s="56"/>
      <c r="F13" s="57"/>
      <c r="G13" s="57"/>
      <c r="H13" s="57"/>
      <c r="I13" s="57"/>
      <c r="J13" s="58"/>
      <c r="K13" s="56"/>
      <c r="L13" s="56"/>
      <c r="M13" s="57"/>
      <c r="N13" s="59" t="s">
        <v>31</v>
      </c>
      <c r="O13" s="60"/>
      <c r="P13" s="26"/>
    </row>
    <row r="14" spans="1:16" s="61" customFormat="1" ht="17.25" customHeight="1">
      <c r="A14" s="54" t="s">
        <v>32</v>
      </c>
      <c r="B14" s="55"/>
      <c r="C14" s="55"/>
      <c r="D14" s="55"/>
      <c r="E14" s="62">
        <v>739.2</v>
      </c>
      <c r="F14" s="62">
        <v>737.8</v>
      </c>
      <c r="G14" s="62">
        <v>733</v>
      </c>
      <c r="H14" s="62">
        <v>4.8</v>
      </c>
      <c r="I14" s="63">
        <v>1.3</v>
      </c>
      <c r="J14" s="64">
        <f>SUM(K14:M14)</f>
        <v>657.1</v>
      </c>
      <c r="K14" s="62">
        <v>407.7</v>
      </c>
      <c r="L14" s="62">
        <v>128</v>
      </c>
      <c r="M14" s="65">
        <v>121.4</v>
      </c>
      <c r="N14" s="66"/>
      <c r="O14" s="67" t="s">
        <v>33</v>
      </c>
      <c r="P14" s="26"/>
    </row>
    <row r="15" spans="1:16" s="61" customFormat="1" ht="17.25" customHeight="1">
      <c r="A15" s="54" t="s">
        <v>34</v>
      </c>
      <c r="B15" s="55"/>
      <c r="C15" s="55"/>
      <c r="D15" s="55"/>
      <c r="E15" s="62">
        <v>764.6</v>
      </c>
      <c r="F15" s="62">
        <v>763.3</v>
      </c>
      <c r="G15" s="62">
        <v>754.4</v>
      </c>
      <c r="H15" s="62">
        <v>8.9</v>
      </c>
      <c r="I15" s="63">
        <v>1.3</v>
      </c>
      <c r="J15" s="64">
        <f>SUM(K15:M15)</f>
        <v>599.4</v>
      </c>
      <c r="K15" s="62">
        <v>386</v>
      </c>
      <c r="L15" s="62">
        <v>108.5</v>
      </c>
      <c r="M15" s="65">
        <v>104.9</v>
      </c>
      <c r="N15" s="66"/>
      <c r="O15" s="67" t="s">
        <v>35</v>
      </c>
      <c r="P15" s="25"/>
    </row>
    <row r="16" spans="1:16" s="26" customFormat="1" ht="17.25" customHeight="1">
      <c r="A16" s="54" t="s">
        <v>36</v>
      </c>
      <c r="B16" s="55"/>
      <c r="C16" s="55"/>
      <c r="D16" s="55"/>
      <c r="E16" s="62">
        <v>824.7</v>
      </c>
      <c r="F16" s="62">
        <v>824.7</v>
      </c>
      <c r="G16" s="62">
        <v>822.9</v>
      </c>
      <c r="H16" s="62">
        <v>1.8</v>
      </c>
      <c r="I16" s="63" t="s">
        <v>37</v>
      </c>
      <c r="J16" s="64">
        <f>SUM(K16:M16)</f>
        <v>513.9</v>
      </c>
      <c r="K16" s="62">
        <v>330.6</v>
      </c>
      <c r="L16" s="62">
        <v>72.400000000000006</v>
      </c>
      <c r="M16" s="65">
        <v>110.9</v>
      </c>
      <c r="N16" s="66"/>
      <c r="O16" s="67" t="s">
        <v>38</v>
      </c>
      <c r="P16" s="25"/>
    </row>
    <row r="17" spans="1:18" s="26" customFormat="1" ht="17.25" customHeight="1">
      <c r="A17" s="54" t="s">
        <v>39</v>
      </c>
      <c r="B17" s="55"/>
      <c r="C17" s="55"/>
      <c r="D17" s="55"/>
      <c r="E17" s="62">
        <v>789.8</v>
      </c>
      <c r="F17" s="62">
        <v>789.8</v>
      </c>
      <c r="G17" s="62">
        <v>787.3</v>
      </c>
      <c r="H17" s="62">
        <v>2.5</v>
      </c>
      <c r="I17" s="63" t="s">
        <v>37</v>
      </c>
      <c r="J17" s="64">
        <f>SUM(K17:M17)</f>
        <v>584.70000000000005</v>
      </c>
      <c r="K17" s="62">
        <v>372.5</v>
      </c>
      <c r="L17" s="62">
        <v>96.7</v>
      </c>
      <c r="M17" s="65">
        <v>115.5</v>
      </c>
      <c r="N17" s="66"/>
      <c r="O17" s="67" t="s">
        <v>40</v>
      </c>
      <c r="P17" s="25"/>
    </row>
    <row r="18" spans="1:18" s="26" customFormat="1" ht="6" customHeight="1">
      <c r="A18" s="68"/>
      <c r="B18" s="68"/>
      <c r="C18" s="68"/>
      <c r="D18" s="69"/>
      <c r="E18" s="70"/>
      <c r="F18" s="71"/>
      <c r="G18" s="71"/>
      <c r="H18" s="71"/>
      <c r="I18" s="72"/>
      <c r="J18" s="73"/>
      <c r="K18" s="70"/>
      <c r="L18" s="70"/>
      <c r="M18" s="71"/>
      <c r="N18" s="74"/>
      <c r="O18" s="67"/>
      <c r="P18" s="25"/>
    </row>
    <row r="19" spans="1:18" s="26" customFormat="1" ht="16.5" customHeight="1">
      <c r="A19" s="54">
        <v>2556</v>
      </c>
      <c r="B19" s="55"/>
      <c r="C19" s="55"/>
      <c r="D19" s="55"/>
      <c r="E19" s="70"/>
      <c r="F19" s="71"/>
      <c r="G19" s="71"/>
      <c r="H19" s="71"/>
      <c r="I19" s="72"/>
      <c r="J19" s="73"/>
      <c r="K19" s="70"/>
      <c r="L19" s="70"/>
      <c r="M19" s="71"/>
      <c r="N19" s="59" t="s">
        <v>41</v>
      </c>
      <c r="O19" s="60"/>
      <c r="P19" s="25"/>
    </row>
    <row r="20" spans="1:18" s="26" customFormat="1" ht="17.25" customHeight="1">
      <c r="A20" s="54" t="s">
        <v>42</v>
      </c>
      <c r="B20" s="55"/>
      <c r="C20" s="55"/>
      <c r="D20" s="55"/>
      <c r="E20" s="64">
        <v>725.4</v>
      </c>
      <c r="F20" s="64">
        <v>695.4</v>
      </c>
      <c r="G20" s="64">
        <v>692.8</v>
      </c>
      <c r="H20" s="64">
        <v>2.6</v>
      </c>
      <c r="I20" s="63">
        <v>30</v>
      </c>
      <c r="J20" s="64">
        <f>SUM(K20:M20)</f>
        <v>707</v>
      </c>
      <c r="K20" s="64">
        <v>443.9</v>
      </c>
      <c r="L20" s="64">
        <v>125.4</v>
      </c>
      <c r="M20" s="63">
        <v>137.69999999999999</v>
      </c>
      <c r="N20" s="66"/>
      <c r="O20" s="67" t="s">
        <v>33</v>
      </c>
      <c r="P20" s="25"/>
    </row>
    <row r="21" spans="1:18" s="26" customFormat="1" ht="17.25" customHeight="1">
      <c r="A21" s="54" t="s">
        <v>34</v>
      </c>
      <c r="B21" s="55"/>
      <c r="C21" s="55"/>
      <c r="D21" s="55"/>
      <c r="E21" s="64">
        <v>761.66700000000003</v>
      </c>
      <c r="F21" s="64">
        <v>751.029</v>
      </c>
      <c r="G21" s="64">
        <v>744.49800000000005</v>
      </c>
      <c r="H21" s="64">
        <v>6.5309999999999997</v>
      </c>
      <c r="I21" s="63">
        <v>10.638999999999999</v>
      </c>
      <c r="J21" s="64">
        <f>SUM(K21:M21)</f>
        <v>638.29999999999995</v>
      </c>
      <c r="K21" s="64">
        <v>414.98099999999999</v>
      </c>
      <c r="L21" s="64">
        <v>106.312</v>
      </c>
      <c r="M21" s="63">
        <v>117.00700000000001</v>
      </c>
      <c r="N21" s="66"/>
      <c r="O21" s="67" t="s">
        <v>35</v>
      </c>
      <c r="P21" s="25"/>
    </row>
    <row r="22" spans="1:18" s="26" customFormat="1" ht="17.25" customHeight="1">
      <c r="A22" s="75" t="s">
        <v>36</v>
      </c>
      <c r="B22" s="75"/>
      <c r="C22" s="75"/>
      <c r="D22" s="76"/>
      <c r="E22" s="64">
        <v>784.73500000000001</v>
      </c>
      <c r="F22" s="64">
        <v>784.73500000000001</v>
      </c>
      <c r="G22" s="64">
        <v>779.947</v>
      </c>
      <c r="H22" s="64">
        <v>4.7880000000000003</v>
      </c>
      <c r="I22" s="63" t="s">
        <v>37</v>
      </c>
      <c r="J22" s="64">
        <f>SUM(K22:M22)</f>
        <v>617.50199999999995</v>
      </c>
      <c r="K22" s="64">
        <v>396.767</v>
      </c>
      <c r="L22" s="64">
        <v>92.602999999999994</v>
      </c>
      <c r="M22" s="63">
        <v>128.13200000000001</v>
      </c>
      <c r="N22" s="66"/>
      <c r="O22" s="67" t="s">
        <v>38</v>
      </c>
      <c r="P22" s="25"/>
    </row>
    <row r="23" spans="1:18" s="26" customFormat="1" ht="17.25" customHeight="1">
      <c r="A23" s="75" t="s">
        <v>39</v>
      </c>
      <c r="B23" s="75"/>
      <c r="C23" s="75"/>
      <c r="D23" s="75"/>
      <c r="E23" s="63">
        <v>783.56299999999999</v>
      </c>
      <c r="F23" s="63">
        <v>779.73299999999995</v>
      </c>
      <c r="G23" s="63">
        <v>777.66899999999998</v>
      </c>
      <c r="H23" s="63">
        <v>2.0640000000000001</v>
      </c>
      <c r="I23" s="63">
        <v>3.8290000000000002</v>
      </c>
      <c r="J23" s="63">
        <f>SUM(K23:M23)</f>
        <v>638.12799999999993</v>
      </c>
      <c r="K23" s="63">
        <v>397.553</v>
      </c>
      <c r="L23" s="63">
        <v>105.928</v>
      </c>
      <c r="M23" s="63">
        <v>134.64699999999999</v>
      </c>
      <c r="N23" s="66"/>
      <c r="O23" s="67" t="s">
        <v>40</v>
      </c>
      <c r="P23" s="25"/>
    </row>
    <row r="24" spans="1:18" s="26" customFormat="1" ht="6" customHeight="1">
      <c r="A24" s="77"/>
      <c r="B24" s="77"/>
      <c r="C24" s="78"/>
      <c r="D24" s="79"/>
      <c r="E24" s="80"/>
      <c r="F24" s="81"/>
      <c r="G24" s="71"/>
      <c r="H24" s="71"/>
      <c r="I24" s="71"/>
      <c r="J24" s="73"/>
      <c r="K24" s="70"/>
      <c r="L24" s="70"/>
      <c r="M24" s="71"/>
      <c r="N24" s="74"/>
      <c r="O24" s="67"/>
      <c r="P24" s="25"/>
    </row>
    <row r="25" spans="1:18" s="26" customFormat="1" ht="16.5" customHeight="1">
      <c r="A25" s="54">
        <v>2557</v>
      </c>
      <c r="B25" s="55"/>
      <c r="C25" s="55"/>
      <c r="D25" s="55"/>
      <c r="E25" s="80"/>
      <c r="F25" s="81"/>
      <c r="G25" s="71"/>
      <c r="H25" s="71"/>
      <c r="I25" s="71"/>
      <c r="J25" s="73"/>
      <c r="K25" s="70"/>
      <c r="L25" s="70"/>
      <c r="M25" s="71"/>
      <c r="N25" s="59" t="s">
        <v>43</v>
      </c>
      <c r="O25" s="60"/>
      <c r="P25" s="25"/>
    </row>
    <row r="26" spans="1:18" s="61" customFormat="1" ht="17.25" customHeight="1">
      <c r="A26" s="54" t="s">
        <v>42</v>
      </c>
      <c r="B26" s="55"/>
      <c r="C26" s="55"/>
      <c r="D26" s="55"/>
      <c r="E26" s="82">
        <f>533111.21/1000</f>
        <v>533.11120999999991</v>
      </c>
      <c r="F26" s="83">
        <f>533111.21/1000</f>
        <v>533.11120999999991</v>
      </c>
      <c r="G26" s="83">
        <f>513793.84/1000</f>
        <v>513.79384000000005</v>
      </c>
      <c r="H26" s="83">
        <f>2874.14/1000</f>
        <v>2.8741399999999997</v>
      </c>
      <c r="I26" s="72">
        <f>16443.23/1000</f>
        <v>16.44323</v>
      </c>
      <c r="J26" s="83">
        <f>311565.79/1000</f>
        <v>311.56578999999999</v>
      </c>
      <c r="K26" s="83">
        <f>80857.15/1000</f>
        <v>80.85714999999999</v>
      </c>
      <c r="L26" s="83">
        <f>92436.28/1000</f>
        <v>92.436279999999996</v>
      </c>
      <c r="M26" s="82">
        <f>138272.36/1000</f>
        <v>138.27235999999999</v>
      </c>
      <c r="N26" s="74"/>
      <c r="O26" s="67" t="s">
        <v>33</v>
      </c>
      <c r="P26" s="26"/>
    </row>
    <row r="27" spans="1:18" s="61" customFormat="1" ht="17.25" customHeight="1">
      <c r="A27" s="54" t="s">
        <v>34</v>
      </c>
      <c r="B27" s="55"/>
      <c r="C27" s="55"/>
      <c r="D27" s="55"/>
      <c r="E27" s="83">
        <f>546769.91/1000</f>
        <v>546.76990999999998</v>
      </c>
      <c r="F27" s="83">
        <f>541744.82/1000</f>
        <v>541.74482</v>
      </c>
      <c r="G27" s="83">
        <f>537726.88/1000</f>
        <v>537.72688000000005</v>
      </c>
      <c r="H27" s="83">
        <f>4017.94/1000</f>
        <v>4.0179400000000003</v>
      </c>
      <c r="I27" s="72">
        <f>5025.09/1000</f>
        <v>5.0250900000000005</v>
      </c>
      <c r="J27" s="83">
        <f>299260.09/1000</f>
        <v>299.26009000000005</v>
      </c>
      <c r="K27" s="83">
        <f>88158.97/1000</f>
        <v>88.158969999999997</v>
      </c>
      <c r="L27" s="83">
        <f>79934.77/1000</f>
        <v>79.93477</v>
      </c>
      <c r="M27" s="82">
        <f>131166.34/1000</f>
        <v>131.16633999999999</v>
      </c>
      <c r="N27" s="74"/>
      <c r="O27" s="67" t="s">
        <v>35</v>
      </c>
      <c r="P27" s="26"/>
    </row>
    <row r="28" spans="1:18" s="61" customFormat="1" ht="17.25" customHeight="1">
      <c r="A28" s="75" t="s">
        <v>36</v>
      </c>
      <c r="B28" s="75"/>
      <c r="C28" s="75"/>
      <c r="D28" s="76"/>
      <c r="E28" s="84">
        <f>573448.99/1000</f>
        <v>573.44898999999998</v>
      </c>
      <c r="F28" s="83">
        <f>573448.99/1000</f>
        <v>573.44898999999998</v>
      </c>
      <c r="G28" s="83">
        <f>568527.14/1000</f>
        <v>568.52714000000003</v>
      </c>
      <c r="H28" s="82">
        <f>4921.85/1000</f>
        <v>4.9218500000000001</v>
      </c>
      <c r="I28" s="85" t="s">
        <v>37</v>
      </c>
      <c r="J28" s="83">
        <f>274075.02/1000</f>
        <v>274.07501999999999</v>
      </c>
      <c r="K28" s="83">
        <f>70334.79/1000</f>
        <v>70.334789999999998</v>
      </c>
      <c r="L28" s="83">
        <f>83746.59/1000</f>
        <v>83.746589999999998</v>
      </c>
      <c r="M28" s="82">
        <f>119993.64/1000</f>
        <v>119.99364</v>
      </c>
      <c r="N28" s="74"/>
      <c r="O28" s="67" t="s">
        <v>38</v>
      </c>
      <c r="P28" s="26"/>
    </row>
    <row r="29" spans="1:18" s="26" customFormat="1" ht="17.25" customHeight="1">
      <c r="A29" s="75" t="s">
        <v>39</v>
      </c>
      <c r="B29" s="75"/>
      <c r="C29" s="75"/>
      <c r="D29" s="76"/>
      <c r="E29" s="83">
        <f>551155.7/1000</f>
        <v>551.15569999999991</v>
      </c>
      <c r="F29" s="83">
        <f>545747.89/1000</f>
        <v>545.74788999999998</v>
      </c>
      <c r="G29" s="83">
        <f>545407.41/1000</f>
        <v>545.40741000000003</v>
      </c>
      <c r="H29" s="83">
        <f>340.47/1000</f>
        <v>0.34047000000000005</v>
      </c>
      <c r="I29" s="72">
        <f>5407.81/1000</f>
        <v>5.4078100000000004</v>
      </c>
      <c r="J29" s="83">
        <f>297413.31/1000</f>
        <v>297.41331000000002</v>
      </c>
      <c r="K29" s="83">
        <f>66025.78/1000</f>
        <v>66.025779999999997</v>
      </c>
      <c r="L29" s="83">
        <f>98898.81/1000</f>
        <v>98.898809999999997</v>
      </c>
      <c r="M29" s="86">
        <f>132488.72/1000</f>
        <v>132.48872</v>
      </c>
      <c r="N29" s="74"/>
      <c r="O29" s="67" t="s">
        <v>40</v>
      </c>
      <c r="P29" s="25"/>
      <c r="R29" s="61"/>
    </row>
    <row r="30" spans="1:18" s="61" customFormat="1" ht="16.5" customHeight="1">
      <c r="A30" s="60">
        <v>2558</v>
      </c>
      <c r="B30" s="60"/>
      <c r="C30" s="60"/>
      <c r="D30" s="54"/>
      <c r="E30" s="87"/>
      <c r="F30" s="88"/>
      <c r="G30" s="88"/>
      <c r="H30" s="88"/>
      <c r="I30" s="88"/>
      <c r="J30" s="87"/>
      <c r="K30" s="89"/>
      <c r="L30" s="89"/>
      <c r="M30" s="88"/>
      <c r="N30" s="59" t="s">
        <v>44</v>
      </c>
      <c r="O30" s="60"/>
      <c r="P30" s="26"/>
    </row>
    <row r="31" spans="1:18" s="26" customFormat="1" ht="17.25" customHeight="1">
      <c r="A31" s="90" t="s">
        <v>42</v>
      </c>
      <c r="B31" s="90"/>
      <c r="C31" s="90"/>
      <c r="D31" s="91"/>
      <c r="E31" s="92">
        <f>508604.74/1000</f>
        <v>508.60473999999999</v>
      </c>
      <c r="F31" s="93">
        <f>494423.57/1000</f>
        <v>494.42356999999998</v>
      </c>
      <c r="G31" s="93">
        <f>493606.05/1000</f>
        <v>493.60604999999998</v>
      </c>
      <c r="H31" s="93">
        <v>817.51</v>
      </c>
      <c r="I31" s="93">
        <f>14181.17/1000</f>
        <v>14.18117</v>
      </c>
      <c r="J31" s="94">
        <f>341104.26/1000</f>
        <v>341.10426000000001</v>
      </c>
      <c r="K31" s="92">
        <f>102743.13/1000</f>
        <v>102.74313000000001</v>
      </c>
      <c r="L31" s="92">
        <f>83893.57/1000</f>
        <v>83.893570000000011</v>
      </c>
      <c r="M31" s="93">
        <f>154467.56/1000</f>
        <v>154.46755999999999</v>
      </c>
      <c r="N31" s="95"/>
      <c r="O31" s="96" t="s">
        <v>33</v>
      </c>
      <c r="P31" s="25"/>
      <c r="R31" s="61"/>
    </row>
    <row r="32" spans="1:18" s="97" customFormat="1" ht="18.75" customHeight="1">
      <c r="B32" s="98" t="s">
        <v>45</v>
      </c>
      <c r="F32" s="77"/>
      <c r="J32" s="98"/>
    </row>
    <row r="33" spans="2:8" s="97" customFormat="1" ht="17.25" customHeight="1">
      <c r="B33" s="98" t="s">
        <v>46</v>
      </c>
      <c r="D33" s="98"/>
      <c r="F33" s="98"/>
      <c r="G33" s="98"/>
      <c r="H33" s="98"/>
    </row>
    <row r="34" spans="2:8" s="97" customFormat="1" ht="17.25" customHeight="1">
      <c r="C34" s="99"/>
      <c r="D34" s="99"/>
      <c r="F34" s="99"/>
      <c r="G34" s="99"/>
      <c r="H34" s="98"/>
    </row>
  </sheetData>
  <mergeCells count="26">
    <mergeCell ref="A26:D26"/>
    <mergeCell ref="A27:D27"/>
    <mergeCell ref="A30:D30"/>
    <mergeCell ref="N30:O30"/>
    <mergeCell ref="A18:D18"/>
    <mergeCell ref="A19:D19"/>
    <mergeCell ref="N19:O19"/>
    <mergeCell ref="A20:D20"/>
    <mergeCell ref="A21:D21"/>
    <mergeCell ref="A25:D25"/>
    <mergeCell ref="N25:O25"/>
    <mergeCell ref="A13:D13"/>
    <mergeCell ref="N13:O13"/>
    <mergeCell ref="A14:D14"/>
    <mergeCell ref="A15:D15"/>
    <mergeCell ref="A16:D16"/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2015-09-07T07:21:39Z</dcterms:created>
  <dcterms:modified xsi:type="dcterms:W3CDTF">2015-09-07T07:21:46Z</dcterms:modified>
</cp:coreProperties>
</file>