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3" sheetId="1" r:id="rId1"/>
  </sheets>
  <definedNames>
    <definedName name="_xlnm.Print_Area" localSheetId="0">'T-2.3'!$A$1:$Z$28</definedName>
  </definedNames>
  <calcPr calcId="124519"/>
</workbook>
</file>

<file path=xl/calcChain.xml><?xml version="1.0" encoding="utf-8"?>
<calcChain xmlns="http://schemas.openxmlformats.org/spreadsheetml/2006/main">
  <c r="Q22" i="1"/>
  <c r="P22"/>
  <c r="O22"/>
  <c r="N22"/>
  <c r="M22"/>
  <c r="L22"/>
  <c r="K22"/>
  <c r="J22"/>
  <c r="I22"/>
  <c r="H22"/>
  <c r="G22"/>
  <c r="F22"/>
  <c r="Q21"/>
  <c r="P21"/>
  <c r="O21"/>
  <c r="N21"/>
  <c r="M21"/>
  <c r="L21"/>
  <c r="K21"/>
  <c r="J21"/>
  <c r="I21"/>
  <c r="H21"/>
  <c r="G21"/>
  <c r="F21"/>
  <c r="Q19"/>
  <c r="P19"/>
  <c r="O19"/>
  <c r="N19"/>
  <c r="M19"/>
  <c r="L19"/>
  <c r="K19"/>
  <c r="J19"/>
  <c r="I19"/>
  <c r="H19"/>
  <c r="G19"/>
  <c r="F19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Q15"/>
  <c r="P15"/>
  <c r="O15"/>
  <c r="N15"/>
  <c r="M15"/>
  <c r="L15"/>
  <c r="K15"/>
  <c r="J15"/>
  <c r="I15"/>
  <c r="H15"/>
  <c r="G15"/>
  <c r="F15"/>
  <c r="Q14"/>
  <c r="P14"/>
  <c r="O14"/>
  <c r="N14"/>
  <c r="M14"/>
  <c r="L14"/>
  <c r="K14"/>
  <c r="J14"/>
  <c r="I14"/>
  <c r="H14"/>
  <c r="G14"/>
  <c r="F14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9"/>
  <c r="P9"/>
  <c r="O9"/>
  <c r="N9"/>
  <c r="M9"/>
  <c r="L9"/>
  <c r="K9"/>
  <c r="J9"/>
  <c r="I9"/>
  <c r="H9"/>
  <c r="G9"/>
  <c r="F9"/>
</calcChain>
</file>

<file path=xl/sharedStrings.xml><?xml version="1.0" encoding="utf-8"?>
<sst xmlns="http://schemas.openxmlformats.org/spreadsheetml/2006/main" count="96" uniqueCount="55">
  <si>
    <t>ตาราง</t>
  </si>
  <si>
    <t xml:space="preserve">ประชากรอายุ 15 ปีขึ้นไปที่มีงานทำ จำแนกตามอาชีพ และเพศ เป็นรายไตรมาส พ.ศ. 2558 - 2559 </t>
  </si>
  <si>
    <t>Table</t>
  </si>
  <si>
    <t xml:space="preserve">Employed Persons Aged 15 Years and Over by Occupation, Sex and Quarterly: 2015 - 2016 </t>
  </si>
  <si>
    <t>(หน่วยเป็นพัน  In thousands)</t>
  </si>
  <si>
    <t>อาชีพ</t>
  </si>
  <si>
    <t>2558 (2015)</t>
  </si>
  <si>
    <t>2559 (2016)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</si>
  <si>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</si>
  <si>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</si>
  <si>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</si>
  <si>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</si>
  <si>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</si>
  <si>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</si>
  <si>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</si>
  <si>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</si>
  <si>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</si>
  <si>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</si>
  <si>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</si>
  <si>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</si>
  <si>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</si>
  <si>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</si>
  <si>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</si>
  <si>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</si>
  <si>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Managers, senior  official  and </t>
  </si>
  <si>
    <t>ผู้จัดการ ข้าราชการระดับอาวุโส  และผู้บัญญัติกฎหมาย</t>
  </si>
  <si>
    <t xml:space="preserve"> 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</si>
  <si>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</si>
  <si>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</si>
  <si>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</si>
  <si>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</si>
  <si>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</si>
  <si>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</si>
  <si>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</si>
  <si>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</si>
  <si>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</si>
  <si>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 xml:space="preserve"> Service worker and sell goods</t>
  </si>
  <si>
    <t>Skilled agricultural forest and fishery</t>
  </si>
  <si>
    <t>ผู้ปฏิบัติงานที่มีฝีมือในด้านการเกษตร ป่าไม้ และประมง</t>
  </si>
  <si>
    <t xml:space="preserve">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</si>
  <si>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</si>
  <si>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</si>
  <si>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</si>
  <si>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</si>
  <si>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</si>
  <si>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</si>
  <si>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</si>
  <si>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</si>
  <si>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</si>
  <si>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>-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</si>
  <si>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</si>
  <si>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</si>
  <si>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</si>
  <si>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Source:</t>
  </si>
  <si>
    <t>The  Labour Force Survey: 2015 - 2016 ,  Provincial level,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</si>
</sst>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7" fillId="0" borderId="14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7" fillId="0" borderId="7" xfId="0" applyNumberFormat="1" applyFont="1" applyBorder="1"/>
    <xf numFmtId="4" fontId="7" fillId="0" borderId="14" xfId="0" applyNumberFormat="1" applyFont="1" applyBorder="1"/>
    <xf numFmtId="4" fontId="7" fillId="0" borderId="0" xfId="0" applyNumberFormat="1" applyFont="1" applyBorder="1"/>
    <xf numFmtId="4" fontId="7" fillId="0" borderId="8" xfId="0" applyNumberFormat="1" applyFont="1" applyBorder="1"/>
    <xf numFmtId="4" fontId="7" fillId="0" borderId="14" xfId="1" applyNumberFormat="1" applyFont="1" applyBorder="1"/>
    <xf numFmtId="4" fontId="7" fillId="0" borderId="7" xfId="1" applyNumberFormat="1" applyFont="1" applyBorder="1"/>
    <xf numFmtId="0" fontId="6" fillId="0" borderId="8" xfId="0" applyFont="1" applyBorder="1" applyAlignment="1">
      <alignment horizontal="center"/>
    </xf>
    <xf numFmtId="0" fontId="9" fillId="0" borderId="0" xfId="0" applyFont="1"/>
    <xf numFmtId="0" fontId="4" fillId="0" borderId="0" xfId="0" applyFont="1"/>
    <xf numFmtId="4" fontId="10" fillId="0" borderId="14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10" fillId="0" borderId="7" xfId="0" applyNumberFormat="1" applyFont="1" applyBorder="1"/>
    <xf numFmtId="4" fontId="10" fillId="0" borderId="14" xfId="0" applyNumberFormat="1" applyFont="1" applyBorder="1"/>
    <xf numFmtId="4" fontId="10" fillId="0" borderId="0" xfId="0" applyNumberFormat="1" applyFont="1" applyBorder="1"/>
    <xf numFmtId="4" fontId="10" fillId="0" borderId="8" xfId="0" applyNumberFormat="1" applyFont="1" applyBorder="1"/>
    <xf numFmtId="4" fontId="10" fillId="0" borderId="14" xfId="1" applyNumberFormat="1" applyFont="1" applyBorder="1"/>
    <xf numFmtId="4" fontId="10" fillId="0" borderId="7" xfId="1" applyNumberFormat="1" applyFont="1" applyBorder="1"/>
    <xf numFmtId="4" fontId="10" fillId="0" borderId="0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10" fillId="0" borderId="14" xfId="1" applyNumberFormat="1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9" xfId="0" applyFont="1" applyBorder="1"/>
    <xf numFmtId="0" fontId="4" fillId="0" borderId="0" xfId="0" applyFont="1" applyAlignment="1">
      <alignment horizontal="left"/>
    </xf>
  </cellXfs>
  <cellStyles count="54">
    <cellStyle name="เครื่องหมายจุลภาค 2 2 8" xfId="2"/>
    <cellStyle name="เครื่องหมายจุลภาค 2 2 8 10" xfId="3"/>
    <cellStyle name="เครื่องหมายจุลภาค 2 2 8 11" xfId="4"/>
    <cellStyle name="เครื่องหมายจุลภาค 2 2 8 2" xfId="5"/>
    <cellStyle name="เครื่องหมายจุลภาค 2 2 8 3" xfId="6"/>
    <cellStyle name="เครื่องหมายจุลภาค 2 2 8 4" xfId="7"/>
    <cellStyle name="เครื่องหมายจุลภาค 2 2 8 5" xfId="8"/>
    <cellStyle name="เครื่องหมายจุลภาค 2 2 8 6" xfId="9"/>
    <cellStyle name="เครื่องหมายจุลภาค 2 2 8 7" xfId="10"/>
    <cellStyle name="เครื่องหมายจุลภาค 2 2 8 8" xfId="11"/>
    <cellStyle name="เครื่องหมายจุลภาค 2 2 8 9" xfId="12"/>
    <cellStyle name="เครื่องหมายจุลภาค 2 8" xfId="13"/>
    <cellStyle name="เครื่องหมายจุลภาค 2 8 10" xfId="14"/>
    <cellStyle name="เครื่องหมายจุลภาค 2 8 11" xfId="15"/>
    <cellStyle name="เครื่องหมายจุลภาค 2 8 2" xfId="16"/>
    <cellStyle name="เครื่องหมายจุลภาค 2 8 3" xfId="17"/>
    <cellStyle name="เครื่องหมายจุลภาค 2 8 4" xfId="18"/>
    <cellStyle name="เครื่องหมายจุลภาค 2 8 5" xfId="19"/>
    <cellStyle name="เครื่องหมายจุลภาค 2 8 6" xfId="20"/>
    <cellStyle name="เครื่องหมายจุลภาค 2 8 7" xfId="21"/>
    <cellStyle name="เครื่องหมายจุลภาค 2 8 8" xfId="22"/>
    <cellStyle name="เครื่องหมายจุลภาค 2 8 9" xfId="23"/>
    <cellStyle name="ปกติ" xfId="0" builtinId="0"/>
    <cellStyle name="ปกติ 25 10" xfId="24"/>
    <cellStyle name="ปกติ 25 11" xfId="25"/>
    <cellStyle name="ปกติ 25 2" xfId="26"/>
    <cellStyle name="ปกติ 25 3" xfId="27"/>
    <cellStyle name="ปกติ 25 4" xfId="28"/>
    <cellStyle name="ปกติ 25 5" xfId="29"/>
    <cellStyle name="ปกติ 25 6" xfId="30"/>
    <cellStyle name="ปกติ 25 7" xfId="31"/>
    <cellStyle name="ปกติ 25 8" xfId="32"/>
    <cellStyle name="ปกติ 25 9" xfId="33"/>
    <cellStyle name="ปกติ 27 10" xfId="34"/>
    <cellStyle name="ปกติ 27 11" xfId="35"/>
    <cellStyle name="ปกติ 27 2" xfId="36"/>
    <cellStyle name="ปกติ 27 3" xfId="37"/>
    <cellStyle name="ปกติ 27 4" xfId="38"/>
    <cellStyle name="ปกติ 27 5" xfId="39"/>
    <cellStyle name="ปกติ 27 6" xfId="40"/>
    <cellStyle name="ปกติ 27 7" xfId="41"/>
    <cellStyle name="ปกติ 27 8" xfId="42"/>
    <cellStyle name="ปกติ 27 9" xfId="43"/>
    <cellStyle name="ปกติ 3" xfId="1"/>
    <cellStyle name="ปกติ 9 10" xfId="44"/>
    <cellStyle name="ปกติ 9 11" xfId="45"/>
    <cellStyle name="ปกติ 9 2" xfId="46"/>
    <cellStyle name="ปกติ 9 3" xfId="47"/>
    <cellStyle name="ปกติ 9 4" xfId="48"/>
    <cellStyle name="ปกติ 9 5" xfId="49"/>
    <cellStyle name="ปกติ 9 6" xfId="50"/>
    <cellStyle name="ปกติ 9 7" xfId="51"/>
    <cellStyle name="ปกติ 9 8" xfId="52"/>
    <cellStyle name="ปกติ 9 9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27</xdr:col>
      <xdr:colOff>314325</xdr:colOff>
      <xdr:row>27</xdr:row>
      <xdr:rowOff>9525</xdr:rowOff>
    </xdr:to>
    <xdr:grpSp>
      <xdr:nvGrpSpPr>
        <xdr:cNvPr id="2" name="Group 230"/>
        <xdr:cNvGrpSpPr>
          <a:grpSpLocks/>
        </xdr:cNvGrpSpPr>
      </xdr:nvGrpSpPr>
      <xdr:grpSpPr bwMode="auto">
        <a:xfrm>
          <a:off x="10991850" y="0"/>
          <a:ext cx="590550" cy="6362700"/>
          <a:chOff x="989" y="0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50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665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Y28"/>
  <sheetViews>
    <sheetView showGridLines="0" tabSelected="1" topLeftCell="A13" workbookViewId="0">
      <selection activeCell="V30" sqref="V30"/>
    </sheetView>
  </sheetViews>
  <sheetFormatPr defaultRowHeight="18.75"/>
  <cols>
    <col min="1" max="1" width="1.140625" style="5" customWidth="1"/>
    <col min="2" max="2" width="2.42578125" style="5" customWidth="1"/>
    <col min="3" max="3" width="3.42578125" style="5" customWidth="1"/>
    <col min="4" max="4" width="5.42578125" style="5" customWidth="1"/>
    <col min="5" max="5" width="24.28515625" style="5" customWidth="1"/>
    <col min="6" max="20" width="6.5703125" style="5" customWidth="1"/>
    <col min="21" max="21" width="0.7109375" style="5" customWidth="1"/>
    <col min="22" max="22" width="26.5703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>
      <c r="B1" s="1" t="s">
        <v>0</v>
      </c>
      <c r="D1" s="2">
        <v>2.2999999999999998</v>
      </c>
      <c r="E1" s="1" t="s">
        <v>1</v>
      </c>
    </row>
    <row r="2" spans="1:25" s="3" customFormat="1">
      <c r="B2" s="1" t="s">
        <v>2</v>
      </c>
      <c r="C2" s="1"/>
      <c r="D2" s="2">
        <v>2.2999999999999998</v>
      </c>
      <c r="E2" s="1" t="s">
        <v>3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6" t="s">
        <v>4</v>
      </c>
    </row>
    <row r="4" spans="1:25" ht="21.75" customHeight="1">
      <c r="A4" s="7" t="s">
        <v>5</v>
      </c>
      <c r="B4" s="7"/>
      <c r="C4" s="7"/>
      <c r="D4" s="7"/>
      <c r="E4" s="8"/>
      <c r="F4" s="9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7</v>
      </c>
      <c r="S4" s="10"/>
      <c r="T4" s="11"/>
      <c r="U4" s="12" t="s">
        <v>8</v>
      </c>
      <c r="V4" s="7"/>
    </row>
    <row r="5" spans="1:25" s="19" customFormat="1" ht="15.75" customHeight="1">
      <c r="A5" s="13"/>
      <c r="B5" s="13"/>
      <c r="C5" s="13"/>
      <c r="D5" s="13"/>
      <c r="E5" s="14"/>
      <c r="F5" s="12" t="s">
        <v>9</v>
      </c>
      <c r="G5" s="7"/>
      <c r="H5" s="8"/>
      <c r="I5" s="12" t="s">
        <v>10</v>
      </c>
      <c r="J5" s="7"/>
      <c r="K5" s="8"/>
      <c r="L5" s="12" t="s">
        <v>11</v>
      </c>
      <c r="M5" s="7"/>
      <c r="N5" s="8"/>
      <c r="O5" s="12" t="s">
        <v>12</v>
      </c>
      <c r="P5" s="7"/>
      <c r="Q5" s="8"/>
      <c r="R5" s="12" t="s">
        <v>9</v>
      </c>
      <c r="S5" s="15"/>
      <c r="T5" s="16"/>
      <c r="U5" s="17"/>
      <c r="V5" s="13"/>
      <c r="W5" s="18"/>
      <c r="X5" s="18"/>
      <c r="Y5" s="18"/>
    </row>
    <row r="6" spans="1:25" s="19" customFormat="1" ht="18" customHeight="1">
      <c r="A6" s="13"/>
      <c r="B6" s="13"/>
      <c r="C6" s="13"/>
      <c r="D6" s="13"/>
      <c r="E6" s="14"/>
      <c r="F6" s="20" t="s">
        <v>13</v>
      </c>
      <c r="G6" s="21"/>
      <c r="H6" s="22"/>
      <c r="I6" s="20" t="s">
        <v>14</v>
      </c>
      <c r="J6" s="21"/>
      <c r="K6" s="22"/>
      <c r="L6" s="20" t="s">
        <v>15</v>
      </c>
      <c r="M6" s="21"/>
      <c r="N6" s="22"/>
      <c r="O6" s="20" t="s">
        <v>16</v>
      </c>
      <c r="P6" s="21"/>
      <c r="Q6" s="22"/>
      <c r="R6" s="20" t="s">
        <v>13</v>
      </c>
      <c r="S6" s="21"/>
      <c r="T6" s="22"/>
      <c r="U6" s="17"/>
      <c r="V6" s="13"/>
      <c r="W6" s="23"/>
      <c r="X6" s="23"/>
      <c r="Y6" s="23"/>
    </row>
    <row r="7" spans="1:25" s="19" customFormat="1" ht="18.75" customHeight="1">
      <c r="A7" s="13"/>
      <c r="B7" s="13"/>
      <c r="C7" s="13"/>
      <c r="D7" s="13"/>
      <c r="E7" s="14"/>
      <c r="F7" s="24" t="s">
        <v>17</v>
      </c>
      <c r="G7" s="25" t="s">
        <v>18</v>
      </c>
      <c r="H7" s="26" t="s">
        <v>19</v>
      </c>
      <c r="I7" s="24" t="s">
        <v>17</v>
      </c>
      <c r="J7" s="25" t="s">
        <v>18</v>
      </c>
      <c r="K7" s="26" t="s">
        <v>19</v>
      </c>
      <c r="L7" s="24" t="s">
        <v>17</v>
      </c>
      <c r="M7" s="25" t="s">
        <v>18</v>
      </c>
      <c r="N7" s="26" t="s">
        <v>19</v>
      </c>
      <c r="O7" s="24" t="s">
        <v>17</v>
      </c>
      <c r="P7" s="25" t="s">
        <v>18</v>
      </c>
      <c r="Q7" s="26" t="s">
        <v>19</v>
      </c>
      <c r="R7" s="24" t="s">
        <v>17</v>
      </c>
      <c r="S7" s="25" t="s">
        <v>18</v>
      </c>
      <c r="T7" s="26" t="s">
        <v>19</v>
      </c>
      <c r="U7" s="17"/>
      <c r="V7" s="13"/>
      <c r="W7" s="23"/>
      <c r="X7" s="23"/>
      <c r="Y7" s="23"/>
    </row>
    <row r="8" spans="1:25" s="19" customFormat="1" ht="18.75" customHeight="1">
      <c r="A8" s="21"/>
      <c r="B8" s="21"/>
      <c r="C8" s="21"/>
      <c r="D8" s="21"/>
      <c r="E8" s="22"/>
      <c r="F8" s="27" t="s">
        <v>20</v>
      </c>
      <c r="G8" s="28" t="s">
        <v>21</v>
      </c>
      <c r="H8" s="29" t="s">
        <v>22</v>
      </c>
      <c r="I8" s="27" t="s">
        <v>20</v>
      </c>
      <c r="J8" s="28" t="s">
        <v>21</v>
      </c>
      <c r="K8" s="29" t="s">
        <v>22</v>
      </c>
      <c r="L8" s="27" t="s">
        <v>20</v>
      </c>
      <c r="M8" s="28" t="s">
        <v>21</v>
      </c>
      <c r="N8" s="29" t="s">
        <v>22</v>
      </c>
      <c r="O8" s="27" t="s">
        <v>20</v>
      </c>
      <c r="P8" s="28" t="s">
        <v>21</v>
      </c>
      <c r="Q8" s="29" t="s">
        <v>22</v>
      </c>
      <c r="R8" s="27" t="s">
        <v>20</v>
      </c>
      <c r="S8" s="28" t="s">
        <v>21</v>
      </c>
      <c r="T8" s="29" t="s">
        <v>22</v>
      </c>
      <c r="U8" s="20"/>
      <c r="V8" s="21"/>
      <c r="W8" s="30"/>
      <c r="X8" s="30"/>
      <c r="Y8" s="30"/>
    </row>
    <row r="9" spans="1:25" s="42" customFormat="1" ht="25.5" customHeight="1">
      <c r="A9" s="31" t="s">
        <v>23</v>
      </c>
      <c r="B9" s="31"/>
      <c r="C9" s="31"/>
      <c r="D9" s="31"/>
      <c r="E9" s="32"/>
      <c r="F9" s="33">
        <f>493606.05/1000</f>
        <v>493.60604999999998</v>
      </c>
      <c r="G9" s="33">
        <f>277070.49/1000</f>
        <v>277.07049000000001</v>
      </c>
      <c r="H9" s="34">
        <f>216535.56/1000</f>
        <v>216.53556</v>
      </c>
      <c r="I9" s="35">
        <f>510526/1000</f>
        <v>510.52600000000001</v>
      </c>
      <c r="J9" s="36">
        <f>283448/1000</f>
        <v>283.44799999999998</v>
      </c>
      <c r="K9" s="37">
        <f>227078/1000</f>
        <v>227.078</v>
      </c>
      <c r="L9" s="36">
        <f>528215/1000</f>
        <v>528.21500000000003</v>
      </c>
      <c r="M9" s="38">
        <f>287268/1000</f>
        <v>287.26799999999997</v>
      </c>
      <c r="N9" s="38">
        <f>240946/1000</f>
        <v>240.946</v>
      </c>
      <c r="O9" s="36">
        <f>532376/1000</f>
        <v>532.37599999999998</v>
      </c>
      <c r="P9" s="36">
        <f>299453/1000</f>
        <v>299.45299999999997</v>
      </c>
      <c r="Q9" s="36">
        <f>232923/1000</f>
        <v>232.923</v>
      </c>
      <c r="R9" s="39">
        <v>512.24</v>
      </c>
      <c r="S9" s="39">
        <v>279.39800000000002</v>
      </c>
      <c r="T9" s="40">
        <v>232.84200000000001</v>
      </c>
      <c r="U9" s="41" t="s">
        <v>20</v>
      </c>
      <c r="V9" s="31"/>
      <c r="W9" s="4"/>
      <c r="X9" s="4"/>
      <c r="Y9" s="5"/>
    </row>
    <row r="10" spans="1:25" s="43" customFormat="1" ht="20.25" customHeight="1">
      <c r="F10" s="44"/>
      <c r="G10" s="44"/>
      <c r="H10" s="45"/>
      <c r="I10" s="46"/>
      <c r="J10" s="47"/>
      <c r="K10" s="48"/>
      <c r="L10" s="47"/>
      <c r="M10" s="49"/>
      <c r="N10" s="49"/>
      <c r="O10" s="47"/>
      <c r="P10" s="47"/>
      <c r="Q10" s="47"/>
      <c r="R10" s="50"/>
      <c r="S10" s="50"/>
      <c r="T10" s="51"/>
      <c r="V10" s="43" t="s">
        <v>24</v>
      </c>
    </row>
    <row r="11" spans="1:25" s="43" customFormat="1" ht="20.25" customHeight="1">
      <c r="A11" s="43" t="s">
        <v>25</v>
      </c>
      <c r="F11" s="44">
        <f>15548.15/1000</f>
        <v>15.54815</v>
      </c>
      <c r="G11" s="44">
        <f>11965.27/1000</f>
        <v>11.96527</v>
      </c>
      <c r="H11" s="45">
        <f>3582.88/1000</f>
        <v>3.5828800000000003</v>
      </c>
      <c r="I11" s="46">
        <f>17679/1000</f>
        <v>17.678999999999998</v>
      </c>
      <c r="J11" s="47">
        <f>13584/1000</f>
        <v>13.584</v>
      </c>
      <c r="K11" s="48">
        <f>4096/1000</f>
        <v>4.0960000000000001</v>
      </c>
      <c r="L11" s="47">
        <f>14238/1000</f>
        <v>14.238</v>
      </c>
      <c r="M11" s="49">
        <f>11330/1000</f>
        <v>11.33</v>
      </c>
      <c r="N11" s="49">
        <f>2909/1000</f>
        <v>2.9089999999999998</v>
      </c>
      <c r="O11" s="47">
        <f>17680/1000</f>
        <v>17.68</v>
      </c>
      <c r="P11" s="47">
        <f>13048/1000</f>
        <v>13.048</v>
      </c>
      <c r="Q11" s="47">
        <f>4632/1000</f>
        <v>4.6319999999999997</v>
      </c>
      <c r="R11" s="50">
        <v>15.593</v>
      </c>
      <c r="S11" s="50">
        <v>14.233000000000001</v>
      </c>
      <c r="T11" s="51">
        <v>1.36</v>
      </c>
      <c r="V11" s="43" t="s">
        <v>26</v>
      </c>
    </row>
    <row r="12" spans="1:25" s="43" customFormat="1" ht="20.25" customHeight="1">
      <c r="A12" s="43" t="s">
        <v>27</v>
      </c>
      <c r="F12" s="44">
        <f>20058.91/1000</f>
        <v>20.058910000000001</v>
      </c>
      <c r="G12" s="44">
        <f>5224.33/1000</f>
        <v>5.2243300000000001</v>
      </c>
      <c r="H12" s="45">
        <f>14834.58/1000</f>
        <v>14.834580000000001</v>
      </c>
      <c r="I12" s="46">
        <f>22378/1000</f>
        <v>22.378</v>
      </c>
      <c r="J12" s="47">
        <f>8886/1000</f>
        <v>8.8859999999999992</v>
      </c>
      <c r="K12" s="48">
        <f>13492/1000</f>
        <v>13.492000000000001</v>
      </c>
      <c r="L12" s="47">
        <f>23802/1000</f>
        <v>23.802</v>
      </c>
      <c r="M12" s="49">
        <f>10415/1000</f>
        <v>10.414999999999999</v>
      </c>
      <c r="N12" s="49">
        <f>13386/1000</f>
        <v>13.385999999999999</v>
      </c>
      <c r="O12" s="47">
        <f>21842/1000</f>
        <v>21.841999999999999</v>
      </c>
      <c r="P12" s="47">
        <f>9121/1000</f>
        <v>9.1210000000000004</v>
      </c>
      <c r="Q12" s="47">
        <f>12721/1000</f>
        <v>12.721</v>
      </c>
      <c r="R12" s="50">
        <v>21.72</v>
      </c>
      <c r="S12" s="50">
        <v>6.6029999999999998</v>
      </c>
      <c r="T12" s="51">
        <v>15.117000000000001</v>
      </c>
      <c r="V12" s="43" t="s">
        <v>28</v>
      </c>
    </row>
    <row r="13" spans="1:25" s="43" customFormat="1" ht="20.25" customHeight="1">
      <c r="A13" s="43" t="s">
        <v>29</v>
      </c>
      <c r="F13" s="44"/>
      <c r="G13" s="44"/>
      <c r="H13" s="45"/>
      <c r="I13" s="46"/>
      <c r="J13" s="47"/>
      <c r="K13" s="48"/>
      <c r="L13" s="47"/>
      <c r="M13" s="49"/>
      <c r="N13" s="49"/>
      <c r="O13" s="47"/>
      <c r="P13" s="47"/>
      <c r="Q13" s="47"/>
      <c r="R13" s="50"/>
      <c r="S13" s="50"/>
      <c r="T13" s="51"/>
      <c r="V13" s="43" t="s">
        <v>30</v>
      </c>
    </row>
    <row r="14" spans="1:25" s="43" customFormat="1" ht="20.25" customHeight="1">
      <c r="B14" s="43" t="s">
        <v>31</v>
      </c>
      <c r="F14" s="44">
        <f>10407.4/1000</f>
        <v>10.407399999999999</v>
      </c>
      <c r="G14" s="44">
        <f>5925.69/1000</f>
        <v>5.9256899999999995</v>
      </c>
      <c r="H14" s="45">
        <f>4481.71/1000</f>
        <v>4.4817099999999996</v>
      </c>
      <c r="I14" s="46">
        <f>14745/1000</f>
        <v>14.744999999999999</v>
      </c>
      <c r="J14" s="47">
        <f>9163/1000</f>
        <v>9.1630000000000003</v>
      </c>
      <c r="K14" s="48">
        <f>5582/1000</f>
        <v>5.5819999999999999</v>
      </c>
      <c r="L14" s="47">
        <f>11862/1000</f>
        <v>11.862</v>
      </c>
      <c r="M14" s="49">
        <f>6579/1000</f>
        <v>6.5789999999999997</v>
      </c>
      <c r="N14" s="49">
        <f>5283/1000</f>
        <v>5.2830000000000004</v>
      </c>
      <c r="O14" s="47">
        <f>7998/1000</f>
        <v>7.9980000000000002</v>
      </c>
      <c r="P14" s="47">
        <f>6886/1000</f>
        <v>6.8860000000000001</v>
      </c>
      <c r="Q14" s="47">
        <f>1112/1000</f>
        <v>1.1120000000000001</v>
      </c>
      <c r="R14" s="50">
        <v>8.5670000000000002</v>
      </c>
      <c r="S14" s="50">
        <v>4.6790000000000003</v>
      </c>
      <c r="T14" s="51">
        <v>3.8879999999999999</v>
      </c>
      <c r="V14" s="43" t="s">
        <v>32</v>
      </c>
    </row>
    <row r="15" spans="1:25" s="43" customFormat="1" ht="20.25" customHeight="1">
      <c r="A15" s="43" t="s">
        <v>33</v>
      </c>
      <c r="F15" s="44">
        <f>5329.9/1000</f>
        <v>5.3298999999999994</v>
      </c>
      <c r="G15" s="44">
        <f>1618.94/1000</f>
        <v>1.61894</v>
      </c>
      <c r="H15" s="45">
        <f>3710.96/1000</f>
        <v>3.71096</v>
      </c>
      <c r="I15" s="46">
        <f>10363/1000</f>
        <v>10.363</v>
      </c>
      <c r="J15" s="47">
        <f>2969/1000</f>
        <v>2.9689999999999999</v>
      </c>
      <c r="K15" s="48">
        <f>7394/1000</f>
        <v>7.3940000000000001</v>
      </c>
      <c r="L15" s="47">
        <f>8758/1000</f>
        <v>8.7579999999999991</v>
      </c>
      <c r="M15" s="49">
        <f>3487/1000</f>
        <v>3.4870000000000001</v>
      </c>
      <c r="N15" s="49">
        <f>5270/1000</f>
        <v>5.27</v>
      </c>
      <c r="O15" s="47">
        <f>8775/1000</f>
        <v>8.7750000000000004</v>
      </c>
      <c r="P15" s="47">
        <f>4098/1000</f>
        <v>4.0979999999999999</v>
      </c>
      <c r="Q15" s="47">
        <f>4677/1000</f>
        <v>4.6769999999999996</v>
      </c>
      <c r="R15" s="50">
        <v>9.6069999999999993</v>
      </c>
      <c r="S15" s="50">
        <v>3.5150000000000001</v>
      </c>
      <c r="T15" s="51">
        <v>6.0919999999999996</v>
      </c>
      <c r="V15" s="43" t="s">
        <v>34</v>
      </c>
    </row>
    <row r="16" spans="1:25" s="43" customFormat="1" ht="20.25" customHeight="1">
      <c r="A16" s="43" t="s">
        <v>35</v>
      </c>
      <c r="F16" s="44">
        <f>100911.89/1000</f>
        <v>100.91189</v>
      </c>
      <c r="G16" s="44">
        <f>43195.43/1000</f>
        <v>43.195430000000002</v>
      </c>
      <c r="H16" s="45">
        <f>57716.46/1000</f>
        <v>57.716459999999998</v>
      </c>
      <c r="I16" s="46">
        <f>86411/1000</f>
        <v>86.411000000000001</v>
      </c>
      <c r="J16" s="47">
        <f>30757/1000</f>
        <v>30.757000000000001</v>
      </c>
      <c r="K16" s="48">
        <f>55654/1000</f>
        <v>55.654000000000003</v>
      </c>
      <c r="L16" s="47">
        <f>84943/1000</f>
        <v>84.942999999999998</v>
      </c>
      <c r="M16" s="49">
        <f>31259/1000</f>
        <v>31.259</v>
      </c>
      <c r="N16" s="49">
        <f>53684/1000</f>
        <v>53.683999999999997</v>
      </c>
      <c r="O16" s="47">
        <f>83489/1000</f>
        <v>83.489000000000004</v>
      </c>
      <c r="P16" s="47">
        <f>32854/1000</f>
        <v>32.853999999999999</v>
      </c>
      <c r="Q16" s="47">
        <f>50636/1000</f>
        <v>50.636000000000003</v>
      </c>
      <c r="R16" s="50">
        <v>94.287000000000006</v>
      </c>
      <c r="S16" s="50">
        <v>36.536999999999999</v>
      </c>
      <c r="T16" s="51">
        <v>57.75</v>
      </c>
      <c r="V16" s="43" t="s">
        <v>36</v>
      </c>
    </row>
    <row r="17" spans="1:25" s="43" customFormat="1" ht="20.25" customHeight="1">
      <c r="F17" s="44"/>
      <c r="G17" s="44"/>
      <c r="H17" s="45"/>
      <c r="I17" s="46"/>
      <c r="J17" s="47"/>
      <c r="K17" s="48"/>
      <c r="L17" s="47"/>
      <c r="M17" s="49"/>
      <c r="N17" s="49"/>
      <c r="O17" s="47"/>
      <c r="P17" s="47"/>
      <c r="Q17" s="47"/>
      <c r="R17" s="50"/>
      <c r="S17" s="50"/>
      <c r="T17" s="51"/>
      <c r="V17" s="43" t="s">
        <v>37</v>
      </c>
    </row>
    <row r="18" spans="1:25" s="43" customFormat="1" ht="20.25" customHeight="1">
      <c r="A18" s="43" t="s">
        <v>38</v>
      </c>
      <c r="F18" s="44">
        <f>160434.34/1000</f>
        <v>160.43433999999999</v>
      </c>
      <c r="G18" s="44">
        <f>96620.67/1000</f>
        <v>96.620670000000004</v>
      </c>
      <c r="H18" s="45">
        <f>63813.67/1000</f>
        <v>63.813669999999995</v>
      </c>
      <c r="I18" s="46">
        <f>189597/1000</f>
        <v>189.59700000000001</v>
      </c>
      <c r="J18" s="47">
        <f>106598/1000</f>
        <v>106.598</v>
      </c>
      <c r="K18" s="48">
        <f>82999/1000</f>
        <v>82.998999999999995</v>
      </c>
      <c r="L18" s="47">
        <f>265639/1000</f>
        <v>265.63900000000001</v>
      </c>
      <c r="M18" s="49">
        <f>144743/1000</f>
        <v>144.74299999999999</v>
      </c>
      <c r="N18" s="49">
        <f>120896/1000</f>
        <v>120.896</v>
      </c>
      <c r="O18" s="47">
        <f>269864/1000</f>
        <v>269.86399999999998</v>
      </c>
      <c r="P18" s="47">
        <f>149788/1000</f>
        <v>149.78800000000001</v>
      </c>
      <c r="Q18" s="47">
        <f>120076/1000</f>
        <v>120.07599999999999</v>
      </c>
      <c r="R18" s="50">
        <v>180.447</v>
      </c>
      <c r="S18" s="50">
        <v>95.837000000000003</v>
      </c>
      <c r="T18" s="51">
        <v>84.61</v>
      </c>
      <c r="V18" s="43" t="s">
        <v>39</v>
      </c>
    </row>
    <row r="19" spans="1:25" s="43" customFormat="1" ht="20.25" customHeight="1">
      <c r="A19" s="43" t="s">
        <v>40</v>
      </c>
      <c r="F19" s="44">
        <f>73417.56/1000</f>
        <v>73.417559999999995</v>
      </c>
      <c r="G19" s="44">
        <f>45337.5/1000</f>
        <v>45.337499999999999</v>
      </c>
      <c r="H19" s="45">
        <f>28080.06/1000</f>
        <v>28.08006</v>
      </c>
      <c r="I19" s="46">
        <f>77366/1000</f>
        <v>77.366</v>
      </c>
      <c r="J19" s="47">
        <f>48349/1000</f>
        <v>48.348999999999997</v>
      </c>
      <c r="K19" s="48">
        <f>29017/1000</f>
        <v>29.016999999999999</v>
      </c>
      <c r="L19" s="47">
        <f>61220/1000</f>
        <v>61.22</v>
      </c>
      <c r="M19" s="49">
        <f>42607/1000</f>
        <v>42.606999999999999</v>
      </c>
      <c r="N19" s="49">
        <f>18612/1000</f>
        <v>18.611999999999998</v>
      </c>
      <c r="O19" s="47">
        <f>51909/1000</f>
        <v>51.908999999999999</v>
      </c>
      <c r="P19" s="47">
        <f>35346/1000</f>
        <v>35.345999999999997</v>
      </c>
      <c r="Q19" s="47">
        <f>16563/1000</f>
        <v>16.562999999999999</v>
      </c>
      <c r="R19" s="50">
        <v>69.712999999999994</v>
      </c>
      <c r="S19" s="50">
        <v>45.225999999999999</v>
      </c>
      <c r="T19" s="51">
        <v>24.486999999999998</v>
      </c>
      <c r="V19" s="43" t="s">
        <v>41</v>
      </c>
    </row>
    <row r="20" spans="1:25" s="43" customFormat="1" ht="20.25" customHeight="1">
      <c r="A20" s="43" t="s">
        <v>42</v>
      </c>
      <c r="F20" s="44"/>
      <c r="G20" s="44"/>
      <c r="H20" s="45"/>
      <c r="I20" s="46"/>
      <c r="J20" s="47"/>
      <c r="K20" s="48"/>
      <c r="L20" s="47"/>
      <c r="M20" s="49"/>
      <c r="N20" s="49"/>
      <c r="O20" s="47"/>
      <c r="P20" s="47"/>
      <c r="Q20" s="47"/>
      <c r="R20" s="50"/>
      <c r="S20" s="50"/>
      <c r="T20" s="51"/>
      <c r="V20" s="43" t="s">
        <v>43</v>
      </c>
    </row>
    <row r="21" spans="1:25" s="43" customFormat="1" ht="20.25" customHeight="1">
      <c r="B21" s="43" t="s">
        <v>44</v>
      </c>
      <c r="F21" s="44">
        <f>24245.32/1000</f>
        <v>24.24532</v>
      </c>
      <c r="G21" s="44">
        <f>20063.65/1000</f>
        <v>20.063650000000003</v>
      </c>
      <c r="H21" s="45">
        <f>4181.67/1000</f>
        <v>4.1816700000000004</v>
      </c>
      <c r="I21" s="46">
        <f>23272/1000</f>
        <v>23.271999999999998</v>
      </c>
      <c r="J21" s="47">
        <f>19864/1000</f>
        <v>19.864000000000001</v>
      </c>
      <c r="K21" s="48">
        <f>3408/1000</f>
        <v>3.4079999999999999</v>
      </c>
      <c r="L21" s="47">
        <f>15780/1000</f>
        <v>15.78</v>
      </c>
      <c r="M21" s="49">
        <f>12178/1000</f>
        <v>12.178000000000001</v>
      </c>
      <c r="N21" s="49">
        <f>3601/1000</f>
        <v>3.601</v>
      </c>
      <c r="O21" s="47">
        <f>25422/1000</f>
        <v>25.422000000000001</v>
      </c>
      <c r="P21" s="47">
        <f>20001/1000</f>
        <v>20.001000000000001</v>
      </c>
      <c r="Q21" s="47">
        <f>5421/1000</f>
        <v>5.4210000000000003</v>
      </c>
      <c r="R21" s="50">
        <v>30.280999999999999</v>
      </c>
      <c r="S21" s="50">
        <v>24.109000000000002</v>
      </c>
      <c r="T21" s="51">
        <v>6.1719999999999997</v>
      </c>
      <c r="V21" s="43" t="s">
        <v>45</v>
      </c>
    </row>
    <row r="22" spans="1:25" s="43" customFormat="1" ht="20.25" customHeight="1">
      <c r="A22" s="43" t="s">
        <v>46</v>
      </c>
      <c r="F22" s="44">
        <f>83252.59/1000</f>
        <v>83.252589999999998</v>
      </c>
      <c r="G22" s="44">
        <f>47119.01/1000</f>
        <v>47.119010000000003</v>
      </c>
      <c r="H22" s="45">
        <f>36133.57/1000</f>
        <v>36.133569999999999</v>
      </c>
      <c r="I22" s="46">
        <f>68715/1000</f>
        <v>68.715000000000003</v>
      </c>
      <c r="J22" s="47">
        <f>43280/1000</f>
        <v>43.28</v>
      </c>
      <c r="K22" s="48">
        <f>25436/1000</f>
        <v>25.436</v>
      </c>
      <c r="L22" s="47">
        <f>41974/1000</f>
        <v>41.973999999999997</v>
      </c>
      <c r="M22" s="49">
        <f>24669/1000</f>
        <v>24.669</v>
      </c>
      <c r="N22" s="49">
        <f>17305/1000</f>
        <v>17.305</v>
      </c>
      <c r="O22" s="47">
        <f>45396/1000</f>
        <v>45.396000000000001</v>
      </c>
      <c r="P22" s="47">
        <f>28311/1000</f>
        <v>28.311</v>
      </c>
      <c r="Q22" s="47">
        <f>17085/1000</f>
        <v>17.085000000000001</v>
      </c>
      <c r="R22" s="50">
        <v>82.025000000000006</v>
      </c>
      <c r="S22" s="50">
        <v>48.658999999999999</v>
      </c>
      <c r="T22" s="51">
        <v>33.366</v>
      </c>
      <c r="V22" s="43" t="s">
        <v>47</v>
      </c>
    </row>
    <row r="23" spans="1:25" s="43" customFormat="1" ht="20.25" customHeight="1">
      <c r="A23" s="43" t="s">
        <v>48</v>
      </c>
      <c r="F23" s="44" t="s">
        <v>49</v>
      </c>
      <c r="G23" s="44" t="s">
        <v>49</v>
      </c>
      <c r="H23" s="45" t="s">
        <v>49</v>
      </c>
      <c r="I23" s="45" t="s">
        <v>49</v>
      </c>
      <c r="J23" s="44" t="s">
        <v>49</v>
      </c>
      <c r="K23" s="52" t="s">
        <v>49</v>
      </c>
      <c r="L23" s="44" t="s">
        <v>49</v>
      </c>
      <c r="M23" s="53" t="s">
        <v>49</v>
      </c>
      <c r="N23" s="53" t="s">
        <v>49</v>
      </c>
      <c r="O23" s="44" t="s">
        <v>49</v>
      </c>
      <c r="P23" s="44" t="s">
        <v>49</v>
      </c>
      <c r="Q23" s="44" t="s">
        <v>49</v>
      </c>
      <c r="R23" s="54" t="s">
        <v>49</v>
      </c>
      <c r="S23" s="54" t="s">
        <v>49</v>
      </c>
      <c r="T23" s="54" t="s">
        <v>49</v>
      </c>
      <c r="V23" s="43" t="s">
        <v>50</v>
      </c>
    </row>
    <row r="24" spans="1:25" s="19" customFormat="1" ht="20.25" customHeight="1">
      <c r="A24" s="43"/>
      <c r="B24" s="43"/>
      <c r="C24" s="43"/>
      <c r="D24" s="43"/>
      <c r="E24" s="43"/>
      <c r="F24" s="55"/>
      <c r="G24" s="55"/>
      <c r="H24" s="56"/>
      <c r="I24" s="57"/>
      <c r="J24" s="58"/>
      <c r="K24" s="59"/>
      <c r="L24" s="58"/>
      <c r="M24" s="60"/>
      <c r="N24" s="60"/>
      <c r="O24" s="58"/>
      <c r="P24" s="58"/>
      <c r="Q24" s="58"/>
      <c r="R24" s="58"/>
      <c r="S24" s="58"/>
      <c r="T24" s="57"/>
      <c r="U24" s="43"/>
      <c r="V24" s="43"/>
      <c r="W24" s="59"/>
      <c r="X24" s="59"/>
      <c r="Y24" s="59"/>
    </row>
    <row r="25" spans="1:25" s="19" customFormat="1" ht="3" customHeight="1">
      <c r="A25" s="61"/>
      <c r="B25" s="61"/>
      <c r="C25" s="61"/>
      <c r="D25" s="61"/>
      <c r="E25" s="61"/>
      <c r="F25" s="62"/>
      <c r="G25" s="62"/>
      <c r="H25" s="63"/>
      <c r="I25" s="63"/>
      <c r="J25" s="62"/>
      <c r="K25" s="61"/>
      <c r="L25" s="62"/>
      <c r="M25" s="64"/>
      <c r="N25" s="64"/>
      <c r="O25" s="62"/>
      <c r="P25" s="62"/>
      <c r="Q25" s="62"/>
      <c r="R25" s="62"/>
      <c r="S25" s="62"/>
      <c r="T25" s="63"/>
      <c r="U25" s="61"/>
      <c r="V25" s="61"/>
      <c r="W25" s="59"/>
      <c r="X25" s="59"/>
      <c r="Y25" s="59"/>
    </row>
    <row r="26" spans="1:25" s="19" customFormat="1" ht="3" customHeight="1">
      <c r="W26" s="59"/>
      <c r="X26" s="59"/>
      <c r="Y26" s="59"/>
    </row>
    <row r="27" spans="1:25" s="43" customFormat="1" ht="15.75">
      <c r="C27" s="6" t="s">
        <v>51</v>
      </c>
      <c r="D27" s="65" t="s">
        <v>52</v>
      </c>
    </row>
    <row r="28" spans="1:25" s="43" customFormat="1" ht="15.75">
      <c r="C28" s="6" t="s">
        <v>53</v>
      </c>
      <c r="D28" s="65" t="s">
        <v>54</v>
      </c>
    </row>
  </sheetData>
  <mergeCells count="16">
    <mergeCell ref="I6:K6"/>
    <mergeCell ref="L6:N6"/>
    <mergeCell ref="O6:Q6"/>
    <mergeCell ref="R6:T6"/>
    <mergeCell ref="A9:E9"/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2016-11-18T08:18:54Z</dcterms:created>
  <dcterms:modified xsi:type="dcterms:W3CDTF">2016-11-18T08:19:01Z</dcterms:modified>
</cp:coreProperties>
</file>