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2.3" sheetId="1" r:id="rId1"/>
  </sheets>
  <definedNames>
    <definedName name="_xlnm.Print_Area" localSheetId="0">'T-2.3'!$A$1:$AA$27</definedName>
  </definedNames>
  <calcPr calcId="144525"/>
</workbook>
</file>

<file path=xl/calcChain.xml><?xml version="1.0" encoding="utf-8"?>
<calcChain xmlns="http://schemas.openxmlformats.org/spreadsheetml/2006/main">
  <c r="Q22" i="1" l="1"/>
  <c r="P22" i="1"/>
  <c r="N22" i="1"/>
  <c r="M22" i="1"/>
  <c r="K22" i="1"/>
  <c r="J22" i="1"/>
  <c r="I22" i="1"/>
  <c r="H22" i="1"/>
  <c r="G22" i="1"/>
  <c r="F22" i="1"/>
  <c r="Q20" i="1"/>
  <c r="P20" i="1"/>
  <c r="O20" i="1"/>
  <c r="N20" i="1"/>
  <c r="M20" i="1"/>
  <c r="L20" i="1"/>
  <c r="K20" i="1"/>
  <c r="J20" i="1"/>
  <c r="I20" i="1"/>
  <c r="H20" i="1"/>
  <c r="G20" i="1"/>
  <c r="F20" i="1"/>
  <c r="Q19" i="1"/>
  <c r="P19" i="1"/>
  <c r="O19" i="1"/>
  <c r="N19" i="1"/>
  <c r="M19" i="1"/>
  <c r="L19" i="1"/>
  <c r="K19" i="1"/>
  <c r="J19" i="1"/>
  <c r="I19" i="1"/>
  <c r="H19" i="1"/>
  <c r="G19" i="1"/>
  <c r="Q18" i="1"/>
  <c r="P18" i="1"/>
  <c r="N18" i="1"/>
  <c r="M18" i="1"/>
  <c r="L18" i="1"/>
  <c r="K18" i="1"/>
  <c r="J18" i="1"/>
  <c r="H18" i="1"/>
  <c r="G18" i="1"/>
  <c r="F18" i="1"/>
  <c r="Q16" i="1"/>
  <c r="P16" i="1"/>
  <c r="N16" i="1"/>
  <c r="M16" i="1"/>
  <c r="L16" i="1"/>
  <c r="K16" i="1"/>
  <c r="J16" i="1"/>
  <c r="H16" i="1"/>
  <c r="G16" i="1"/>
  <c r="F16" i="1"/>
  <c r="Q15" i="1"/>
  <c r="P15" i="1"/>
  <c r="O15" i="1"/>
  <c r="N15" i="1"/>
  <c r="M15" i="1"/>
  <c r="L15" i="1"/>
  <c r="K15" i="1"/>
  <c r="J15" i="1"/>
  <c r="I15" i="1"/>
  <c r="H15" i="1"/>
  <c r="G15" i="1"/>
  <c r="F15" i="1"/>
  <c r="Q13" i="1"/>
  <c r="P13" i="1"/>
  <c r="O13" i="1"/>
  <c r="N13" i="1"/>
  <c r="M13" i="1"/>
  <c r="L13" i="1"/>
  <c r="K13" i="1"/>
  <c r="J13" i="1"/>
  <c r="I13" i="1"/>
  <c r="H13" i="1"/>
  <c r="G13" i="1"/>
  <c r="N12" i="1"/>
  <c r="M12" i="1"/>
  <c r="K12" i="1"/>
  <c r="J12" i="1"/>
  <c r="I12" i="1"/>
  <c r="H12" i="1"/>
  <c r="G12" i="1"/>
  <c r="N11" i="1"/>
  <c r="M11" i="1"/>
  <c r="L11" i="1"/>
  <c r="K11" i="1"/>
  <c r="J11" i="1"/>
  <c r="I11" i="1"/>
  <c r="H11" i="1"/>
  <c r="G11" i="1"/>
  <c r="F11" i="1"/>
  <c r="M9" i="1"/>
  <c r="L9" i="1"/>
  <c r="I9" i="1"/>
</calcChain>
</file>

<file path=xl/sharedStrings.xml><?xml version="1.0" encoding="utf-8"?>
<sst xmlns="http://schemas.openxmlformats.org/spreadsheetml/2006/main" count="96" uniqueCount="55">
  <si>
    <t>ตาราง</t>
  </si>
  <si>
    <t>ประชากรอายุ 15 ปีขึ้นไปที่มีงานทำ จำแนกตามอาชีพ และเพศ เป็นรายไตรมาส พ.ศ. 2559 - 2560</t>
  </si>
  <si>
    <t>Table</t>
  </si>
  <si>
    <t xml:space="preserve">Employed Persons Aged 15 Years and Over by Occupation, Sex and Quarterly: 2016 - 2017 </t>
  </si>
  <si>
    <t>(หน่วยเป็นพัน  In thousands)</t>
  </si>
  <si>
    <t>อาชีพ</t>
  </si>
  <si>
    <t>2559 (2016)</t>
  </si>
  <si>
    <t>2560 (2017)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</si>
  <si>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</si>
  <si>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</si>
  <si>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</si>
  <si>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</si>
  <si>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</si>
  <si>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</si>
  <si>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</si>
  <si>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</si>
  <si>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</si>
  <si>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</si>
  <si>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</si>
  <si>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</si>
  <si>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</si>
  <si>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</si>
  <si>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</si>
  <si>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</si>
  <si>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Managers, senior  official  and </t>
  </si>
  <si>
    <t>ผู้จัดการ ข้าราชการระดับอาวุโส  และผู้บัญญัติกฎหมาย</t>
  </si>
  <si>
    <t xml:space="preserve">   legislator</t>
  </si>
  <si>
    <t>ผู้ประกอบวิชาชีพด้านต่าง ๆ</t>
  </si>
  <si>
    <t>Professional</t>
  </si>
  <si>
    <t>เจ้าหน้าที่เทคนิคและผู้ประกอบวิขาชีพที่เกี่ยวข้อง</t>
  </si>
  <si>
    <t xml:space="preserve">Technician and associate </t>
  </si>
  <si>
    <t>กับด้านต่างๆ</t>
  </si>
  <si>
    <t xml:space="preserve">   professional</t>
  </si>
  <si>
    <t>เสมียน</t>
  </si>
  <si>
    <t>Clerk</t>
  </si>
  <si>
    <t>พนักงานบริการและผู้จำหน่ายสินค้า</t>
  </si>
  <si>
    <t>Service worker and sell goods</t>
  </si>
  <si>
    <t>Skilled agricultural forest and fishery</t>
  </si>
  <si>
    <t>ผู้ปฏิบัติงานที่มีฝีมือในด้านการเกษตร ป่าไม้ และประมง</t>
  </si>
  <si>
    <t xml:space="preserve"> 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</si>
  <si>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</si>
  <si>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</si>
  <si>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</si>
  <si>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>Plant and machine controlor</t>
  </si>
  <si>
    <t>และผู้ปฏิบัติงานด้านการประกอบ</t>
  </si>
  <si>
    <t xml:space="preserve">   and assembler</t>
  </si>
  <si>
    <t>ผู้ประกอบอาชีพงานพื้นฐาน</t>
  </si>
  <si>
    <t xml:space="preserve"> Elementary occupation</t>
  </si>
  <si>
    <t>คนงานซึ่งมิได้จำแนกไว้ในหมวดอื่น</t>
  </si>
  <si>
    <t>-</t>
  </si>
  <si>
    <t xml:space="preserve">Worker not classifiable by occupation </t>
  </si>
  <si>
    <t>ที่มา: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</si>
  <si>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</si>
  <si>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Source:</t>
  </si>
  <si>
    <t>The  Labour Force Survey: 2016 - 2017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</si>
</sst>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3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1" xfId="0" applyFont="1" applyBorder="1"/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8" fillId="0" borderId="8" xfId="0" applyNumberFormat="1" applyFont="1" applyBorder="1" applyAlignment="1">
      <alignment horizontal="right"/>
    </xf>
    <xf numFmtId="2" fontId="8" fillId="0" borderId="14" xfId="0" applyNumberFormat="1" applyFont="1" applyBorder="1" applyAlignment="1">
      <alignment horizontal="right"/>
    </xf>
    <xf numFmtId="2" fontId="8" fillId="0" borderId="7" xfId="0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8" fillId="0" borderId="0" xfId="0" applyFont="1"/>
    <xf numFmtId="2" fontId="8" fillId="0" borderId="0" xfId="0" applyNumberFormat="1" applyFont="1"/>
    <xf numFmtId="0" fontId="4" fillId="0" borderId="0" xfId="0" applyFont="1"/>
    <xf numFmtId="2" fontId="6" fillId="0" borderId="8" xfId="0" applyNumberFormat="1" applyFont="1" applyBorder="1" applyAlignment="1">
      <alignment horizontal="right"/>
    </xf>
    <xf numFmtId="2" fontId="6" fillId="0" borderId="14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2" fontId="4" fillId="0" borderId="0" xfId="0" applyNumberFormat="1" applyFont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2" fontId="6" fillId="0" borderId="13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2" fontId="6" fillId="0" borderId="10" xfId="0" applyNumberFormat="1" applyFont="1" applyBorder="1" applyAlignment="1">
      <alignment horizontal="right"/>
    </xf>
    <xf numFmtId="0" fontId="6" fillId="0" borderId="0" xfId="0" applyFont="1" applyBorder="1"/>
    <xf numFmtId="2" fontId="6" fillId="0" borderId="0" xfId="0" applyNumberFormat="1" applyFont="1"/>
    <xf numFmtId="0" fontId="4" fillId="0" borderId="0" xfId="0" applyFont="1" applyAlignment="1">
      <alignment horizontal="left"/>
    </xf>
  </cellXfs>
  <cellStyles count="63">
    <cellStyle name="Normal" xfId="0" builtinId="0"/>
    <cellStyle name="เครื่องหมายจุลภาค 2 2 8" xfId="1"/>
    <cellStyle name="เครื่องหมายจุลภาค 2 2 8 10" xfId="2"/>
    <cellStyle name="เครื่องหมายจุลภาค 2 2 8 11" xfId="3"/>
    <cellStyle name="เครื่องหมายจุลภาค 2 2 8 2" xfId="4"/>
    <cellStyle name="เครื่องหมายจุลภาค 2 2 8 3" xfId="5"/>
    <cellStyle name="เครื่องหมายจุลภาค 2 2 8 4" xfId="6"/>
    <cellStyle name="เครื่องหมายจุลภาค 2 2 8 5" xfId="7"/>
    <cellStyle name="เครื่องหมายจุลภาค 2 2 8 6" xfId="8"/>
    <cellStyle name="เครื่องหมายจุลภาค 2 2 8 7" xfId="9"/>
    <cellStyle name="เครื่องหมายจุลภาค 2 2 8 8" xfId="10"/>
    <cellStyle name="เครื่องหมายจุลภาค 2 2 8 9" xfId="11"/>
    <cellStyle name="เครื่องหมายจุลภาค 2 8" xfId="12"/>
    <cellStyle name="เครื่องหมายจุลภาค 2 8 10" xfId="13"/>
    <cellStyle name="เครื่องหมายจุลภาค 2 8 11" xfId="14"/>
    <cellStyle name="เครื่องหมายจุลภาค 2 8 2" xfId="15"/>
    <cellStyle name="เครื่องหมายจุลภาค 2 8 3" xfId="16"/>
    <cellStyle name="เครื่องหมายจุลภาค 2 8 4" xfId="17"/>
    <cellStyle name="เครื่องหมายจุลภาค 2 8 5" xfId="18"/>
    <cellStyle name="เครื่องหมายจุลภาค 2 8 6" xfId="19"/>
    <cellStyle name="เครื่องหมายจุลภาค 2 8 7" xfId="20"/>
    <cellStyle name="เครื่องหมายจุลภาค 2 8 8" xfId="21"/>
    <cellStyle name="เครื่องหมายจุลภาค 2 8 9" xfId="22"/>
    <cellStyle name="จุลภาค 2" xfId="23"/>
    <cellStyle name="ปกติ 2" xfId="24"/>
    <cellStyle name="ปกติ 25" xfId="25"/>
    <cellStyle name="ปกติ 25 10" xfId="26"/>
    <cellStyle name="ปกติ 25 11" xfId="27"/>
    <cellStyle name="ปกติ 25 2" xfId="28"/>
    <cellStyle name="ปกติ 25 3" xfId="29"/>
    <cellStyle name="ปกติ 25 4" xfId="30"/>
    <cellStyle name="ปกติ 25 5" xfId="31"/>
    <cellStyle name="ปกติ 25 6" xfId="32"/>
    <cellStyle name="ปกติ 25 7" xfId="33"/>
    <cellStyle name="ปกติ 25 8" xfId="34"/>
    <cellStyle name="ปกติ 25 9" xfId="35"/>
    <cellStyle name="ปกติ 27" xfId="36"/>
    <cellStyle name="ปกติ 27 10" xfId="37"/>
    <cellStyle name="ปกติ 27 11" xfId="38"/>
    <cellStyle name="ปกติ 27 2" xfId="39"/>
    <cellStyle name="ปกติ 27 3" xfId="40"/>
    <cellStyle name="ปกติ 27 4" xfId="41"/>
    <cellStyle name="ปกติ 27 5" xfId="42"/>
    <cellStyle name="ปกติ 27 6" xfId="43"/>
    <cellStyle name="ปกติ 27 7" xfId="44"/>
    <cellStyle name="ปกติ 27 8" xfId="45"/>
    <cellStyle name="ปกติ 27 9" xfId="46"/>
    <cellStyle name="ปกติ 3" xfId="47"/>
    <cellStyle name="ปกติ 4" xfId="48"/>
    <cellStyle name="ปกติ 5" xfId="49"/>
    <cellStyle name="ปกติ 6" xfId="50"/>
    <cellStyle name="ปกติ 7" xfId="51"/>
    <cellStyle name="ปกติ 8" xfId="52"/>
    <cellStyle name="ปกติ 9 10" xfId="53"/>
    <cellStyle name="ปกติ 9 11" xfId="54"/>
    <cellStyle name="ปกติ 9 2" xfId="55"/>
    <cellStyle name="ปกติ 9 3" xfId="56"/>
    <cellStyle name="ปกติ 9 4" xfId="57"/>
    <cellStyle name="ปกติ 9 5" xfId="58"/>
    <cellStyle name="ปกติ 9 6" xfId="59"/>
    <cellStyle name="ปกติ 9 7" xfId="60"/>
    <cellStyle name="ปกติ 9 8" xfId="61"/>
    <cellStyle name="ปกติ 9 9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1713571</xdr:colOff>
      <xdr:row>0</xdr:row>
      <xdr:rowOff>0</xdr:rowOff>
    </xdr:from>
    <xdr:to>
      <xdr:col>27</xdr:col>
      <xdr:colOff>46696</xdr:colOff>
      <xdr:row>27</xdr:row>
      <xdr:rowOff>20139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9524071" y="0"/>
          <a:ext cx="533400" cy="6773364"/>
          <a:chOff x="991" y="0"/>
          <a:chExt cx="62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E27"/>
  <sheetViews>
    <sheetView showGridLines="0" tabSelected="1" zoomScaleSheetLayoutView="90" workbookViewId="0">
      <selection activeCell="T32" sqref="T32"/>
    </sheetView>
  </sheetViews>
  <sheetFormatPr defaultRowHeight="21.75" x14ac:dyDescent="0.5"/>
  <cols>
    <col min="1" max="1" width="1.140625" style="5" customWidth="1"/>
    <col min="2" max="2" width="2.42578125" style="5" customWidth="1"/>
    <col min="3" max="3" width="3.42578125" style="5" customWidth="1"/>
    <col min="4" max="4" width="4.28515625" style="5" customWidth="1"/>
    <col min="5" max="5" width="23" style="5" customWidth="1"/>
    <col min="6" max="8" width="5.42578125" style="5" customWidth="1"/>
    <col min="9" max="9" width="6.140625" style="5" customWidth="1"/>
    <col min="10" max="20" width="5.42578125" style="5" customWidth="1"/>
    <col min="21" max="21" width="0.7109375" style="5" customWidth="1"/>
    <col min="22" max="22" width="26.5703125" style="5" customWidth="1"/>
    <col min="23" max="23" width="2.5703125" style="5" hidden="1" customWidth="1"/>
    <col min="24" max="24" width="3.7109375" style="5" hidden="1" customWidth="1"/>
    <col min="25" max="25" width="6.140625" style="5" hidden="1" customWidth="1"/>
    <col min="26" max="26" width="2.28515625" style="5" customWidth="1"/>
    <col min="27" max="27" width="4.140625" style="5" customWidth="1"/>
    <col min="28" max="16384" width="9.140625" style="5"/>
  </cols>
  <sheetData>
    <row r="1" spans="1:31" s="1" customFormat="1" x14ac:dyDescent="0.5">
      <c r="B1" s="1" t="s">
        <v>0</v>
      </c>
      <c r="D1" s="2">
        <v>2.2999999999999998</v>
      </c>
      <c r="E1" s="1" t="s">
        <v>1</v>
      </c>
    </row>
    <row r="2" spans="1:31" s="3" customFormat="1" x14ac:dyDescent="0.5">
      <c r="B2" s="1" t="s">
        <v>2</v>
      </c>
      <c r="C2" s="1"/>
      <c r="D2" s="2">
        <v>2.2999999999999998</v>
      </c>
      <c r="E2" s="1" t="s">
        <v>3</v>
      </c>
    </row>
    <row r="3" spans="1:3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6" t="s">
        <v>4</v>
      </c>
    </row>
    <row r="4" spans="1:31" ht="21.75" customHeight="1" x14ac:dyDescent="0.5">
      <c r="A4" s="7" t="s">
        <v>5</v>
      </c>
      <c r="B4" s="7"/>
      <c r="C4" s="7"/>
      <c r="D4" s="7"/>
      <c r="E4" s="8"/>
      <c r="F4" s="9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9" t="s">
        <v>7</v>
      </c>
      <c r="S4" s="10"/>
      <c r="T4" s="11"/>
      <c r="U4" s="12" t="s">
        <v>8</v>
      </c>
      <c r="V4" s="7"/>
    </row>
    <row r="5" spans="1:31" s="22" customFormat="1" ht="15.75" customHeight="1" x14ac:dyDescent="0.45">
      <c r="A5" s="13"/>
      <c r="B5" s="13"/>
      <c r="C5" s="13"/>
      <c r="D5" s="13"/>
      <c r="E5" s="14"/>
      <c r="F5" s="15" t="s">
        <v>9</v>
      </c>
      <c r="G5" s="16"/>
      <c r="H5" s="17"/>
      <c r="I5" s="15" t="s">
        <v>10</v>
      </c>
      <c r="J5" s="16"/>
      <c r="K5" s="17"/>
      <c r="L5" s="15" t="s">
        <v>11</v>
      </c>
      <c r="M5" s="16"/>
      <c r="N5" s="17"/>
      <c r="O5" s="15" t="s">
        <v>12</v>
      </c>
      <c r="P5" s="16"/>
      <c r="Q5" s="17"/>
      <c r="R5" s="15" t="s">
        <v>9</v>
      </c>
      <c r="S5" s="18"/>
      <c r="T5" s="19"/>
      <c r="U5" s="20"/>
      <c r="V5" s="13"/>
      <c r="W5" s="21"/>
      <c r="X5" s="21"/>
      <c r="Y5" s="21"/>
    </row>
    <row r="6" spans="1:31" s="22" customFormat="1" ht="18" customHeight="1" x14ac:dyDescent="0.4">
      <c r="A6" s="13"/>
      <c r="B6" s="13"/>
      <c r="C6" s="13"/>
      <c r="D6" s="13"/>
      <c r="E6" s="14"/>
      <c r="F6" s="23" t="s">
        <v>13</v>
      </c>
      <c r="G6" s="24"/>
      <c r="H6" s="25"/>
      <c r="I6" s="23" t="s">
        <v>14</v>
      </c>
      <c r="J6" s="24"/>
      <c r="K6" s="25"/>
      <c r="L6" s="23" t="s">
        <v>15</v>
      </c>
      <c r="M6" s="24"/>
      <c r="N6" s="25"/>
      <c r="O6" s="23" t="s">
        <v>16</v>
      </c>
      <c r="P6" s="24"/>
      <c r="Q6" s="25"/>
      <c r="R6" s="23" t="s">
        <v>13</v>
      </c>
      <c r="S6" s="24"/>
      <c r="T6" s="25"/>
      <c r="U6" s="20"/>
      <c r="V6" s="13"/>
      <c r="W6" s="26"/>
      <c r="X6" s="26"/>
      <c r="Y6" s="26"/>
    </row>
    <row r="7" spans="1:31" s="22" customFormat="1" ht="18.75" customHeight="1" x14ac:dyDescent="0.4">
      <c r="A7" s="13"/>
      <c r="B7" s="13"/>
      <c r="C7" s="13"/>
      <c r="D7" s="13"/>
      <c r="E7" s="14"/>
      <c r="F7" s="27" t="s">
        <v>17</v>
      </c>
      <c r="G7" s="28" t="s">
        <v>18</v>
      </c>
      <c r="H7" s="29" t="s">
        <v>19</v>
      </c>
      <c r="I7" s="27" t="s">
        <v>17</v>
      </c>
      <c r="J7" s="28" t="s">
        <v>18</v>
      </c>
      <c r="K7" s="29" t="s">
        <v>19</v>
      </c>
      <c r="L7" s="27" t="s">
        <v>17</v>
      </c>
      <c r="M7" s="28" t="s">
        <v>18</v>
      </c>
      <c r="N7" s="29" t="s">
        <v>19</v>
      </c>
      <c r="O7" s="27" t="s">
        <v>17</v>
      </c>
      <c r="P7" s="28" t="s">
        <v>18</v>
      </c>
      <c r="Q7" s="29" t="s">
        <v>19</v>
      </c>
      <c r="R7" s="27" t="s">
        <v>17</v>
      </c>
      <c r="S7" s="28" t="s">
        <v>18</v>
      </c>
      <c r="T7" s="29" t="s">
        <v>19</v>
      </c>
      <c r="U7" s="20"/>
      <c r="V7" s="13"/>
      <c r="W7" s="26"/>
      <c r="X7" s="26"/>
      <c r="Y7" s="26"/>
    </row>
    <row r="8" spans="1:31" s="22" customFormat="1" ht="18.75" customHeight="1" x14ac:dyDescent="0.45">
      <c r="A8" s="30"/>
      <c r="B8" s="30"/>
      <c r="C8" s="30"/>
      <c r="D8" s="30"/>
      <c r="E8" s="31"/>
      <c r="F8" s="32" t="s">
        <v>20</v>
      </c>
      <c r="G8" s="33" t="s">
        <v>21</v>
      </c>
      <c r="H8" s="34" t="s">
        <v>22</v>
      </c>
      <c r="I8" s="32" t="s">
        <v>20</v>
      </c>
      <c r="J8" s="33" t="s">
        <v>21</v>
      </c>
      <c r="K8" s="34" t="s">
        <v>22</v>
      </c>
      <c r="L8" s="32" t="s">
        <v>20</v>
      </c>
      <c r="M8" s="33" t="s">
        <v>21</v>
      </c>
      <c r="N8" s="34" t="s">
        <v>22</v>
      </c>
      <c r="O8" s="32" t="s">
        <v>20</v>
      </c>
      <c r="P8" s="33" t="s">
        <v>21</v>
      </c>
      <c r="Q8" s="34" t="s">
        <v>22</v>
      </c>
      <c r="R8" s="32" t="s">
        <v>20</v>
      </c>
      <c r="S8" s="33" t="s">
        <v>21</v>
      </c>
      <c r="T8" s="34" t="s">
        <v>22</v>
      </c>
      <c r="U8" s="35"/>
      <c r="V8" s="30"/>
      <c r="W8" s="36"/>
      <c r="X8" s="36"/>
      <c r="Y8" s="36"/>
    </row>
    <row r="9" spans="1:31" s="44" customFormat="1" ht="25.5" customHeight="1" x14ac:dyDescent="0.5">
      <c r="A9" s="37" t="s">
        <v>23</v>
      </c>
      <c r="B9" s="37"/>
      <c r="C9" s="37"/>
      <c r="D9" s="37"/>
      <c r="E9" s="38"/>
      <c r="F9" s="39">
        <v>518.86</v>
      </c>
      <c r="G9" s="40">
        <v>294.52999999999997</v>
      </c>
      <c r="H9" s="41">
        <v>224.33</v>
      </c>
      <c r="I9" s="41">
        <f>517890/1000</f>
        <v>517.89</v>
      </c>
      <c r="J9" s="40">
        <v>285.36</v>
      </c>
      <c r="K9" s="42">
        <v>232.54</v>
      </c>
      <c r="L9" s="40">
        <f>548422/1000</f>
        <v>548.42200000000003</v>
      </c>
      <c r="M9" s="39">
        <f>294894/1000</f>
        <v>294.89400000000001</v>
      </c>
      <c r="N9" s="39">
        <v>253.53</v>
      </c>
      <c r="O9" s="40">
        <v>502.92</v>
      </c>
      <c r="P9" s="40">
        <v>282.14999999999998</v>
      </c>
      <c r="Q9" s="40">
        <v>220.79</v>
      </c>
      <c r="R9" s="40">
        <v>483.98</v>
      </c>
      <c r="S9" s="40">
        <v>271.97000000000003</v>
      </c>
      <c r="T9" s="41">
        <v>212.01</v>
      </c>
      <c r="U9" s="43" t="s">
        <v>20</v>
      </c>
      <c r="V9" s="37"/>
      <c r="W9" s="4"/>
      <c r="X9" s="4"/>
      <c r="Y9" s="5"/>
      <c r="AC9" s="45"/>
    </row>
    <row r="10" spans="1:31" s="46" customFormat="1" ht="21.75" customHeight="1" x14ac:dyDescent="0.45">
      <c r="F10" s="47"/>
      <c r="G10" s="48"/>
      <c r="H10" s="49"/>
      <c r="I10" s="49"/>
      <c r="J10" s="48"/>
      <c r="K10" s="50"/>
      <c r="L10" s="48"/>
      <c r="M10" s="47"/>
      <c r="N10" s="47"/>
      <c r="O10" s="48"/>
      <c r="P10" s="48"/>
      <c r="Q10" s="48"/>
      <c r="R10" s="48"/>
      <c r="S10" s="48"/>
      <c r="T10" s="49"/>
      <c r="V10" s="46" t="s">
        <v>24</v>
      </c>
    </row>
    <row r="11" spans="1:31" s="46" customFormat="1" ht="21.75" customHeight="1" x14ac:dyDescent="0.45">
      <c r="A11" s="46" t="s">
        <v>25</v>
      </c>
      <c r="F11" s="47">
        <f>15593/1000</f>
        <v>15.593</v>
      </c>
      <c r="G11" s="48">
        <f>14233/1000</f>
        <v>14.233000000000001</v>
      </c>
      <c r="H11" s="49">
        <f>1360/1000</f>
        <v>1.36</v>
      </c>
      <c r="I11" s="49">
        <f>18198/1000</f>
        <v>18.198</v>
      </c>
      <c r="J11" s="48">
        <f>15208/1000</f>
        <v>15.208</v>
      </c>
      <c r="K11" s="50">
        <f>2990/1000</f>
        <v>2.99</v>
      </c>
      <c r="L11" s="48">
        <f>15478/1000</f>
        <v>15.478</v>
      </c>
      <c r="M11" s="47">
        <f>11058/1000</f>
        <v>11.058</v>
      </c>
      <c r="N11" s="47">
        <f>4420/1000</f>
        <v>4.42</v>
      </c>
      <c r="O11" s="48">
        <v>14.75</v>
      </c>
      <c r="P11" s="48">
        <v>10.37</v>
      </c>
      <c r="Q11" s="48">
        <v>4.38</v>
      </c>
      <c r="R11" s="48">
        <v>16.510000000000002</v>
      </c>
      <c r="S11" s="48">
        <v>12.42</v>
      </c>
      <c r="T11" s="49">
        <v>4.09</v>
      </c>
      <c r="V11" s="46" t="s">
        <v>26</v>
      </c>
      <c r="AB11" s="51"/>
      <c r="AC11" s="51"/>
      <c r="AD11" s="51"/>
      <c r="AE11" s="51"/>
    </row>
    <row r="12" spans="1:31" s="46" customFormat="1" ht="21.75" customHeight="1" x14ac:dyDescent="0.45">
      <c r="A12" s="46" t="s">
        <v>27</v>
      </c>
      <c r="F12" s="47">
        <v>28.32</v>
      </c>
      <c r="G12" s="48">
        <f>21720/1000</f>
        <v>21.72</v>
      </c>
      <c r="H12" s="49">
        <f>6603/1000</f>
        <v>6.6029999999999998</v>
      </c>
      <c r="I12" s="49">
        <f>25510/1000</f>
        <v>25.51</v>
      </c>
      <c r="J12" s="48">
        <f>9650/1000</f>
        <v>9.65</v>
      </c>
      <c r="K12" s="50">
        <f>15861/1000</f>
        <v>15.861000000000001</v>
      </c>
      <c r="L12" s="48">
        <v>18.55</v>
      </c>
      <c r="M12" s="47">
        <f>7404/1000</f>
        <v>7.4039999999999999</v>
      </c>
      <c r="N12" s="47">
        <f>11153/1000</f>
        <v>11.153</v>
      </c>
      <c r="O12" s="48">
        <v>16.91</v>
      </c>
      <c r="P12" s="48">
        <v>6.37</v>
      </c>
      <c r="Q12" s="48">
        <v>10.54</v>
      </c>
      <c r="R12" s="48">
        <v>20.52</v>
      </c>
      <c r="S12" s="48">
        <v>7.57</v>
      </c>
      <c r="T12" s="49">
        <v>12.95</v>
      </c>
      <c r="V12" s="46" t="s">
        <v>28</v>
      </c>
    </row>
    <row r="13" spans="1:31" s="46" customFormat="1" ht="21.75" customHeight="1" x14ac:dyDescent="0.45">
      <c r="A13" s="46" t="s">
        <v>29</v>
      </c>
      <c r="F13" s="47">
        <v>8.57</v>
      </c>
      <c r="G13" s="48">
        <f>4679/1000</f>
        <v>4.6790000000000003</v>
      </c>
      <c r="H13" s="49">
        <f>3888/1000</f>
        <v>3.8879999999999999</v>
      </c>
      <c r="I13" s="49">
        <f>12067/1000</f>
        <v>12.067</v>
      </c>
      <c r="J13" s="48">
        <f>5798/1000</f>
        <v>5.798</v>
      </c>
      <c r="K13" s="50">
        <f>6269/1000</f>
        <v>6.2690000000000001</v>
      </c>
      <c r="L13" s="48">
        <f>8762/1000</f>
        <v>8.7620000000000005</v>
      </c>
      <c r="M13" s="47">
        <f>4340/1000</f>
        <v>4.34</v>
      </c>
      <c r="N13" s="47">
        <f>4422/1000</f>
        <v>4.4219999999999997</v>
      </c>
      <c r="O13" s="48">
        <f>7927/1000</f>
        <v>7.9269999999999996</v>
      </c>
      <c r="P13" s="48">
        <f>3956/1000</f>
        <v>3.956</v>
      </c>
      <c r="Q13" s="48">
        <f>3972/1000</f>
        <v>3.972</v>
      </c>
      <c r="R13" s="48">
        <v>7.34</v>
      </c>
      <c r="S13" s="48">
        <v>3.77</v>
      </c>
      <c r="T13" s="49">
        <v>3.57</v>
      </c>
      <c r="V13" s="46" t="s">
        <v>30</v>
      </c>
    </row>
    <row r="14" spans="1:31" s="46" customFormat="1" ht="21.75" customHeight="1" x14ac:dyDescent="0.45">
      <c r="B14" s="46" t="s">
        <v>31</v>
      </c>
      <c r="F14" s="47"/>
      <c r="G14" s="48"/>
      <c r="H14" s="49"/>
      <c r="I14" s="49"/>
      <c r="J14" s="48"/>
      <c r="K14" s="50"/>
      <c r="L14" s="48"/>
      <c r="M14" s="47"/>
      <c r="N14" s="47"/>
      <c r="O14" s="48"/>
      <c r="P14" s="48"/>
      <c r="Q14" s="48"/>
      <c r="R14" s="48"/>
      <c r="S14" s="48"/>
      <c r="T14" s="49"/>
      <c r="V14" s="46" t="s">
        <v>32</v>
      </c>
    </row>
    <row r="15" spans="1:31" s="46" customFormat="1" ht="21.75" customHeight="1" x14ac:dyDescent="0.45">
      <c r="A15" s="46" t="s">
        <v>33</v>
      </c>
      <c r="F15" s="47">
        <f>9607/1000</f>
        <v>9.6069999999999993</v>
      </c>
      <c r="G15" s="48">
        <f>3515/1000</f>
        <v>3.5150000000000001</v>
      </c>
      <c r="H15" s="49">
        <f>6092/1000</f>
        <v>6.0919999999999996</v>
      </c>
      <c r="I15" s="49">
        <f>7848/1000</f>
        <v>7.8479999999999999</v>
      </c>
      <c r="J15" s="48">
        <f>2446/1000</f>
        <v>2.4460000000000002</v>
      </c>
      <c r="K15" s="50">
        <f>5403/1000</f>
        <v>5.4029999999999996</v>
      </c>
      <c r="L15" s="48">
        <f>11088/1000</f>
        <v>11.087999999999999</v>
      </c>
      <c r="M15" s="47">
        <f>2653/1000</f>
        <v>2.653</v>
      </c>
      <c r="N15" s="47">
        <f>8436/1000</f>
        <v>8.4359999999999999</v>
      </c>
      <c r="O15" s="48">
        <f>6567/1000</f>
        <v>6.5670000000000002</v>
      </c>
      <c r="P15" s="48">
        <f>1026/1000</f>
        <v>1.026</v>
      </c>
      <c r="Q15" s="48">
        <f>5541/1000</f>
        <v>5.5410000000000004</v>
      </c>
      <c r="R15" s="48">
        <v>12.97</v>
      </c>
      <c r="S15" s="48">
        <v>2.48</v>
      </c>
      <c r="T15" s="49">
        <v>10.49</v>
      </c>
      <c r="V15" s="46" t="s">
        <v>34</v>
      </c>
    </row>
    <row r="16" spans="1:31" s="46" customFormat="1" ht="21.75" customHeight="1" x14ac:dyDescent="0.45">
      <c r="A16" s="46" t="s">
        <v>35</v>
      </c>
      <c r="F16" s="47">
        <f>94287/1000</f>
        <v>94.287000000000006</v>
      </c>
      <c r="G16" s="48">
        <f>36537/1000</f>
        <v>36.536999999999999</v>
      </c>
      <c r="H16" s="49">
        <f>57750/1000</f>
        <v>57.75</v>
      </c>
      <c r="I16" s="49">
        <v>84.56</v>
      </c>
      <c r="J16" s="48">
        <f>32643/1000</f>
        <v>32.643000000000001</v>
      </c>
      <c r="K16" s="50">
        <f>51924/1000</f>
        <v>51.923999999999999</v>
      </c>
      <c r="L16" s="48">
        <f>84067/1000</f>
        <v>84.066999999999993</v>
      </c>
      <c r="M16" s="47">
        <f>27585/1000</f>
        <v>27.585000000000001</v>
      </c>
      <c r="N16" s="47">
        <f>56482/1000</f>
        <v>56.481999999999999</v>
      </c>
      <c r="O16" s="48">
        <v>88.88</v>
      </c>
      <c r="P16" s="48">
        <f>30874/1000</f>
        <v>30.873999999999999</v>
      </c>
      <c r="Q16" s="48">
        <f>58014/1000</f>
        <v>58.014000000000003</v>
      </c>
      <c r="R16" s="48">
        <v>86.14</v>
      </c>
      <c r="S16" s="48">
        <v>30.96</v>
      </c>
      <c r="T16" s="49">
        <v>55.18</v>
      </c>
      <c r="V16" s="46" t="s">
        <v>36</v>
      </c>
    </row>
    <row r="17" spans="1:25" s="46" customFormat="1" ht="21.75" customHeight="1" x14ac:dyDescent="0.45">
      <c r="F17" s="47"/>
      <c r="G17" s="48"/>
      <c r="H17" s="49"/>
      <c r="I17" s="49"/>
      <c r="J17" s="48"/>
      <c r="K17" s="50"/>
      <c r="L17" s="48"/>
      <c r="M17" s="47"/>
      <c r="N17" s="47"/>
      <c r="O17" s="48"/>
      <c r="P17" s="48"/>
      <c r="Q17" s="48"/>
      <c r="R17" s="48"/>
      <c r="S17" s="48"/>
      <c r="T17" s="49"/>
      <c r="V17" s="46" t="s">
        <v>37</v>
      </c>
    </row>
    <row r="18" spans="1:25" s="46" customFormat="1" ht="21.75" customHeight="1" x14ac:dyDescent="0.45">
      <c r="A18" s="46" t="s">
        <v>38</v>
      </c>
      <c r="F18" s="47">
        <f>180447/1000</f>
        <v>180.447</v>
      </c>
      <c r="G18" s="48">
        <f>95837/1000</f>
        <v>95.837000000000003</v>
      </c>
      <c r="H18" s="49">
        <f>84610/1000</f>
        <v>84.61</v>
      </c>
      <c r="I18" s="49">
        <v>208.03</v>
      </c>
      <c r="J18" s="48">
        <f>120585/1000</f>
        <v>120.58499999999999</v>
      </c>
      <c r="K18" s="50">
        <f>87437/1000</f>
        <v>87.436999999999998</v>
      </c>
      <c r="L18" s="48">
        <f>274693/1000</f>
        <v>274.69299999999998</v>
      </c>
      <c r="M18" s="47">
        <f>146293/1000</f>
        <v>146.29300000000001</v>
      </c>
      <c r="N18" s="47">
        <f>128400/1000</f>
        <v>128.4</v>
      </c>
      <c r="O18" s="48">
        <v>244.44</v>
      </c>
      <c r="P18" s="48">
        <f>145233/1000</f>
        <v>145.233</v>
      </c>
      <c r="Q18" s="48">
        <f>99214/1000</f>
        <v>99.213999999999999</v>
      </c>
      <c r="R18" s="48">
        <v>195.5</v>
      </c>
      <c r="S18" s="48">
        <v>113.86</v>
      </c>
      <c r="T18" s="49">
        <v>81.64</v>
      </c>
      <c r="V18" s="46" t="s">
        <v>39</v>
      </c>
    </row>
    <row r="19" spans="1:25" s="46" customFormat="1" ht="21.75" customHeight="1" x14ac:dyDescent="0.45">
      <c r="A19" s="46" t="s">
        <v>40</v>
      </c>
      <c r="F19" s="47">
        <v>69.72</v>
      </c>
      <c r="G19" s="48">
        <f>45226/1000</f>
        <v>45.225999999999999</v>
      </c>
      <c r="H19" s="49">
        <f>24487/1000</f>
        <v>24.486999999999998</v>
      </c>
      <c r="I19" s="49">
        <f>76143/1000</f>
        <v>76.143000000000001</v>
      </c>
      <c r="J19" s="48">
        <f>46838/1000</f>
        <v>46.838000000000001</v>
      </c>
      <c r="K19" s="50">
        <f>29304/1000</f>
        <v>29.303999999999998</v>
      </c>
      <c r="L19" s="48">
        <f>61732/1000</f>
        <v>61.731999999999999</v>
      </c>
      <c r="M19" s="47">
        <f>42311/1000</f>
        <v>42.311</v>
      </c>
      <c r="N19" s="47">
        <f>19421/1000</f>
        <v>19.420999999999999</v>
      </c>
      <c r="O19" s="48">
        <f>60495/1000</f>
        <v>60.494999999999997</v>
      </c>
      <c r="P19" s="48">
        <f>39919/1000</f>
        <v>39.918999999999997</v>
      </c>
      <c r="Q19" s="48">
        <f>20576/1000</f>
        <v>20.576000000000001</v>
      </c>
      <c r="R19" s="48">
        <v>68.739999999999995</v>
      </c>
      <c r="S19" s="48">
        <v>46.92</v>
      </c>
      <c r="T19" s="49">
        <v>21.82</v>
      </c>
      <c r="V19" s="46" t="s">
        <v>41</v>
      </c>
    </row>
    <row r="20" spans="1:25" s="46" customFormat="1" ht="21.75" customHeight="1" x14ac:dyDescent="0.45">
      <c r="A20" s="46" t="s">
        <v>42</v>
      </c>
      <c r="F20" s="47">
        <f>30281/1000</f>
        <v>30.280999999999999</v>
      </c>
      <c r="G20" s="48">
        <f>24109/1000</f>
        <v>24.109000000000002</v>
      </c>
      <c r="H20" s="49">
        <f>6172/1000</f>
        <v>6.1719999999999997</v>
      </c>
      <c r="I20" s="49">
        <f>20380/1000</f>
        <v>20.38</v>
      </c>
      <c r="J20" s="48">
        <f>15718/1000</f>
        <v>15.718</v>
      </c>
      <c r="K20" s="50">
        <f>4662/1000</f>
        <v>4.6619999999999999</v>
      </c>
      <c r="L20" s="48">
        <f>18990/1000</f>
        <v>18.989999999999998</v>
      </c>
      <c r="M20" s="47">
        <f>14598/1000</f>
        <v>14.598000000000001</v>
      </c>
      <c r="N20" s="47">
        <f>4391/1000</f>
        <v>4.391</v>
      </c>
      <c r="O20" s="48">
        <f>28219/1000</f>
        <v>28.219000000000001</v>
      </c>
      <c r="P20" s="48">
        <f>23265/1000</f>
        <v>23.265000000000001</v>
      </c>
      <c r="Q20" s="48">
        <f>4954/1000</f>
        <v>4.9539999999999997</v>
      </c>
      <c r="R20" s="48">
        <v>23.85</v>
      </c>
      <c r="S20" s="48">
        <v>19.420000000000002</v>
      </c>
      <c r="T20" s="49">
        <v>4.43</v>
      </c>
      <c r="V20" s="46" t="s">
        <v>43</v>
      </c>
    </row>
    <row r="21" spans="1:25" s="46" customFormat="1" ht="21.75" customHeight="1" x14ac:dyDescent="0.45">
      <c r="B21" s="46" t="s">
        <v>44</v>
      </c>
      <c r="F21" s="47"/>
      <c r="G21" s="48"/>
      <c r="H21" s="49"/>
      <c r="I21" s="49"/>
      <c r="J21" s="48"/>
      <c r="K21" s="50"/>
      <c r="L21" s="48"/>
      <c r="M21" s="47"/>
      <c r="N21" s="47"/>
      <c r="O21" s="48"/>
      <c r="P21" s="48"/>
      <c r="Q21" s="48"/>
      <c r="R21" s="48"/>
      <c r="S21" s="48"/>
      <c r="T21" s="49"/>
      <c r="V21" s="46" t="s">
        <v>45</v>
      </c>
    </row>
    <row r="22" spans="1:25" s="46" customFormat="1" ht="21.75" customHeight="1" x14ac:dyDescent="0.45">
      <c r="A22" s="46" t="s">
        <v>46</v>
      </c>
      <c r="F22" s="47">
        <f>82025/1000</f>
        <v>82.025000000000006</v>
      </c>
      <c r="G22" s="48">
        <f>48659/1000</f>
        <v>48.658999999999999</v>
      </c>
      <c r="H22" s="49">
        <f>33366/1000</f>
        <v>33.366</v>
      </c>
      <c r="I22" s="49">
        <f>65155/1000</f>
        <v>65.155000000000001</v>
      </c>
      <c r="J22" s="48">
        <f>36459/1000</f>
        <v>36.459000000000003</v>
      </c>
      <c r="K22" s="50">
        <f>28696/1000</f>
        <v>28.696000000000002</v>
      </c>
      <c r="L22" s="48">
        <v>55.06</v>
      </c>
      <c r="M22" s="47">
        <f>38653/1000</f>
        <v>38.652999999999999</v>
      </c>
      <c r="N22" s="47">
        <f>16413/1000</f>
        <v>16.413</v>
      </c>
      <c r="O22" s="48">
        <v>34.72</v>
      </c>
      <c r="P22" s="48">
        <f>21126/1000</f>
        <v>21.126000000000001</v>
      </c>
      <c r="Q22" s="48">
        <f>13588/1000</f>
        <v>13.587999999999999</v>
      </c>
      <c r="R22" s="48">
        <v>52.41</v>
      </c>
      <c r="S22" s="48">
        <v>34.57</v>
      </c>
      <c r="T22" s="49">
        <v>17.84</v>
      </c>
      <c r="V22" s="46" t="s">
        <v>47</v>
      </c>
    </row>
    <row r="23" spans="1:25" s="46" customFormat="1" ht="21.75" customHeight="1" x14ac:dyDescent="0.45">
      <c r="A23" s="46" t="s">
        <v>48</v>
      </c>
      <c r="F23" s="47" t="s">
        <v>49</v>
      </c>
      <c r="G23" s="48" t="s">
        <v>49</v>
      </c>
      <c r="H23" s="49" t="s">
        <v>49</v>
      </c>
      <c r="I23" s="49" t="s">
        <v>49</v>
      </c>
      <c r="J23" s="48" t="s">
        <v>49</v>
      </c>
      <c r="K23" s="50" t="s">
        <v>49</v>
      </c>
      <c r="L23" s="48" t="s">
        <v>49</v>
      </c>
      <c r="M23" s="47" t="s">
        <v>49</v>
      </c>
      <c r="N23" s="47" t="s">
        <v>49</v>
      </c>
      <c r="O23" s="48" t="s">
        <v>49</v>
      </c>
      <c r="P23" s="48" t="s">
        <v>49</v>
      </c>
      <c r="Q23" s="48" t="s">
        <v>49</v>
      </c>
      <c r="R23" s="48" t="s">
        <v>49</v>
      </c>
      <c r="S23" s="48" t="s">
        <v>49</v>
      </c>
      <c r="T23" s="48" t="s">
        <v>49</v>
      </c>
      <c r="V23" s="46" t="s">
        <v>50</v>
      </c>
    </row>
    <row r="24" spans="1:25" s="22" customFormat="1" ht="3" customHeight="1" x14ac:dyDescent="0.4">
      <c r="A24" s="52"/>
      <c r="B24" s="52"/>
      <c r="C24" s="52"/>
      <c r="D24" s="52"/>
      <c r="E24" s="52"/>
      <c r="F24" s="53"/>
      <c r="G24" s="54"/>
      <c r="H24" s="55"/>
      <c r="I24" s="55"/>
      <c r="J24" s="54"/>
      <c r="K24" s="56"/>
      <c r="L24" s="54"/>
      <c r="M24" s="53"/>
      <c r="N24" s="53"/>
      <c r="O24" s="54"/>
      <c r="P24" s="54"/>
      <c r="Q24" s="54"/>
      <c r="R24" s="54"/>
      <c r="S24" s="54"/>
      <c r="T24" s="55"/>
      <c r="U24" s="52"/>
      <c r="V24" s="52"/>
      <c r="W24" s="57"/>
      <c r="X24" s="57"/>
      <c r="Y24" s="57"/>
    </row>
    <row r="25" spans="1:25" s="22" customFormat="1" ht="3" customHeight="1" x14ac:dyDescent="0.4"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W25" s="57"/>
      <c r="X25" s="57"/>
      <c r="Y25" s="57"/>
    </row>
    <row r="26" spans="1:25" s="46" customFormat="1" ht="18.75" x14ac:dyDescent="0.45">
      <c r="C26" s="6" t="s">
        <v>51</v>
      </c>
      <c r="D26" s="59" t="s">
        <v>52</v>
      </c>
    </row>
    <row r="27" spans="1:25" s="46" customFormat="1" ht="18.75" x14ac:dyDescent="0.45">
      <c r="C27" s="6" t="s">
        <v>53</v>
      </c>
      <c r="D27" s="59" t="s">
        <v>54</v>
      </c>
    </row>
  </sheetData>
  <mergeCells count="16">
    <mergeCell ref="I6:K6"/>
    <mergeCell ref="L6:N6"/>
    <mergeCell ref="O6:Q6"/>
    <mergeCell ref="R6:T6"/>
    <mergeCell ref="A9:E9"/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2017-05-30T04:04:09Z</dcterms:created>
  <dcterms:modified xsi:type="dcterms:W3CDTF">2017-05-30T04:04:19Z</dcterms:modified>
</cp:coreProperties>
</file>