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772" yWindow="-36" windowWidth="5112" windowHeight="6396"/>
  </bookViews>
  <sheets>
    <sheet name="ตารางที่2ไตรมาส 4พ.ศ. 2561" sheetId="61" r:id="rId1"/>
    <sheet name="ตาราง 2" sheetId="42" r:id="rId2"/>
    <sheet name="T-2.2" sheetId="58" r:id="rId3"/>
    <sheet name="T-2.3" sheetId="21" r:id="rId4"/>
    <sheet name="T-2.4" sheetId="22" r:id="rId5"/>
    <sheet name="T-2.5" sheetId="23" r:id="rId6"/>
    <sheet name="T-2.6 " sheetId="24" r:id="rId7"/>
    <sheet name="T-2.7" sheetId="25" r:id="rId8"/>
    <sheet name="T-2.8" sheetId="59" r:id="rId9"/>
    <sheet name="ตารางที่2ไตรมาส 1234 พ.ศ.2561 " sheetId="43" r:id="rId10"/>
    <sheet name="ตารางที่1ไตรมาส 1234พ.ศ.2561" sheetId="44" r:id="rId11"/>
    <sheet name="ตารางที่3ไตรมาส1234พ.ศ. 2561" sheetId="45" r:id="rId12"/>
    <sheet name="ตารางที่4ไตรมาส1234 พ.ศ. 2561" sheetId="46" r:id="rId13"/>
    <sheet name="ตารางที่5ไตรมาส1234 พ.ศ.2561" sheetId="47" r:id="rId14"/>
    <sheet name="ตารางที่6ไตรมาส1234พ.ศ. 2561" sheetId="48" r:id="rId15"/>
    <sheet name="ตารางที่7ไตรมาส 1234 พ.ศ. 2561" sheetId="49" r:id="rId16"/>
    <sheet name="ตารางที่2ไตรมาส 4 2560" sheetId="50" r:id="rId17"/>
    <sheet name="ตารางที่1ไตรมาส 4พ.ศ.2560 " sheetId="51" r:id="rId18"/>
    <sheet name="ตารางที่2ไตรมาส 4" sheetId="52" r:id="rId19"/>
    <sheet name="ตารางที่3ไตรมาส 4พ.ศ. 2560 " sheetId="53" r:id="rId20"/>
    <sheet name="ตารางที่4ไตรมาส 4 พ.ศ. 2560 " sheetId="54" r:id="rId21"/>
    <sheet name="ตารางที่5ไตรมาส4 พ.ศ.2560" sheetId="55" r:id="rId22"/>
    <sheet name="ตารางที่6ไตรมาส4 พ.ศ.2560" sheetId="56" r:id="rId23"/>
    <sheet name="ตารางที่7ไตรมาส 4 พ.ศ. 2560 " sheetId="57" r:id="rId24"/>
    <sheet name="Sheet19" sheetId="60" r:id="rId25"/>
  </sheets>
  <definedNames>
    <definedName name="HTML_CodePage" hidden="1">874</definedName>
    <definedName name="HTML_Control" localSheetId="1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9">'ตารางที่2ไตรมาส 1234 พ.ศ.2561 '!#REF!</definedName>
  </definedNames>
  <calcPr calcId="125725"/>
  <fileRecoveryPr repairLoad="1"/>
</workbook>
</file>

<file path=xl/calcChain.xml><?xml version="1.0" encoding="utf-8"?>
<calcChain xmlns="http://schemas.openxmlformats.org/spreadsheetml/2006/main">
  <c r="B11" i="61"/>
  <c r="C11"/>
  <c r="D11"/>
  <c r="B15"/>
  <c r="C15"/>
  <c r="D15"/>
  <c r="B22"/>
  <c r="C22"/>
  <c r="D22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2"/>
  <c r="C32"/>
  <c r="D32"/>
  <c r="B33"/>
  <c r="C33"/>
  <c r="D33"/>
  <c r="B34"/>
  <c r="C34"/>
  <c r="D34"/>
  <c r="B35"/>
  <c r="C35"/>
  <c r="D35"/>
  <c r="B37"/>
  <c r="C37"/>
  <c r="N25" i="57"/>
  <c r="B12"/>
  <c r="C12"/>
  <c r="D12"/>
  <c r="B16"/>
  <c r="C16"/>
  <c r="D16"/>
  <c r="B23"/>
  <c r="C23"/>
  <c r="D23"/>
  <c r="F23"/>
  <c r="G23"/>
  <c r="H23"/>
  <c r="J23"/>
  <c r="K23"/>
  <c r="L23"/>
  <c r="N23"/>
  <c r="O23"/>
  <c r="P23"/>
  <c r="B25"/>
  <c r="C25"/>
  <c r="D25"/>
  <c r="F25"/>
  <c r="G25"/>
  <c r="H25"/>
  <c r="J25"/>
  <c r="K25"/>
  <c r="L25"/>
  <c r="O25"/>
  <c r="P25"/>
  <c r="R25"/>
  <c r="S25"/>
  <c r="T25"/>
  <c r="B26"/>
  <c r="C26"/>
  <c r="D26"/>
  <c r="F26"/>
  <c r="G26"/>
  <c r="H26"/>
  <c r="J26"/>
  <c r="K26"/>
  <c r="L26"/>
  <c r="N26"/>
  <c r="O26"/>
  <c r="P26"/>
  <c r="R26"/>
  <c r="S26"/>
  <c r="T26"/>
  <c r="B27"/>
  <c r="C27"/>
  <c r="D27"/>
  <c r="F27"/>
  <c r="G27"/>
  <c r="H27"/>
  <c r="J27"/>
  <c r="K27"/>
  <c r="L27"/>
  <c r="N27"/>
  <c r="O27"/>
  <c r="P27"/>
  <c r="R27"/>
  <c r="S27"/>
  <c r="T27"/>
  <c r="B28"/>
  <c r="C28"/>
  <c r="D28"/>
  <c r="F28"/>
  <c r="G28"/>
  <c r="H28"/>
  <c r="J28"/>
  <c r="K28"/>
  <c r="L28"/>
  <c r="N28"/>
  <c r="O28"/>
  <c r="P28"/>
  <c r="R28"/>
  <c r="S28"/>
  <c r="T28"/>
  <c r="B29"/>
  <c r="C29"/>
  <c r="D29"/>
  <c r="F29"/>
  <c r="G29"/>
  <c r="H29"/>
  <c r="J29"/>
  <c r="K29"/>
  <c r="L29"/>
  <c r="N29"/>
  <c r="O29"/>
  <c r="P29"/>
  <c r="R29"/>
  <c r="S29"/>
  <c r="T29"/>
  <c r="B30"/>
  <c r="C30"/>
  <c r="D30"/>
  <c r="F30"/>
  <c r="G30"/>
  <c r="H30"/>
  <c r="J30"/>
  <c r="K30"/>
  <c r="L30"/>
  <c r="N30"/>
  <c r="O30"/>
  <c r="P30"/>
  <c r="R30"/>
  <c r="S30"/>
  <c r="T30"/>
  <c r="B31"/>
  <c r="C31"/>
  <c r="D31"/>
  <c r="F31"/>
  <c r="G31"/>
  <c r="H31"/>
  <c r="J31"/>
  <c r="K31"/>
  <c r="L31"/>
  <c r="N31"/>
  <c r="O31"/>
  <c r="P31"/>
  <c r="R31"/>
  <c r="S31"/>
  <c r="T31"/>
  <c r="B33"/>
  <c r="C33"/>
  <c r="D33"/>
  <c r="F33"/>
  <c r="G33"/>
  <c r="H33"/>
  <c r="J33"/>
  <c r="K33"/>
  <c r="L33"/>
  <c r="N33"/>
  <c r="O33"/>
  <c r="P33"/>
  <c r="R33"/>
  <c r="S33"/>
  <c r="T33"/>
  <c r="B34"/>
  <c r="C34"/>
  <c r="D34"/>
  <c r="F34"/>
  <c r="G34"/>
  <c r="H34"/>
  <c r="J34"/>
  <c r="K34"/>
  <c r="L34"/>
  <c r="N34"/>
  <c r="O34"/>
  <c r="P34"/>
  <c r="R34"/>
  <c r="S34"/>
  <c r="T34"/>
  <c r="B35"/>
  <c r="C35"/>
  <c r="D35"/>
  <c r="F35"/>
  <c r="G35"/>
  <c r="H35"/>
  <c r="J35"/>
  <c r="K35"/>
  <c r="L35"/>
  <c r="N35"/>
  <c r="O35"/>
  <c r="P35"/>
  <c r="R35"/>
  <c r="S35"/>
  <c r="T35"/>
  <c r="B36"/>
  <c r="C36"/>
  <c r="D36"/>
  <c r="F36"/>
  <c r="G36"/>
  <c r="H36"/>
  <c r="J36"/>
  <c r="K36"/>
  <c r="L36"/>
  <c r="N36"/>
  <c r="O36"/>
  <c r="P36"/>
  <c r="R36"/>
  <c r="S36"/>
  <c r="T36"/>
  <c r="J38"/>
  <c r="K38"/>
  <c r="N38"/>
  <c r="P38"/>
  <c r="R38"/>
  <c r="S38"/>
  <c r="T38"/>
  <c r="B16" i="56"/>
  <c r="C16"/>
  <c r="D16"/>
  <c r="F16"/>
  <c r="G16"/>
  <c r="H16"/>
  <c r="J16"/>
  <c r="K16"/>
  <c r="L16"/>
  <c r="N16"/>
  <c r="O16"/>
  <c r="P16"/>
  <c r="R16"/>
  <c r="S16"/>
  <c r="T16"/>
  <c r="B18"/>
  <c r="C18"/>
  <c r="D18"/>
  <c r="F18"/>
  <c r="G18"/>
  <c r="H18"/>
  <c r="J18"/>
  <c r="K18"/>
  <c r="L18"/>
  <c r="N18"/>
  <c r="O18"/>
  <c r="P18"/>
  <c r="R18"/>
  <c r="S18"/>
  <c r="T18"/>
  <c r="B19"/>
  <c r="C19"/>
  <c r="D19"/>
  <c r="F19"/>
  <c r="G19"/>
  <c r="H19"/>
  <c r="J19"/>
  <c r="K19"/>
  <c r="L19"/>
  <c r="N19"/>
  <c r="O19"/>
  <c r="P19"/>
  <c r="R19"/>
  <c r="S19"/>
  <c r="T19"/>
  <c r="B20"/>
  <c r="C20"/>
  <c r="D20"/>
  <c r="F20"/>
  <c r="G20"/>
  <c r="H20"/>
  <c r="J20"/>
  <c r="K20"/>
  <c r="L20"/>
  <c r="N20"/>
  <c r="O20"/>
  <c r="P20"/>
  <c r="R20"/>
  <c r="S20"/>
  <c r="T20"/>
  <c r="B21"/>
  <c r="C21"/>
  <c r="D21"/>
  <c r="F21"/>
  <c r="G21"/>
  <c r="H21"/>
  <c r="J21"/>
  <c r="K21"/>
  <c r="L21"/>
  <c r="N21"/>
  <c r="O21"/>
  <c r="P21"/>
  <c r="R21"/>
  <c r="S21"/>
  <c r="T21"/>
  <c r="B22"/>
  <c r="C22"/>
  <c r="D22"/>
  <c r="F22"/>
  <c r="G22"/>
  <c r="H22"/>
  <c r="J22"/>
  <c r="K22"/>
  <c r="L22"/>
  <c r="N22"/>
  <c r="O22"/>
  <c r="P22"/>
  <c r="R22"/>
  <c r="S22"/>
  <c r="T22"/>
  <c r="B23"/>
  <c r="C23"/>
  <c r="D23"/>
  <c r="F23"/>
  <c r="G23"/>
  <c r="H23"/>
  <c r="J23"/>
  <c r="K23"/>
  <c r="L23"/>
  <c r="N23"/>
  <c r="O23"/>
  <c r="P23"/>
  <c r="R23"/>
  <c r="S23"/>
  <c r="T23"/>
  <c r="B24"/>
  <c r="C24"/>
  <c r="D24"/>
  <c r="F24"/>
  <c r="G24"/>
  <c r="H24"/>
  <c r="J24"/>
  <c r="K24"/>
  <c r="L24"/>
  <c r="N24"/>
  <c r="O24"/>
  <c r="P24"/>
  <c r="R24"/>
  <c r="S24"/>
  <c r="T24"/>
  <c r="B25"/>
  <c r="C25"/>
  <c r="D25"/>
  <c r="F25"/>
  <c r="G25"/>
  <c r="H25"/>
  <c r="J25"/>
  <c r="K25"/>
  <c r="L25"/>
  <c r="N25"/>
  <c r="O25"/>
  <c r="P25"/>
  <c r="R25"/>
  <c r="S25"/>
  <c r="T25"/>
  <c r="B14" i="55"/>
  <c r="C14"/>
  <c r="D14"/>
  <c r="F14"/>
  <c r="G14"/>
  <c r="H14"/>
  <c r="J14"/>
  <c r="K14"/>
  <c r="L14"/>
  <c r="N14"/>
  <c r="O14"/>
  <c r="P14"/>
  <c r="R14"/>
  <c r="S14"/>
  <c r="T14"/>
  <c r="R15"/>
  <c r="S15"/>
  <c r="T15"/>
  <c r="B16"/>
  <c r="C16"/>
  <c r="D16"/>
  <c r="F16"/>
  <c r="G16"/>
  <c r="H16"/>
  <c r="J16"/>
  <c r="K16"/>
  <c r="L16"/>
  <c r="N16"/>
  <c r="O16"/>
  <c r="P16"/>
  <c r="R16"/>
  <c r="S16"/>
  <c r="T16"/>
  <c r="B17"/>
  <c r="C17"/>
  <c r="D17"/>
  <c r="F17"/>
  <c r="G17"/>
  <c r="H17"/>
  <c r="J17"/>
  <c r="K17"/>
  <c r="L17"/>
  <c r="N17"/>
  <c r="O17"/>
  <c r="P17"/>
  <c r="R17"/>
  <c r="S17"/>
  <c r="T17"/>
  <c r="B18"/>
  <c r="C18"/>
  <c r="D18"/>
  <c r="F18"/>
  <c r="G18"/>
  <c r="H18"/>
  <c r="J18"/>
  <c r="K18"/>
  <c r="L18"/>
  <c r="N18"/>
  <c r="O18"/>
  <c r="P18"/>
  <c r="R18"/>
  <c r="S18"/>
  <c r="T18"/>
  <c r="B19"/>
  <c r="C19"/>
  <c r="D19"/>
  <c r="F19"/>
  <c r="G19"/>
  <c r="H19"/>
  <c r="J19"/>
  <c r="K19"/>
  <c r="L19"/>
  <c r="N19"/>
  <c r="O19"/>
  <c r="P19"/>
  <c r="R19"/>
  <c r="S19"/>
  <c r="T19"/>
  <c r="B20"/>
  <c r="C20"/>
  <c r="D20"/>
  <c r="F20"/>
  <c r="G20"/>
  <c r="H20"/>
  <c r="J20"/>
  <c r="K20"/>
  <c r="L20"/>
  <c r="N20"/>
  <c r="O20"/>
  <c r="P20"/>
  <c r="R20"/>
  <c r="S20"/>
  <c r="T20"/>
  <c r="F21"/>
  <c r="G21"/>
  <c r="H21"/>
  <c r="J21"/>
  <c r="K21"/>
  <c r="L21"/>
  <c r="N21"/>
  <c r="O21"/>
  <c r="P21"/>
  <c r="R21"/>
  <c r="S21"/>
  <c r="T21"/>
  <c r="R5" i="54"/>
  <c r="R31" s="1"/>
  <c r="S5"/>
  <c r="T5"/>
  <c r="T31" s="1"/>
  <c r="B31"/>
  <c r="C31"/>
  <c r="D31"/>
  <c r="F31"/>
  <c r="G31"/>
  <c r="H31"/>
  <c r="J31"/>
  <c r="K31"/>
  <c r="L31"/>
  <c r="N31"/>
  <c r="O31"/>
  <c r="P31"/>
  <c r="S31"/>
  <c r="F32"/>
  <c r="G32"/>
  <c r="H32"/>
  <c r="J32"/>
  <c r="K32"/>
  <c r="L32"/>
  <c r="N32"/>
  <c r="O32"/>
  <c r="P32"/>
  <c r="S32"/>
  <c r="B33"/>
  <c r="C33"/>
  <c r="D33"/>
  <c r="F33"/>
  <c r="G33"/>
  <c r="H33"/>
  <c r="J33"/>
  <c r="K33"/>
  <c r="L33"/>
  <c r="N33"/>
  <c r="O33"/>
  <c r="P33"/>
  <c r="R33"/>
  <c r="S33"/>
  <c r="T33"/>
  <c r="B34"/>
  <c r="C34"/>
  <c r="F34"/>
  <c r="G34"/>
  <c r="H34"/>
  <c r="J34"/>
  <c r="K34"/>
  <c r="L34"/>
  <c r="N34"/>
  <c r="O34"/>
  <c r="P34"/>
  <c r="R34"/>
  <c r="S34"/>
  <c r="T34"/>
  <c r="B35"/>
  <c r="C35"/>
  <c r="D35"/>
  <c r="F35"/>
  <c r="G35"/>
  <c r="H35"/>
  <c r="J35"/>
  <c r="K35"/>
  <c r="L35"/>
  <c r="N35"/>
  <c r="O35"/>
  <c r="P35"/>
  <c r="S35"/>
  <c r="B36"/>
  <c r="C36"/>
  <c r="D36"/>
  <c r="F36"/>
  <c r="G36"/>
  <c r="H36"/>
  <c r="J36"/>
  <c r="K36"/>
  <c r="L36"/>
  <c r="N36"/>
  <c r="O36"/>
  <c r="P36"/>
  <c r="R36"/>
  <c r="S36"/>
  <c r="T36"/>
  <c r="B37"/>
  <c r="C37"/>
  <c r="D37"/>
  <c r="F37"/>
  <c r="G37"/>
  <c r="H37"/>
  <c r="J37"/>
  <c r="K37"/>
  <c r="L37"/>
  <c r="N37"/>
  <c r="O37"/>
  <c r="P37"/>
  <c r="S37"/>
  <c r="B38"/>
  <c r="C38"/>
  <c r="D38"/>
  <c r="F38"/>
  <c r="G38"/>
  <c r="H38"/>
  <c r="J38"/>
  <c r="K38"/>
  <c r="L38"/>
  <c r="N38"/>
  <c r="O38"/>
  <c r="P38"/>
  <c r="R38"/>
  <c r="S38"/>
  <c r="T38"/>
  <c r="B39"/>
  <c r="C39"/>
  <c r="D39"/>
  <c r="F39"/>
  <c r="G39"/>
  <c r="H39"/>
  <c r="J39"/>
  <c r="K39"/>
  <c r="L39"/>
  <c r="N39"/>
  <c r="O39"/>
  <c r="P39"/>
  <c r="S39"/>
  <c r="B40"/>
  <c r="C40"/>
  <c r="D40"/>
  <c r="F40"/>
  <c r="G40"/>
  <c r="H40"/>
  <c r="J40"/>
  <c r="K40"/>
  <c r="L40"/>
  <c r="N40"/>
  <c r="O40"/>
  <c r="P40"/>
  <c r="R40"/>
  <c r="S40"/>
  <c r="T40"/>
  <c r="B41"/>
  <c r="C41"/>
  <c r="D41"/>
  <c r="F41"/>
  <c r="G41"/>
  <c r="H41"/>
  <c r="J41"/>
  <c r="K41"/>
  <c r="L41"/>
  <c r="N41"/>
  <c r="O41"/>
  <c r="P41"/>
  <c r="S41"/>
  <c r="B42"/>
  <c r="C42"/>
  <c r="D42"/>
  <c r="F42"/>
  <c r="G42"/>
  <c r="H42"/>
  <c r="J42"/>
  <c r="K42"/>
  <c r="L42"/>
  <c r="N42"/>
  <c r="O42"/>
  <c r="P42"/>
  <c r="R42"/>
  <c r="S42"/>
  <c r="T42"/>
  <c r="B43"/>
  <c r="C43"/>
  <c r="D43"/>
  <c r="F43"/>
  <c r="G43"/>
  <c r="H43"/>
  <c r="J43"/>
  <c r="K43"/>
  <c r="L43"/>
  <c r="N43"/>
  <c r="O43"/>
  <c r="P43"/>
  <c r="S43"/>
  <c r="B44"/>
  <c r="C44"/>
  <c r="D44"/>
  <c r="F44"/>
  <c r="G44"/>
  <c r="H44"/>
  <c r="J44"/>
  <c r="K44"/>
  <c r="L44"/>
  <c r="N44"/>
  <c r="O44"/>
  <c r="P44"/>
  <c r="R44"/>
  <c r="S44"/>
  <c r="T44"/>
  <c r="B45"/>
  <c r="C45"/>
  <c r="D45"/>
  <c r="F45"/>
  <c r="G45"/>
  <c r="H45"/>
  <c r="J45"/>
  <c r="K45"/>
  <c r="L45"/>
  <c r="N45"/>
  <c r="O45"/>
  <c r="P45"/>
  <c r="S45"/>
  <c r="B46"/>
  <c r="C46"/>
  <c r="D46"/>
  <c r="F46"/>
  <c r="G46"/>
  <c r="H46"/>
  <c r="J46"/>
  <c r="K46"/>
  <c r="L46"/>
  <c r="N46"/>
  <c r="O46"/>
  <c r="P46"/>
  <c r="R46"/>
  <c r="S46"/>
  <c r="T46"/>
  <c r="B47"/>
  <c r="C47"/>
  <c r="D47"/>
  <c r="F47"/>
  <c r="G47"/>
  <c r="H47"/>
  <c r="J47"/>
  <c r="K47"/>
  <c r="L47"/>
  <c r="N47"/>
  <c r="O47"/>
  <c r="P47"/>
  <c r="S47"/>
  <c r="B48"/>
  <c r="C48"/>
  <c r="D48"/>
  <c r="F48"/>
  <c r="G48"/>
  <c r="H48"/>
  <c r="J48"/>
  <c r="K48"/>
  <c r="L48"/>
  <c r="N48"/>
  <c r="O48"/>
  <c r="P48"/>
  <c r="R48"/>
  <c r="S48"/>
  <c r="T48"/>
  <c r="B49"/>
  <c r="C49"/>
  <c r="D49"/>
  <c r="F49"/>
  <c r="G49"/>
  <c r="H49"/>
  <c r="J49"/>
  <c r="K49"/>
  <c r="L49"/>
  <c r="N49"/>
  <c r="O49"/>
  <c r="P49"/>
  <c r="S49"/>
  <c r="B50"/>
  <c r="C50"/>
  <c r="D50"/>
  <c r="F50"/>
  <c r="G50"/>
  <c r="H50"/>
  <c r="J50"/>
  <c r="K50"/>
  <c r="L50"/>
  <c r="N50"/>
  <c r="O50"/>
  <c r="P50"/>
  <c r="R50"/>
  <c r="S50"/>
  <c r="T50"/>
  <c r="F51"/>
  <c r="G51"/>
  <c r="H51"/>
  <c r="N51"/>
  <c r="O51"/>
  <c r="P51"/>
  <c r="S51"/>
  <c r="S5" i="53"/>
  <c r="S24" s="1"/>
  <c r="T5"/>
  <c r="U5"/>
  <c r="U24" s="1"/>
  <c r="B24"/>
  <c r="C24"/>
  <c r="D24"/>
  <c r="F24"/>
  <c r="G24"/>
  <c r="H24"/>
  <c r="J24"/>
  <c r="K24"/>
  <c r="L24"/>
  <c r="N24"/>
  <c r="O24"/>
  <c r="P24"/>
  <c r="T24"/>
  <c r="B27"/>
  <c r="C27"/>
  <c r="D27"/>
  <c r="F27"/>
  <c r="G27"/>
  <c r="H27"/>
  <c r="J27"/>
  <c r="K27"/>
  <c r="L27"/>
  <c r="N27"/>
  <c r="O27"/>
  <c r="P27"/>
  <c r="B28"/>
  <c r="C28"/>
  <c r="D28"/>
  <c r="F28"/>
  <c r="G28"/>
  <c r="H28"/>
  <c r="J28"/>
  <c r="K28"/>
  <c r="L28"/>
  <c r="N28"/>
  <c r="O28"/>
  <c r="P28"/>
  <c r="B30"/>
  <c r="C30"/>
  <c r="D30"/>
  <c r="F30"/>
  <c r="G30"/>
  <c r="H30"/>
  <c r="J30"/>
  <c r="K30"/>
  <c r="L30"/>
  <c r="N30"/>
  <c r="O30"/>
  <c r="P30"/>
  <c r="B31"/>
  <c r="C31"/>
  <c r="D31"/>
  <c r="F31"/>
  <c r="G31"/>
  <c r="H31"/>
  <c r="J31"/>
  <c r="K31"/>
  <c r="L31"/>
  <c r="N31"/>
  <c r="O31"/>
  <c r="P31"/>
  <c r="B32"/>
  <c r="C32"/>
  <c r="D32"/>
  <c r="F32"/>
  <c r="G32"/>
  <c r="H32"/>
  <c r="J32"/>
  <c r="K32"/>
  <c r="L32"/>
  <c r="N32"/>
  <c r="O32"/>
  <c r="P32"/>
  <c r="B34"/>
  <c r="C34"/>
  <c r="D34"/>
  <c r="F34"/>
  <c r="G34"/>
  <c r="H34"/>
  <c r="J34"/>
  <c r="K34"/>
  <c r="L34"/>
  <c r="N34"/>
  <c r="O34"/>
  <c r="P34"/>
  <c r="B36"/>
  <c r="C36"/>
  <c r="D36"/>
  <c r="F36"/>
  <c r="G36"/>
  <c r="H36"/>
  <c r="J36"/>
  <c r="K36"/>
  <c r="L36"/>
  <c r="N36"/>
  <c r="O36"/>
  <c r="P36"/>
  <c r="B38"/>
  <c r="C38"/>
  <c r="D38"/>
  <c r="F38"/>
  <c r="G38"/>
  <c r="H38"/>
  <c r="J38"/>
  <c r="K38"/>
  <c r="L38"/>
  <c r="N38"/>
  <c r="O38"/>
  <c r="P38"/>
  <c r="B40"/>
  <c r="C40"/>
  <c r="D40"/>
  <c r="F40"/>
  <c r="G40"/>
  <c r="H40"/>
  <c r="J40"/>
  <c r="K40"/>
  <c r="L40"/>
  <c r="N40"/>
  <c r="O40"/>
  <c r="P40"/>
  <c r="R5" i="52"/>
  <c r="R22" s="1"/>
  <c r="S5"/>
  <c r="T5"/>
  <c r="T22" s="1"/>
  <c r="B11"/>
  <c r="C11"/>
  <c r="C28" s="1"/>
  <c r="D11"/>
  <c r="B15"/>
  <c r="B32" s="1"/>
  <c r="C15"/>
  <c r="D15"/>
  <c r="D32" s="1"/>
  <c r="B22"/>
  <c r="C22"/>
  <c r="D22"/>
  <c r="F22"/>
  <c r="G22"/>
  <c r="H22"/>
  <c r="J22"/>
  <c r="K22"/>
  <c r="L22"/>
  <c r="N22"/>
  <c r="O22"/>
  <c r="P22"/>
  <c r="S22"/>
  <c r="B24"/>
  <c r="C24"/>
  <c r="D24"/>
  <c r="F24"/>
  <c r="G24"/>
  <c r="H24"/>
  <c r="J24"/>
  <c r="K24"/>
  <c r="L24"/>
  <c r="N24"/>
  <c r="O24"/>
  <c r="P24"/>
  <c r="B25"/>
  <c r="C25"/>
  <c r="D25"/>
  <c r="F25"/>
  <c r="G25"/>
  <c r="H25"/>
  <c r="J25"/>
  <c r="K25"/>
  <c r="L25"/>
  <c r="N25"/>
  <c r="O25"/>
  <c r="P25"/>
  <c r="B26"/>
  <c r="C26"/>
  <c r="D26"/>
  <c r="F26"/>
  <c r="G26"/>
  <c r="H26"/>
  <c r="J26"/>
  <c r="K26"/>
  <c r="L26"/>
  <c r="N26"/>
  <c r="O26"/>
  <c r="P26"/>
  <c r="B27"/>
  <c r="C27"/>
  <c r="D27"/>
  <c r="F27"/>
  <c r="G27"/>
  <c r="H27"/>
  <c r="J27"/>
  <c r="K27"/>
  <c r="L27"/>
  <c r="N27"/>
  <c r="O27"/>
  <c r="P27"/>
  <c r="B28"/>
  <c r="D28"/>
  <c r="F28"/>
  <c r="G28"/>
  <c r="H28"/>
  <c r="J28"/>
  <c r="K28"/>
  <c r="L28"/>
  <c r="N28"/>
  <c r="O28"/>
  <c r="P28"/>
  <c r="B29"/>
  <c r="C29"/>
  <c r="D29"/>
  <c r="F29"/>
  <c r="G29"/>
  <c r="H29"/>
  <c r="J29"/>
  <c r="K29"/>
  <c r="L29"/>
  <c r="N29"/>
  <c r="O29"/>
  <c r="P29"/>
  <c r="B30"/>
  <c r="C30"/>
  <c r="D30"/>
  <c r="F30"/>
  <c r="G30"/>
  <c r="H30"/>
  <c r="J30"/>
  <c r="K30"/>
  <c r="L30"/>
  <c r="N30"/>
  <c r="O30"/>
  <c r="P30"/>
  <c r="F31"/>
  <c r="G31"/>
  <c r="H31"/>
  <c r="J31"/>
  <c r="K31"/>
  <c r="L31"/>
  <c r="N31"/>
  <c r="O31"/>
  <c r="P31"/>
  <c r="C32"/>
  <c r="F32"/>
  <c r="G32"/>
  <c r="H32"/>
  <c r="J32"/>
  <c r="K32"/>
  <c r="L32"/>
  <c r="N32"/>
  <c r="O32"/>
  <c r="P32"/>
  <c r="B33"/>
  <c r="C33"/>
  <c r="D33"/>
  <c r="F33"/>
  <c r="G33"/>
  <c r="H33"/>
  <c r="J33"/>
  <c r="K33"/>
  <c r="L33"/>
  <c r="N33"/>
  <c r="O33"/>
  <c r="P33"/>
  <c r="B34"/>
  <c r="C34"/>
  <c r="D34"/>
  <c r="F34"/>
  <c r="G34"/>
  <c r="H34"/>
  <c r="J34"/>
  <c r="K34"/>
  <c r="L34"/>
  <c r="N34"/>
  <c r="O34"/>
  <c r="P34"/>
  <c r="B35"/>
  <c r="C35"/>
  <c r="D35"/>
  <c r="F35"/>
  <c r="G35"/>
  <c r="H35"/>
  <c r="J35"/>
  <c r="K35"/>
  <c r="L35"/>
  <c r="N35"/>
  <c r="O35"/>
  <c r="P35"/>
  <c r="F36"/>
  <c r="G36"/>
  <c r="H36"/>
  <c r="J36"/>
  <c r="K36"/>
  <c r="L36"/>
  <c r="N36"/>
  <c r="O36"/>
  <c r="P36"/>
  <c r="B37"/>
  <c r="C37"/>
  <c r="F37"/>
  <c r="G37"/>
  <c r="H37"/>
  <c r="J37"/>
  <c r="K37"/>
  <c r="L37"/>
  <c r="N37"/>
  <c r="O37"/>
  <c r="P37"/>
  <c r="B20" i="51"/>
  <c r="C20"/>
  <c r="D20"/>
  <c r="F20"/>
  <c r="G20"/>
  <c r="H20"/>
  <c r="J20"/>
  <c r="K20"/>
  <c r="L20"/>
  <c r="N20"/>
  <c r="O20"/>
  <c r="P20"/>
  <c r="R20"/>
  <c r="S20"/>
  <c r="T20"/>
  <c r="B21"/>
  <c r="C21"/>
  <c r="D21"/>
  <c r="F21"/>
  <c r="G21"/>
  <c r="H21"/>
  <c r="J21"/>
  <c r="K21"/>
  <c r="L21"/>
  <c r="N21"/>
  <c r="O21"/>
  <c r="P21"/>
  <c r="R21"/>
  <c r="S21"/>
  <c r="T21"/>
  <c r="B22"/>
  <c r="C22"/>
  <c r="D22"/>
  <c r="F22"/>
  <c r="G22"/>
  <c r="H22"/>
  <c r="J22"/>
  <c r="K22"/>
  <c r="L22"/>
  <c r="N22"/>
  <c r="O22"/>
  <c r="P22"/>
  <c r="R22"/>
  <c r="S22"/>
  <c r="T22"/>
  <c r="B23"/>
  <c r="C23"/>
  <c r="D23"/>
  <c r="F23"/>
  <c r="G23"/>
  <c r="H23"/>
  <c r="J23"/>
  <c r="K23"/>
  <c r="L23"/>
  <c r="N23"/>
  <c r="O23"/>
  <c r="P23"/>
  <c r="R23"/>
  <c r="S23"/>
  <c r="T23"/>
  <c r="J24"/>
  <c r="K24"/>
  <c r="L24"/>
  <c r="N24"/>
  <c r="O24"/>
  <c r="P24"/>
  <c r="R24"/>
  <c r="S24"/>
  <c r="T24"/>
  <c r="B25"/>
  <c r="C25"/>
  <c r="D25"/>
  <c r="F25"/>
  <c r="G25"/>
  <c r="H25"/>
  <c r="J25"/>
  <c r="K25"/>
  <c r="L25"/>
  <c r="N25"/>
  <c r="O25"/>
  <c r="P25"/>
  <c r="R25"/>
  <c r="S25"/>
  <c r="T25"/>
  <c r="B26"/>
  <c r="C26"/>
  <c r="D26"/>
  <c r="F26"/>
  <c r="G26"/>
  <c r="H26"/>
  <c r="J26"/>
  <c r="K26"/>
  <c r="L26"/>
  <c r="N26"/>
  <c r="O26"/>
  <c r="P26"/>
  <c r="R26"/>
  <c r="S26"/>
  <c r="T26"/>
  <c r="B27"/>
  <c r="C27"/>
  <c r="D27"/>
  <c r="F27"/>
  <c r="G27"/>
  <c r="H27"/>
  <c r="J27"/>
  <c r="K27"/>
  <c r="L27"/>
  <c r="N27"/>
  <c r="O27"/>
  <c r="P27"/>
  <c r="R27"/>
  <c r="S27"/>
  <c r="T27"/>
  <c r="B28"/>
  <c r="C28"/>
  <c r="D28"/>
  <c r="F28"/>
  <c r="G28"/>
  <c r="H28"/>
  <c r="J28"/>
  <c r="K28"/>
  <c r="L28"/>
  <c r="N28"/>
  <c r="O28"/>
  <c r="P28"/>
  <c r="R28"/>
  <c r="S28"/>
  <c r="T28"/>
  <c r="R5" i="50"/>
  <c r="R22" s="1"/>
  <c r="S5"/>
  <c r="T5"/>
  <c r="T22" s="1"/>
  <c r="B11"/>
  <c r="C11"/>
  <c r="C28" s="1"/>
  <c r="D11"/>
  <c r="B15"/>
  <c r="B32" s="1"/>
  <c r="C15"/>
  <c r="D15"/>
  <c r="D32" s="1"/>
  <c r="B22"/>
  <c r="C22"/>
  <c r="D22"/>
  <c r="F22"/>
  <c r="G22"/>
  <c r="H22"/>
  <c r="J22"/>
  <c r="K22"/>
  <c r="L22"/>
  <c r="N22"/>
  <c r="O22"/>
  <c r="P22"/>
  <c r="S22"/>
  <c r="B24"/>
  <c r="C24"/>
  <c r="D24"/>
  <c r="F24"/>
  <c r="G24"/>
  <c r="H24"/>
  <c r="J24"/>
  <c r="K24"/>
  <c r="L24"/>
  <c r="N24"/>
  <c r="O24"/>
  <c r="P24"/>
  <c r="B25"/>
  <c r="C25"/>
  <c r="D25"/>
  <c r="F25"/>
  <c r="G25"/>
  <c r="H25"/>
  <c r="J25"/>
  <c r="K25"/>
  <c r="L25"/>
  <c r="N25"/>
  <c r="O25"/>
  <c r="P25"/>
  <c r="B26"/>
  <c r="C26"/>
  <c r="D26"/>
  <c r="F26"/>
  <c r="G26"/>
  <c r="H26"/>
  <c r="J26"/>
  <c r="K26"/>
  <c r="L26"/>
  <c r="N26"/>
  <c r="O26"/>
  <c r="P26"/>
  <c r="B27"/>
  <c r="C27"/>
  <c r="D27"/>
  <c r="F27"/>
  <c r="G27"/>
  <c r="H27"/>
  <c r="J27"/>
  <c r="K27"/>
  <c r="L27"/>
  <c r="N27"/>
  <c r="O27"/>
  <c r="P27"/>
  <c r="B28"/>
  <c r="D28"/>
  <c r="F28"/>
  <c r="G28"/>
  <c r="H28"/>
  <c r="J28"/>
  <c r="K28"/>
  <c r="L28"/>
  <c r="N28"/>
  <c r="O28"/>
  <c r="P28"/>
  <c r="B29"/>
  <c r="C29"/>
  <c r="D29"/>
  <c r="F29"/>
  <c r="G29"/>
  <c r="H29"/>
  <c r="J29"/>
  <c r="K29"/>
  <c r="L29"/>
  <c r="N29"/>
  <c r="O29"/>
  <c r="P29"/>
  <c r="B30"/>
  <c r="C30"/>
  <c r="D30"/>
  <c r="F30"/>
  <c r="G30"/>
  <c r="H30"/>
  <c r="J30"/>
  <c r="K30"/>
  <c r="L30"/>
  <c r="N30"/>
  <c r="O30"/>
  <c r="P30"/>
  <c r="F31"/>
  <c r="G31"/>
  <c r="H31"/>
  <c r="J31"/>
  <c r="K31"/>
  <c r="L31"/>
  <c r="N31"/>
  <c r="O31"/>
  <c r="P31"/>
  <c r="C32"/>
  <c r="F32"/>
  <c r="G32"/>
  <c r="H32"/>
  <c r="J32"/>
  <c r="K32"/>
  <c r="L32"/>
  <c r="N32"/>
  <c r="O32"/>
  <c r="P32"/>
  <c r="B33"/>
  <c r="C33"/>
  <c r="D33"/>
  <c r="F33"/>
  <c r="G33"/>
  <c r="H33"/>
  <c r="J33"/>
  <c r="K33"/>
  <c r="L33"/>
  <c r="N33"/>
  <c r="O33"/>
  <c r="P33"/>
  <c r="B34"/>
  <c r="C34"/>
  <c r="D34"/>
  <c r="F34"/>
  <c r="G34"/>
  <c r="H34"/>
  <c r="J34"/>
  <c r="K34"/>
  <c r="L34"/>
  <c r="N34"/>
  <c r="O34"/>
  <c r="P34"/>
  <c r="B35"/>
  <c r="C35"/>
  <c r="D35"/>
  <c r="F35"/>
  <c r="G35"/>
  <c r="H35"/>
  <c r="J35"/>
  <c r="K35"/>
  <c r="L35"/>
  <c r="N35"/>
  <c r="O35"/>
  <c r="P35"/>
  <c r="F36"/>
  <c r="G36"/>
  <c r="H36"/>
  <c r="J36"/>
  <c r="K36"/>
  <c r="L36"/>
  <c r="N36"/>
  <c r="O36"/>
  <c r="P36"/>
  <c r="B37"/>
  <c r="C37"/>
  <c r="F37"/>
  <c r="G37"/>
  <c r="H37"/>
  <c r="J37"/>
  <c r="K37"/>
  <c r="L37"/>
  <c r="N37"/>
  <c r="O37"/>
  <c r="P37"/>
  <c r="AC5" i="49"/>
  <c r="AD5"/>
  <c r="AD22" s="1"/>
  <c r="AE5"/>
  <c r="V9"/>
  <c r="W9"/>
  <c r="X9"/>
  <c r="Z9"/>
  <c r="AA9"/>
  <c r="V10"/>
  <c r="W10"/>
  <c r="X10"/>
  <c r="Z10"/>
  <c r="AA10"/>
  <c r="AC10"/>
  <c r="AD10"/>
  <c r="AE10"/>
  <c r="L11"/>
  <c r="M11"/>
  <c r="N11"/>
  <c r="Q11"/>
  <c r="Y9" s="1"/>
  <c r="Y10" s="1"/>
  <c r="R11"/>
  <c r="S11"/>
  <c r="L15"/>
  <c r="M15"/>
  <c r="N15"/>
  <c r="Q15"/>
  <c r="R15"/>
  <c r="S15"/>
  <c r="B22"/>
  <c r="C22"/>
  <c r="D22"/>
  <c r="G22"/>
  <c r="H22"/>
  <c r="I22"/>
  <c r="L22"/>
  <c r="M22"/>
  <c r="N22"/>
  <c r="Q22"/>
  <c r="R22"/>
  <c r="S22"/>
  <c r="AC22"/>
  <c r="AE22"/>
  <c r="B24"/>
  <c r="C24"/>
  <c r="D24"/>
  <c r="G24"/>
  <c r="H24"/>
  <c r="I24"/>
  <c r="L24"/>
  <c r="M24"/>
  <c r="N24"/>
  <c r="Q24"/>
  <c r="R24"/>
  <c r="S24"/>
  <c r="AC24"/>
  <c r="AD24"/>
  <c r="AE24"/>
  <c r="B25"/>
  <c r="C25"/>
  <c r="D25"/>
  <c r="G25"/>
  <c r="H25"/>
  <c r="I25"/>
  <c r="L25"/>
  <c r="M25"/>
  <c r="N25"/>
  <c r="Q25"/>
  <c r="R25"/>
  <c r="S25"/>
  <c r="AC25"/>
  <c r="AE25"/>
  <c r="B26"/>
  <c r="C26"/>
  <c r="D26"/>
  <c r="G26"/>
  <c r="H26"/>
  <c r="I26"/>
  <c r="L26"/>
  <c r="M26"/>
  <c r="N26"/>
  <c r="Q26"/>
  <c r="R26"/>
  <c r="S26"/>
  <c r="AC26"/>
  <c r="AD26"/>
  <c r="AE26"/>
  <c r="B27"/>
  <c r="C27"/>
  <c r="D27"/>
  <c r="G27"/>
  <c r="H27"/>
  <c r="I27"/>
  <c r="L27"/>
  <c r="M27"/>
  <c r="N27"/>
  <c r="Q27"/>
  <c r="R27"/>
  <c r="S27"/>
  <c r="AC27"/>
  <c r="AE27"/>
  <c r="B28"/>
  <c r="C28"/>
  <c r="D28"/>
  <c r="G28"/>
  <c r="H28"/>
  <c r="I28"/>
  <c r="L28"/>
  <c r="M28"/>
  <c r="N28"/>
  <c r="Q28"/>
  <c r="R28"/>
  <c r="S28"/>
  <c r="AC28"/>
  <c r="AD28"/>
  <c r="AE28"/>
  <c r="B29"/>
  <c r="C29"/>
  <c r="D29"/>
  <c r="G29"/>
  <c r="H29"/>
  <c r="I29"/>
  <c r="L29"/>
  <c r="M29"/>
  <c r="N29"/>
  <c r="Q29"/>
  <c r="R29"/>
  <c r="S29"/>
  <c r="AC29"/>
  <c r="AE29"/>
  <c r="B30"/>
  <c r="C30"/>
  <c r="D30"/>
  <c r="G30"/>
  <c r="H30"/>
  <c r="I30"/>
  <c r="L30"/>
  <c r="M30"/>
  <c r="N30"/>
  <c r="Q30"/>
  <c r="R30"/>
  <c r="S30"/>
  <c r="AC30"/>
  <c r="AD30"/>
  <c r="AE30"/>
  <c r="B31"/>
  <c r="C31"/>
  <c r="AC31"/>
  <c r="B32"/>
  <c r="C32"/>
  <c r="D32"/>
  <c r="G32"/>
  <c r="H32"/>
  <c r="I32"/>
  <c r="L32"/>
  <c r="M32"/>
  <c r="N32"/>
  <c r="Q32"/>
  <c r="R32"/>
  <c r="S32"/>
  <c r="AC32"/>
  <c r="AE32"/>
  <c r="B33"/>
  <c r="C33"/>
  <c r="D33"/>
  <c r="G33"/>
  <c r="H33"/>
  <c r="I33"/>
  <c r="L33"/>
  <c r="M33"/>
  <c r="N33"/>
  <c r="Q33"/>
  <c r="R33"/>
  <c r="S33"/>
  <c r="AC33"/>
  <c r="AD33"/>
  <c r="AE33"/>
  <c r="B34"/>
  <c r="C34"/>
  <c r="D34"/>
  <c r="G34"/>
  <c r="H34"/>
  <c r="I34"/>
  <c r="L34"/>
  <c r="M34"/>
  <c r="N34"/>
  <c r="Q34"/>
  <c r="R34"/>
  <c r="S34"/>
  <c r="AC34"/>
  <c r="AE34"/>
  <c r="B35"/>
  <c r="C35"/>
  <c r="D35"/>
  <c r="G35"/>
  <c r="H35"/>
  <c r="I35"/>
  <c r="L35"/>
  <c r="M35"/>
  <c r="N35"/>
  <c r="Q35"/>
  <c r="R35"/>
  <c r="S35"/>
  <c r="AC35"/>
  <c r="AD35"/>
  <c r="AE35"/>
  <c r="L37"/>
  <c r="M37"/>
  <c r="N37"/>
  <c r="Q37"/>
  <c r="R37"/>
  <c r="AC37"/>
  <c r="AD37"/>
  <c r="AE37"/>
  <c r="V5" i="48"/>
  <c r="V16" s="1"/>
  <c r="W5"/>
  <c r="X5"/>
  <c r="X16" s="1"/>
  <c r="B16"/>
  <c r="C16"/>
  <c r="D16"/>
  <c r="G16"/>
  <c r="H16"/>
  <c r="I16"/>
  <c r="L16"/>
  <c r="M16"/>
  <c r="N16"/>
  <c r="Q16"/>
  <c r="R16"/>
  <c r="S16"/>
  <c r="W16"/>
  <c r="B18"/>
  <c r="C18"/>
  <c r="D18"/>
  <c r="G18"/>
  <c r="H18"/>
  <c r="I18"/>
  <c r="L18"/>
  <c r="M18"/>
  <c r="N18"/>
  <c r="Q18"/>
  <c r="R18"/>
  <c r="S18"/>
  <c r="V18"/>
  <c r="W18"/>
  <c r="X18"/>
  <c r="B19"/>
  <c r="C19"/>
  <c r="D19"/>
  <c r="G19"/>
  <c r="H19"/>
  <c r="I19"/>
  <c r="L19"/>
  <c r="M19"/>
  <c r="N19"/>
  <c r="Q19"/>
  <c r="R19"/>
  <c r="S19"/>
  <c r="W19"/>
  <c r="B20"/>
  <c r="C20"/>
  <c r="D20"/>
  <c r="G20"/>
  <c r="H20"/>
  <c r="I20"/>
  <c r="L20"/>
  <c r="M20"/>
  <c r="N20"/>
  <c r="Q20"/>
  <c r="R20"/>
  <c r="S20"/>
  <c r="V20"/>
  <c r="W20"/>
  <c r="X20"/>
  <c r="B21"/>
  <c r="C21"/>
  <c r="D21"/>
  <c r="G21"/>
  <c r="H21"/>
  <c r="I21"/>
  <c r="L21"/>
  <c r="M21"/>
  <c r="N21"/>
  <c r="Q21"/>
  <c r="R21"/>
  <c r="S21"/>
  <c r="W21"/>
  <c r="B22"/>
  <c r="C22"/>
  <c r="D22"/>
  <c r="G22"/>
  <c r="H22"/>
  <c r="I22"/>
  <c r="L22"/>
  <c r="M22"/>
  <c r="N22"/>
  <c r="Q22"/>
  <c r="R22"/>
  <c r="S22"/>
  <c r="V22"/>
  <c r="W22"/>
  <c r="X22"/>
  <c r="B23"/>
  <c r="C23"/>
  <c r="D23"/>
  <c r="G23"/>
  <c r="H23"/>
  <c r="I23"/>
  <c r="L23"/>
  <c r="M23"/>
  <c r="N23"/>
  <c r="Q23"/>
  <c r="R23"/>
  <c r="S23"/>
  <c r="W23"/>
  <c r="B24"/>
  <c r="C24"/>
  <c r="D24"/>
  <c r="G24"/>
  <c r="H24"/>
  <c r="I24"/>
  <c r="L24"/>
  <c r="M24"/>
  <c r="N24"/>
  <c r="Q24"/>
  <c r="R24"/>
  <c r="S24"/>
  <c r="V24"/>
  <c r="W24"/>
  <c r="X24"/>
  <c r="B25"/>
  <c r="C25"/>
  <c r="D25"/>
  <c r="G25"/>
  <c r="H25"/>
  <c r="I25"/>
  <c r="L25"/>
  <c r="M25"/>
  <c r="N25"/>
  <c r="Q25"/>
  <c r="R25"/>
  <c r="S25"/>
  <c r="W25"/>
  <c r="V5" i="47"/>
  <c r="V14" s="1"/>
  <c r="W5"/>
  <c r="X5"/>
  <c r="X14" s="1"/>
  <c r="B14"/>
  <c r="C14"/>
  <c r="D14"/>
  <c r="G14"/>
  <c r="H14"/>
  <c r="I14"/>
  <c r="L14"/>
  <c r="M14"/>
  <c r="N14"/>
  <c r="Q14"/>
  <c r="R14"/>
  <c r="S14"/>
  <c r="W14"/>
  <c r="B16"/>
  <c r="C16"/>
  <c r="D16"/>
  <c r="G16"/>
  <c r="H16"/>
  <c r="I16"/>
  <c r="L16"/>
  <c r="M16"/>
  <c r="N16"/>
  <c r="Q16"/>
  <c r="R16"/>
  <c r="S16"/>
  <c r="V16"/>
  <c r="W16"/>
  <c r="X16"/>
  <c r="B17"/>
  <c r="C17"/>
  <c r="D17"/>
  <c r="G17"/>
  <c r="H17"/>
  <c r="I17"/>
  <c r="L17"/>
  <c r="M17"/>
  <c r="N17"/>
  <c r="Q17"/>
  <c r="R17"/>
  <c r="S17"/>
  <c r="W17"/>
  <c r="B18"/>
  <c r="C18"/>
  <c r="D18"/>
  <c r="G18"/>
  <c r="H18"/>
  <c r="I18"/>
  <c r="L18"/>
  <c r="M18"/>
  <c r="N18"/>
  <c r="Q18"/>
  <c r="R18"/>
  <c r="S18"/>
  <c r="V18"/>
  <c r="W18"/>
  <c r="X18"/>
  <c r="B19"/>
  <c r="C19"/>
  <c r="D19"/>
  <c r="G19"/>
  <c r="H19"/>
  <c r="I19"/>
  <c r="L19"/>
  <c r="M19"/>
  <c r="N19"/>
  <c r="Q19"/>
  <c r="R19"/>
  <c r="S19"/>
  <c r="W19"/>
  <c r="B20"/>
  <c r="C20"/>
  <c r="D20"/>
  <c r="G20"/>
  <c r="H20"/>
  <c r="I20"/>
  <c r="L20"/>
  <c r="M20"/>
  <c r="N20"/>
  <c r="Q20"/>
  <c r="R20"/>
  <c r="S20"/>
  <c r="V20"/>
  <c r="W20"/>
  <c r="X20"/>
  <c r="L21"/>
  <c r="M21"/>
  <c r="N21"/>
  <c r="Q21"/>
  <c r="R21"/>
  <c r="V21"/>
  <c r="W21"/>
  <c r="X21"/>
  <c r="V5" i="46"/>
  <c r="W5"/>
  <c r="W31" s="1"/>
  <c r="X5"/>
  <c r="AB9"/>
  <c r="AK9" s="1"/>
  <c r="AK14" s="1"/>
  <c r="AC9"/>
  <c r="AD9"/>
  <c r="AE9"/>
  <c r="AF9"/>
  <c r="AG9"/>
  <c r="AH9"/>
  <c r="AI9"/>
  <c r="AJ9"/>
  <c r="AB14"/>
  <c r="AC14"/>
  <c r="AD14"/>
  <c r="AE14"/>
  <c r="AF14"/>
  <c r="AG14"/>
  <c r="AH14"/>
  <c r="AI14"/>
  <c r="AJ14"/>
  <c r="B31"/>
  <c r="C31"/>
  <c r="D31"/>
  <c r="G31"/>
  <c r="H31"/>
  <c r="I31"/>
  <c r="L31"/>
  <c r="M31"/>
  <c r="N31"/>
  <c r="Q31"/>
  <c r="R31"/>
  <c r="S31"/>
  <c r="V31"/>
  <c r="X31"/>
  <c r="B32"/>
  <c r="C32"/>
  <c r="G32"/>
  <c r="H32"/>
  <c r="I32"/>
  <c r="V32"/>
  <c r="X32"/>
  <c r="B33"/>
  <c r="C33"/>
  <c r="D33"/>
  <c r="G33"/>
  <c r="H33"/>
  <c r="I33"/>
  <c r="L33"/>
  <c r="M33"/>
  <c r="N33"/>
  <c r="Q33"/>
  <c r="R33"/>
  <c r="S33"/>
  <c r="V33"/>
  <c r="W33"/>
  <c r="X33"/>
  <c r="B34"/>
  <c r="C34"/>
  <c r="D34"/>
  <c r="G34"/>
  <c r="H34"/>
  <c r="L34"/>
  <c r="M34"/>
  <c r="Q34"/>
  <c r="R34"/>
  <c r="V34"/>
  <c r="W34"/>
  <c r="X34"/>
  <c r="B35"/>
  <c r="C35"/>
  <c r="D35"/>
  <c r="G35"/>
  <c r="H35"/>
  <c r="I35"/>
  <c r="L35"/>
  <c r="M35"/>
  <c r="N35"/>
  <c r="Q35"/>
  <c r="R35"/>
  <c r="S35"/>
  <c r="V35"/>
  <c r="X35"/>
  <c r="B36"/>
  <c r="C36"/>
  <c r="D36"/>
  <c r="G36"/>
  <c r="H36"/>
  <c r="I36"/>
  <c r="L36"/>
  <c r="M36"/>
  <c r="N36"/>
  <c r="Q36"/>
  <c r="R36"/>
  <c r="S36"/>
  <c r="V36"/>
  <c r="W36"/>
  <c r="X36"/>
  <c r="B37"/>
  <c r="C37"/>
  <c r="D37"/>
  <c r="G37"/>
  <c r="H37"/>
  <c r="I37"/>
  <c r="L37"/>
  <c r="M37"/>
  <c r="N37"/>
  <c r="Q37"/>
  <c r="R37"/>
  <c r="S37"/>
  <c r="V37"/>
  <c r="X37"/>
  <c r="B38"/>
  <c r="C38"/>
  <c r="D38"/>
  <c r="G38"/>
  <c r="H38"/>
  <c r="I38"/>
  <c r="L38"/>
  <c r="M38"/>
  <c r="N38"/>
  <c r="Q38"/>
  <c r="R38"/>
  <c r="S38"/>
  <c r="V38"/>
  <c r="W38"/>
  <c r="X38"/>
  <c r="B39"/>
  <c r="C39"/>
  <c r="D39"/>
  <c r="G39"/>
  <c r="H39"/>
  <c r="I39"/>
  <c r="L39"/>
  <c r="M39"/>
  <c r="N39"/>
  <c r="Q39"/>
  <c r="R39"/>
  <c r="S39"/>
  <c r="V39"/>
  <c r="X39"/>
  <c r="B40"/>
  <c r="C40"/>
  <c r="D40"/>
  <c r="G40"/>
  <c r="H40"/>
  <c r="I40"/>
  <c r="L40"/>
  <c r="M40"/>
  <c r="N40"/>
  <c r="Q40"/>
  <c r="R40"/>
  <c r="S40"/>
  <c r="V40"/>
  <c r="W40"/>
  <c r="X40"/>
  <c r="B41"/>
  <c r="C41"/>
  <c r="D41"/>
  <c r="G41"/>
  <c r="H41"/>
  <c r="I41"/>
  <c r="L41"/>
  <c r="M41"/>
  <c r="N41"/>
  <c r="Q41"/>
  <c r="R41"/>
  <c r="S41"/>
  <c r="V41"/>
  <c r="X41"/>
  <c r="B42"/>
  <c r="C42"/>
  <c r="G42"/>
  <c r="H42"/>
  <c r="I42"/>
  <c r="L42"/>
  <c r="M42"/>
  <c r="Q42"/>
  <c r="S42"/>
  <c r="V42"/>
  <c r="X42"/>
  <c r="B43"/>
  <c r="C43"/>
  <c r="D43"/>
  <c r="G43"/>
  <c r="H43"/>
  <c r="I43"/>
  <c r="L43"/>
  <c r="M43"/>
  <c r="N43"/>
  <c r="Q43"/>
  <c r="R43"/>
  <c r="S43"/>
  <c r="V43"/>
  <c r="W43"/>
  <c r="X43"/>
  <c r="B44"/>
  <c r="C44"/>
  <c r="D44"/>
  <c r="G44"/>
  <c r="H44"/>
  <c r="I44"/>
  <c r="L44"/>
  <c r="M44"/>
  <c r="N44"/>
  <c r="Q44"/>
  <c r="R44"/>
  <c r="S44"/>
  <c r="V44"/>
  <c r="X44"/>
  <c r="B45"/>
  <c r="C45"/>
  <c r="D45"/>
  <c r="G45"/>
  <c r="H45"/>
  <c r="I45"/>
  <c r="L45"/>
  <c r="M45"/>
  <c r="N45"/>
  <c r="Q45"/>
  <c r="R45"/>
  <c r="S45"/>
  <c r="V45"/>
  <c r="W45"/>
  <c r="X45"/>
  <c r="B46"/>
  <c r="C46"/>
  <c r="D46"/>
  <c r="G46"/>
  <c r="H46"/>
  <c r="I46"/>
  <c r="L46"/>
  <c r="M46"/>
  <c r="N46"/>
  <c r="Q46"/>
  <c r="R46"/>
  <c r="S46"/>
  <c r="V46"/>
  <c r="X46"/>
  <c r="B47"/>
  <c r="C47"/>
  <c r="D47"/>
  <c r="G47"/>
  <c r="H47"/>
  <c r="I47"/>
  <c r="L47"/>
  <c r="M47"/>
  <c r="N47"/>
  <c r="Q47"/>
  <c r="R47"/>
  <c r="S47"/>
  <c r="V47"/>
  <c r="W47"/>
  <c r="X47"/>
  <c r="B48"/>
  <c r="C48"/>
  <c r="D48"/>
  <c r="G48"/>
  <c r="H48"/>
  <c r="I48"/>
  <c r="L48"/>
  <c r="M48"/>
  <c r="N48"/>
  <c r="Q48"/>
  <c r="R48"/>
  <c r="S48"/>
  <c r="V48"/>
  <c r="X48"/>
  <c r="B49"/>
  <c r="C49"/>
  <c r="D49"/>
  <c r="G49"/>
  <c r="H49"/>
  <c r="I49"/>
  <c r="L49"/>
  <c r="M49"/>
  <c r="N49"/>
  <c r="Q49"/>
  <c r="R49"/>
  <c r="S49"/>
  <c r="V49"/>
  <c r="W49"/>
  <c r="X49"/>
  <c r="B50"/>
  <c r="C50"/>
  <c r="D50"/>
  <c r="G50"/>
  <c r="H50"/>
  <c r="I50"/>
  <c r="L50"/>
  <c r="M50"/>
  <c r="N50"/>
  <c r="Q50"/>
  <c r="R50"/>
  <c r="S50"/>
  <c r="V50"/>
  <c r="X50"/>
  <c r="V5" i="45"/>
  <c r="W5"/>
  <c r="W24" s="1"/>
  <c r="X5"/>
  <c r="B24"/>
  <c r="C24"/>
  <c r="D24"/>
  <c r="G24"/>
  <c r="H24"/>
  <c r="I24"/>
  <c r="L24"/>
  <c r="M24"/>
  <c r="N24"/>
  <c r="Q24"/>
  <c r="R24"/>
  <c r="S24"/>
  <c r="V24"/>
  <c r="X24"/>
  <c r="B27"/>
  <c r="C27"/>
  <c r="D27"/>
  <c r="G27"/>
  <c r="H27"/>
  <c r="I27"/>
  <c r="L27"/>
  <c r="M27"/>
  <c r="N27"/>
  <c r="Q27"/>
  <c r="R27"/>
  <c r="S27"/>
  <c r="V27"/>
  <c r="W27"/>
  <c r="X27"/>
  <c r="B28"/>
  <c r="C28"/>
  <c r="D28"/>
  <c r="G28"/>
  <c r="H28"/>
  <c r="I28"/>
  <c r="L28"/>
  <c r="M28"/>
  <c r="N28"/>
  <c r="Q28"/>
  <c r="R28"/>
  <c r="S28"/>
  <c r="V28"/>
  <c r="X28"/>
  <c r="B30"/>
  <c r="C30"/>
  <c r="D30"/>
  <c r="G30"/>
  <c r="H30"/>
  <c r="I30"/>
  <c r="L30"/>
  <c r="M30"/>
  <c r="N30"/>
  <c r="Q30"/>
  <c r="R30"/>
  <c r="S30"/>
  <c r="V30"/>
  <c r="W30"/>
  <c r="X30"/>
  <c r="B31"/>
  <c r="C31"/>
  <c r="D31"/>
  <c r="G31"/>
  <c r="H31"/>
  <c r="I31"/>
  <c r="L31"/>
  <c r="M31"/>
  <c r="N31"/>
  <c r="Q31"/>
  <c r="R31"/>
  <c r="S31"/>
  <c r="V31"/>
  <c r="X31"/>
  <c r="B32"/>
  <c r="C32"/>
  <c r="D32"/>
  <c r="G32"/>
  <c r="H32"/>
  <c r="I32"/>
  <c r="L32"/>
  <c r="M32"/>
  <c r="N32"/>
  <c r="Q32"/>
  <c r="R32"/>
  <c r="S32"/>
  <c r="V32"/>
  <c r="W32"/>
  <c r="X32"/>
  <c r="B34"/>
  <c r="C34"/>
  <c r="D34"/>
  <c r="G34"/>
  <c r="H34"/>
  <c r="I34"/>
  <c r="L34"/>
  <c r="M34"/>
  <c r="N34"/>
  <c r="Q34"/>
  <c r="R34"/>
  <c r="S34"/>
  <c r="V34"/>
  <c r="X34"/>
  <c r="B36"/>
  <c r="C36"/>
  <c r="D36"/>
  <c r="G36"/>
  <c r="H36"/>
  <c r="I36"/>
  <c r="L36"/>
  <c r="M36"/>
  <c r="N36"/>
  <c r="Q36"/>
  <c r="R36"/>
  <c r="S36"/>
  <c r="V36"/>
  <c r="W36"/>
  <c r="X36"/>
  <c r="B38"/>
  <c r="C38"/>
  <c r="D38"/>
  <c r="G38"/>
  <c r="H38"/>
  <c r="I38"/>
  <c r="L38"/>
  <c r="M38"/>
  <c r="N38"/>
  <c r="Q38"/>
  <c r="R38"/>
  <c r="S38"/>
  <c r="V38"/>
  <c r="X38"/>
  <c r="B40"/>
  <c r="C40"/>
  <c r="D40"/>
  <c r="G40"/>
  <c r="H40"/>
  <c r="I40"/>
  <c r="L40"/>
  <c r="M40"/>
  <c r="N40"/>
  <c r="Q40"/>
  <c r="R40"/>
  <c r="S40"/>
  <c r="V40"/>
  <c r="W40"/>
  <c r="X40"/>
  <c r="V6" i="44"/>
  <c r="W6"/>
  <c r="X6"/>
  <c r="V7"/>
  <c r="W7"/>
  <c r="W20" s="1"/>
  <c r="X7"/>
  <c r="V8"/>
  <c r="V21" s="1"/>
  <c r="W8"/>
  <c r="X8"/>
  <c r="X21" s="1"/>
  <c r="V9"/>
  <c r="W9"/>
  <c r="W22" s="1"/>
  <c r="X9"/>
  <c r="V10"/>
  <c r="V23" s="1"/>
  <c r="W10"/>
  <c r="X10"/>
  <c r="X23" s="1"/>
  <c r="V11"/>
  <c r="W11"/>
  <c r="W24" s="1"/>
  <c r="X11"/>
  <c r="V12"/>
  <c r="V25" s="1"/>
  <c r="W12"/>
  <c r="X12"/>
  <c r="X25" s="1"/>
  <c r="V13"/>
  <c r="W13"/>
  <c r="W26" s="1"/>
  <c r="X13"/>
  <c r="V14"/>
  <c r="V27" s="1"/>
  <c r="W14"/>
  <c r="X14"/>
  <c r="X27" s="1"/>
  <c r="V15"/>
  <c r="W15"/>
  <c r="W28" s="1"/>
  <c r="X15"/>
  <c r="B20"/>
  <c r="C20"/>
  <c r="D20"/>
  <c r="G20"/>
  <c r="H20"/>
  <c r="I20"/>
  <c r="L20"/>
  <c r="M20"/>
  <c r="N20"/>
  <c r="Q20"/>
  <c r="R20"/>
  <c r="S20"/>
  <c r="V20"/>
  <c r="X20"/>
  <c r="B21"/>
  <c r="C21"/>
  <c r="D21"/>
  <c r="G21"/>
  <c r="H21"/>
  <c r="I21"/>
  <c r="L21"/>
  <c r="M21"/>
  <c r="N21"/>
  <c r="Q21"/>
  <c r="R21"/>
  <c r="S21"/>
  <c r="W21"/>
  <c r="B22"/>
  <c r="C22"/>
  <c r="D22"/>
  <c r="G22"/>
  <c r="H22"/>
  <c r="I22"/>
  <c r="L22"/>
  <c r="M22"/>
  <c r="N22"/>
  <c r="Q22"/>
  <c r="R22"/>
  <c r="S22"/>
  <c r="V22"/>
  <c r="X22"/>
  <c r="B23"/>
  <c r="C23"/>
  <c r="D23"/>
  <c r="G23"/>
  <c r="H23"/>
  <c r="I23"/>
  <c r="L23"/>
  <c r="M23"/>
  <c r="N23"/>
  <c r="Q23"/>
  <c r="R23"/>
  <c r="S23"/>
  <c r="W23"/>
  <c r="B24"/>
  <c r="C24"/>
  <c r="D24"/>
  <c r="G24"/>
  <c r="H24"/>
  <c r="I24"/>
  <c r="L24"/>
  <c r="M24"/>
  <c r="N24"/>
  <c r="Q24"/>
  <c r="R24"/>
  <c r="S24"/>
  <c r="V24"/>
  <c r="X24"/>
  <c r="B25"/>
  <c r="C25"/>
  <c r="D25"/>
  <c r="G25"/>
  <c r="H25"/>
  <c r="I25"/>
  <c r="L25"/>
  <c r="M25"/>
  <c r="N25"/>
  <c r="Q25"/>
  <c r="R25"/>
  <c r="S25"/>
  <c r="W25"/>
  <c r="B26"/>
  <c r="C26"/>
  <c r="D26"/>
  <c r="G26"/>
  <c r="H26"/>
  <c r="I26"/>
  <c r="L26"/>
  <c r="M26"/>
  <c r="N26"/>
  <c r="Q26"/>
  <c r="R26"/>
  <c r="S26"/>
  <c r="V26"/>
  <c r="X26"/>
  <c r="B27"/>
  <c r="C27"/>
  <c r="D27"/>
  <c r="G27"/>
  <c r="H27"/>
  <c r="I27"/>
  <c r="L27"/>
  <c r="M27"/>
  <c r="N27"/>
  <c r="Q27"/>
  <c r="R27"/>
  <c r="S27"/>
  <c r="W27"/>
  <c r="B28"/>
  <c r="C28"/>
  <c r="D28"/>
  <c r="G28"/>
  <c r="H28"/>
  <c r="I28"/>
  <c r="L28"/>
  <c r="M28"/>
  <c r="N28"/>
  <c r="Q28"/>
  <c r="R28"/>
  <c r="S28"/>
  <c r="V28"/>
  <c r="X28"/>
  <c r="V5" i="43"/>
  <c r="W5"/>
  <c r="W22" s="1"/>
  <c r="X5"/>
  <c r="G11"/>
  <c r="G28" s="1"/>
  <c r="H11"/>
  <c r="I11"/>
  <c r="I28" s="1"/>
  <c r="L11"/>
  <c r="M11"/>
  <c r="M28" s="1"/>
  <c r="N11"/>
  <c r="Q11"/>
  <c r="Q28" s="1"/>
  <c r="R11"/>
  <c r="S11"/>
  <c r="S28" s="1"/>
  <c r="G15"/>
  <c r="H15"/>
  <c r="I15"/>
  <c r="L15"/>
  <c r="M15"/>
  <c r="N15"/>
  <c r="Q15"/>
  <c r="R15"/>
  <c r="S15"/>
  <c r="B22"/>
  <c r="C22"/>
  <c r="D22"/>
  <c r="G22"/>
  <c r="H22"/>
  <c r="I22"/>
  <c r="L22"/>
  <c r="M22"/>
  <c r="N22"/>
  <c r="Q22"/>
  <c r="R22"/>
  <c r="S22"/>
  <c r="V22"/>
  <c r="X22"/>
  <c r="L23"/>
  <c r="B24"/>
  <c r="C24"/>
  <c r="D24"/>
  <c r="G24"/>
  <c r="H24"/>
  <c r="I24"/>
  <c r="L24"/>
  <c r="M24"/>
  <c r="N24"/>
  <c r="Q24"/>
  <c r="R24"/>
  <c r="S24"/>
  <c r="V24"/>
  <c r="X24"/>
  <c r="B25"/>
  <c r="C25"/>
  <c r="D25"/>
  <c r="G25"/>
  <c r="H25"/>
  <c r="I25"/>
  <c r="L25"/>
  <c r="M25"/>
  <c r="N25"/>
  <c r="Q25"/>
  <c r="R25"/>
  <c r="S25"/>
  <c r="V25"/>
  <c r="W25"/>
  <c r="X25"/>
  <c r="B26"/>
  <c r="C26"/>
  <c r="D26"/>
  <c r="G26"/>
  <c r="H26"/>
  <c r="I26"/>
  <c r="L26"/>
  <c r="M26"/>
  <c r="N26"/>
  <c r="Q26"/>
  <c r="R26"/>
  <c r="S26"/>
  <c r="V26"/>
  <c r="X26"/>
  <c r="B27"/>
  <c r="C27"/>
  <c r="D27"/>
  <c r="G27"/>
  <c r="H27"/>
  <c r="I27"/>
  <c r="L27"/>
  <c r="M27"/>
  <c r="N27"/>
  <c r="Q27"/>
  <c r="R27"/>
  <c r="S27"/>
  <c r="V27"/>
  <c r="W27"/>
  <c r="X27"/>
  <c r="B28"/>
  <c r="C28"/>
  <c r="D28"/>
  <c r="H28"/>
  <c r="L28"/>
  <c r="N28"/>
  <c r="R28"/>
  <c r="V28"/>
  <c r="X28"/>
  <c r="B29"/>
  <c r="C29"/>
  <c r="D29"/>
  <c r="G29"/>
  <c r="H29"/>
  <c r="I29"/>
  <c r="L29"/>
  <c r="M29"/>
  <c r="N29"/>
  <c r="Q29"/>
  <c r="R29"/>
  <c r="S29"/>
  <c r="V29"/>
  <c r="W29"/>
  <c r="X29"/>
  <c r="B30"/>
  <c r="C30"/>
  <c r="D30"/>
  <c r="G30"/>
  <c r="H30"/>
  <c r="I30"/>
  <c r="L30"/>
  <c r="M30"/>
  <c r="N30"/>
  <c r="Q30"/>
  <c r="R30"/>
  <c r="S30"/>
  <c r="V30"/>
  <c r="X30"/>
  <c r="B31"/>
  <c r="C31"/>
  <c r="D31"/>
  <c r="B32"/>
  <c r="C32"/>
  <c r="D32"/>
  <c r="G32"/>
  <c r="H32"/>
  <c r="I32"/>
  <c r="L32"/>
  <c r="M32"/>
  <c r="N32"/>
  <c r="Q32"/>
  <c r="R32"/>
  <c r="S32"/>
  <c r="V32"/>
  <c r="X32"/>
  <c r="B33"/>
  <c r="C33"/>
  <c r="D33"/>
  <c r="G33"/>
  <c r="H33"/>
  <c r="I33"/>
  <c r="L33"/>
  <c r="M33"/>
  <c r="N33"/>
  <c r="Q33"/>
  <c r="R33"/>
  <c r="S33"/>
  <c r="V33"/>
  <c r="W33"/>
  <c r="X33"/>
  <c r="B34"/>
  <c r="C34"/>
  <c r="D34"/>
  <c r="G34"/>
  <c r="H34"/>
  <c r="I34"/>
  <c r="L34"/>
  <c r="M34"/>
  <c r="N34"/>
  <c r="Q34"/>
  <c r="R34"/>
  <c r="S34"/>
  <c r="V34"/>
  <c r="X34"/>
  <c r="B35"/>
  <c r="C35"/>
  <c r="D35"/>
  <c r="G35"/>
  <c r="H35"/>
  <c r="I35"/>
  <c r="L35"/>
  <c r="M35"/>
  <c r="N35"/>
  <c r="Q35"/>
  <c r="R35"/>
  <c r="S35"/>
  <c r="V35"/>
  <c r="W35"/>
  <c r="X35"/>
  <c r="D37"/>
  <c r="I37"/>
  <c r="L37"/>
  <c r="M37"/>
  <c r="N37"/>
  <c r="Q37"/>
  <c r="R37"/>
  <c r="V37"/>
  <c r="W37"/>
  <c r="X37"/>
  <c r="Q12" i="42"/>
  <c r="W12"/>
  <c r="X12"/>
  <c r="Q16"/>
  <c r="W16"/>
  <c r="X16"/>
  <c r="B26"/>
  <c r="B24" s="1"/>
  <c r="C26"/>
  <c r="E26"/>
  <c r="E24" s="1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B27"/>
  <c r="C27"/>
  <c r="E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B28"/>
  <c r="C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B29"/>
  <c r="C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B30"/>
  <c r="C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B31"/>
  <c r="C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B32"/>
  <c r="C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B34"/>
  <c r="E34"/>
  <c r="F34"/>
  <c r="G34"/>
  <c r="H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B35"/>
  <c r="C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B36"/>
  <c r="C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B37"/>
  <c r="C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B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B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V12" i="49" l="1"/>
  <c r="W34" i="43"/>
  <c r="W32"/>
  <c r="W30"/>
  <c r="W28"/>
  <c r="W26"/>
  <c r="W24"/>
  <c r="W38" i="45"/>
  <c r="W34"/>
  <c r="W31"/>
  <c r="W28"/>
  <c r="W50" i="46"/>
  <c r="W48"/>
  <c r="W46"/>
  <c r="W44"/>
  <c r="W42"/>
  <c r="W41"/>
  <c r="W39"/>
  <c r="W37"/>
  <c r="W35"/>
  <c r="W32"/>
  <c r="X19" i="47"/>
  <c r="V19"/>
  <c r="X17"/>
  <c r="V17"/>
  <c r="X25" i="48"/>
  <c r="V25"/>
  <c r="X23"/>
  <c r="V23"/>
  <c r="X21"/>
  <c r="V21"/>
  <c r="X19"/>
  <c r="V19"/>
  <c r="AD34" i="49"/>
  <c r="AD32"/>
  <c r="AD31"/>
  <c r="AD29"/>
  <c r="AD27"/>
  <c r="AD25"/>
  <c r="T51" i="54"/>
  <c r="R51"/>
  <c r="T49"/>
  <c r="R49"/>
  <c r="T47"/>
  <c r="R47"/>
  <c r="T45"/>
  <c r="R45"/>
  <c r="T43"/>
  <c r="R43"/>
  <c r="T41"/>
  <c r="R41"/>
  <c r="T39"/>
  <c r="R39"/>
  <c r="T37"/>
  <c r="R37"/>
  <c r="T35"/>
  <c r="R35"/>
  <c r="T32"/>
  <c r="R32"/>
</calcChain>
</file>

<file path=xl/sharedStrings.xml><?xml version="1.0" encoding="utf-8"?>
<sst xmlns="http://schemas.openxmlformats.org/spreadsheetml/2006/main" count="4095" uniqueCount="405">
  <si>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</si>
  <si>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</si>
  <si>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</si>
  <si>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</si>
  <si>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</si>
  <si>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</si>
  <si>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</si>
  <si>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</si>
  <si>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</si>
  <si>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</si>
  <si>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</si>
  <si>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</si>
  <si>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</si>
  <si>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</si>
  <si>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</si>
  <si>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</si>
  <si>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</si>
  <si>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</si>
  <si>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</si>
  <si>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</si>
  <si>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</si>
  <si>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</si>
  <si>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</si>
  <si>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</si>
  <si>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</si>
  <si>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</si>
  <si>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</si>
  <si>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</si>
  <si>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</si>
  <si>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</si>
  <si>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</si>
  <si>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</si>
  <si>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</si>
  <si>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</si>
  <si>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</si>
  <si>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</si>
  <si>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</si>
  <si>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</si>
  <si>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</si>
  <si>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</si>
  <si>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</si>
  <si>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</si>
  <si>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</si>
  <si>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</si>
  <si>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</si>
  <si>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</si>
  <si>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</si>
  <si>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</si>
  <si>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</si>
  <si>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</si>
  <si>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</si>
  <si>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</si>
  <si>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</si>
  <si>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</si>
  <si>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</si>
  <si>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</si>
  <si>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</si>
  <si>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</si>
  <si>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</si>
  <si>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</si>
  <si>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</si>
  <si>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</si>
  <si>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</si>
  <si>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</si>
  <si>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</si>
  <si>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</si>
  <si>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</si>
  <si>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</si>
  <si>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</si>
  <si>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</si>
  <si>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</si>
  <si>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</si>
  <si>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</si>
  <si>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</si>
  <si>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</si>
  <si>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</si>
  <si>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</si>
  <si>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</si>
  <si>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</si>
  <si>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</si>
  <si>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</si>
  <si>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</si>
  <si>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</si>
  <si>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</si>
  <si>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</si>
  <si>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</si>
  <si>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</si>
  <si>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</si>
  <si>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</si>
  <si>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</si>
  <si>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</si>
  <si>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</si>
  <si>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</si>
  <si>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</si>
  <si>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</si>
  <si>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</si>
  <si>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</si>
  <si>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</si>
  <si>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</si>
  <si>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</si>
  <si>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</si>
  <si>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</si>
  <si>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</si>
  <si>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</si>
  <si>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</si>
  <si>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</si>
  <si>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</si>
  <si>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</si>
  <si>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</si>
  <si>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</si>
  <si>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50  ชั่วโมงขึ้นไป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</si>
  <si>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</si>
  <si>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</si>
  <si>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</si>
  <si>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</si>
  <si>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</si>
  <si>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</si>
  <si>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Not work</t>
  </si>
  <si>
    <t>ประชากรอายุ 15 ปีขึ้นไป   Population 15 years and over</t>
  </si>
  <si>
    <t>None education</t>
  </si>
  <si>
    <t>ช่วยธุรกิจครัวเรือน</t>
  </si>
  <si>
    <t>(หน่วยเป็นพัน  In thousands)</t>
  </si>
  <si>
    <t>ไฟฟ้า  ก๊าซ ไอน้ำ และระบบปรับอากาศ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</si>
  <si>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</si>
  <si>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</si>
  <si>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</si>
  <si>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</si>
  <si>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</si>
  <si>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</si>
  <si>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</si>
  <si>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</si>
  <si>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</si>
  <si>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</si>
  <si>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</si>
  <si>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</si>
  <si>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</si>
  <si>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</si>
  <si>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</si>
  <si>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</si>
  <si>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</si>
  <si>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</si>
  <si>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</si>
  <si>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</si>
  <si>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</si>
  <si>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</si>
  <si>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</si>
  <si>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</si>
  <si>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</si>
  <si>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</si>
  <si>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</si>
  <si>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</si>
  <si>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</si>
  <si>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</si>
  <si>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</si>
  <si>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</si>
  <si>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    Note:   </t>
  </si>
  <si>
    <t xml:space="preserve">ผู้ว่างงาน  </t>
  </si>
  <si>
    <t xml:space="preserve">  2015</t>
  </si>
  <si>
    <t>2015</t>
  </si>
  <si>
    <t>ไม่ได้ทำงาน</t>
  </si>
  <si>
    <t>อัตราการว่างงาน</t>
  </si>
  <si>
    <t>Professional</t>
  </si>
  <si>
    <t>Clerk</t>
  </si>
  <si>
    <r>
      <t xml:space="preserve">Unemployment rate </t>
    </r>
    <r>
      <rPr>
        <sz val="11"/>
        <rFont val="TH SarabunPSK"/>
        <family val="2"/>
      </rPr>
      <t>(%)</t>
    </r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</si>
  <si>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</si>
  <si>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</si>
  <si>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</si>
  <si>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</si>
  <si>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</si>
  <si>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</si>
  <si>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</si>
  <si>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</si>
  <si>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</si>
  <si>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</si>
  <si>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</si>
  <si>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</si>
  <si>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</si>
  <si>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</si>
  <si>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</si>
  <si>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</si>
  <si>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</si>
  <si>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</si>
  <si>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</si>
  <si>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</si>
  <si>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</si>
  <si>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</si>
  <si>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</si>
  <si>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</si>
  <si>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</si>
  <si>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</si>
  <si>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</si>
  <si>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</si>
  <si>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</si>
  <si>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</si>
  <si>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</si>
  <si>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</si>
  <si>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2016</t>
  </si>
  <si>
    <t xml:space="preserve">  2017</t>
  </si>
  <si>
    <t>2560 (2017)</t>
  </si>
  <si>
    <t>Service worker and sell goods</t>
  </si>
  <si>
    <t>2017</t>
  </si>
  <si>
    <t xml:space="preserve">  2018</t>
  </si>
  <si>
    <t>2561 (2018)</t>
  </si>
  <si>
    <t>2018</t>
  </si>
  <si>
    <t xml:space="preserve"> - </t>
  </si>
  <si>
    <t xml:space="preserve">  2014</t>
  </si>
  <si>
    <t>-</t>
  </si>
  <si>
    <t>Employed Persons Aged 15 Years and Over by Occupation, Sex and Quarterly: 2017-2018</t>
  </si>
  <si>
    <t>Table  2.3</t>
  </si>
  <si>
    <t>ประชากรอายุ 15 ปีขึ้นไปที่มีงานทำ จำแนกตามอาชีพ และเพศ เป็นรายไตรมาส พ.ศ.  2560-2561</t>
  </si>
  <si>
    <t>ตาราง  2.3</t>
  </si>
  <si>
    <t>สินค้าและบริการที่ทำขี้นเองเพื่อใช้ในครัวเรือน</t>
  </si>
  <si>
    <t>กิจกรรมการจ้างงานในครัวเรือนส่วนบุคคล การผลิต</t>
  </si>
  <si>
    <t xml:space="preserve">การซ่อมแซมยานยนต์ </t>
  </si>
  <si>
    <t xml:space="preserve">การขายส่ง และการขายปลีก </t>
  </si>
  <si>
    <t>น้ำเสีย ของเสีย และสิ่งปฏิกูล</t>
  </si>
  <si>
    <t>การจัดหาน้ำ การจัดการ และการบำบัด</t>
  </si>
  <si>
    <t>Employed Persons Aged 15 Years and Over by Industry, Sex and Quarterly: 2017-2018</t>
  </si>
  <si>
    <t>Table  2.4</t>
  </si>
  <si>
    <t>ประชากรอายุ 15 ปีขึ้นไปที่มีงานทำ จำแนกตามอุตสาหกรรม และเพศ เป็นรายไตรมาส พ.ศ. 2560-2561</t>
  </si>
  <si>
    <t>ตาราง  2.4</t>
  </si>
  <si>
    <t xml:space="preserve"> cooperative</t>
  </si>
  <si>
    <t xml:space="preserve"> Member of producers </t>
  </si>
  <si>
    <t xml:space="preserve"> (หน่วยเป็นพัน In thousands)</t>
  </si>
  <si>
    <t>Employed Persons Aged 15 Years and Over by Work Status, Sex and Quarterly: 2017-2018</t>
  </si>
  <si>
    <t>Table 2.5</t>
  </si>
  <si>
    <t>ประชากรอายุ 15 ปีขึ้นไปที่มีงานทำ จำแนกตามสถานภาพการทำงาน และเพศ เป็นรายไตรมาส พ.ศ. 2560-2561</t>
  </si>
  <si>
    <t>ตาราง 2.5</t>
  </si>
  <si>
    <t>Employed Persons Aged 15 Years and Over by Level of Educational Attainment, Sex and Quarterly: 2017-2018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</si>
  <si>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</si>
  <si>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2560-2561</t>
  </si>
  <si>
    <t>ตาราง 2.6</t>
  </si>
  <si>
    <t xml:space="preserve">  1  -  9  hours</t>
  </si>
  <si>
    <t>1  -  9  ชั่วโมง</t>
  </si>
  <si>
    <t>(หน่วยเป็นพัน   In thousands)</t>
  </si>
  <si>
    <t>Table 2.7</t>
  </si>
  <si>
    <t>ตาราง 2.7</t>
  </si>
  <si>
    <t>2014</t>
  </si>
  <si>
    <t>Table 2.8</t>
  </si>
  <si>
    <t>ตาราง 2.8</t>
  </si>
  <si>
    <t xml:space="preserve"> การสำรวจภาวะการทำงานของประชากร พ.ศ. 2558 - 2561, จังหวัดนครราชสีมา สำนักงานสถิติแห่งชาติ</t>
  </si>
  <si>
    <t>The  Labour Force Survey: 2015 - 2018 ,  Nakhon Ratchasima Provincial ,  National Statistical Office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</si>
  <si>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พ.ศ.2560-2561</t>
  </si>
  <si>
    <t>Employed Persons Aged 15 Years and Over by Hours Worked per Week, Sex and Quarterly:  2017-2018</t>
  </si>
  <si>
    <t xml:space="preserve"> การสำรวจภาวะการทำงานของประชากร พ.ศ. 2560 - 2561, จังหวัดนครราชสีมา สำนักงานสถิติแห่งชาติ</t>
  </si>
  <si>
    <t>The  Labour Force Survey: 2017 - 2018 ,  Nakhon Ratchasima Provincial ,  National Statistical Office</t>
  </si>
  <si>
    <t>ตาราง 2.2</t>
  </si>
  <si>
    <t>Table 2.2</t>
  </si>
  <si>
    <t>Population Aged 15 Years and Over by Labour Force Status and Quarterly: 2015 - 2018</t>
  </si>
  <si>
    <t>ประชากรอายุ 15 ปีขึ้นไป จำแนกตามสถานภาพแรงงาน เป็นรายไตรมาส พ.ศ. 2558 - 2561</t>
  </si>
  <si>
    <t xml:space="preserve"> (หน่วยเป็นพัน  In thousands)</t>
  </si>
  <si>
    <t>-  0.0  น้อยกว่าร้อยละ 0.1</t>
  </si>
  <si>
    <t xml:space="preserve">              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</si>
  <si>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</si>
  <si>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</si>
  <si>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</si>
  <si>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</si>
  <si>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</si>
  <si>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</si>
  <si>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</si>
  <si>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</si>
  <si>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</si>
  <si>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</si>
  <si>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</si>
  <si>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</si>
  <si>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</si>
  <si>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</si>
  <si>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</si>
  <si>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</si>
  <si>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 5.3  สายวิชาการศึกษา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</si>
  <si>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</si>
  <si>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</si>
  <si>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</si>
  <si>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</si>
  <si>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</si>
  <si>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</si>
  <si>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</si>
  <si>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</si>
  <si>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</si>
  <si>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</si>
  <si>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</si>
  <si>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</si>
  <si>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พ.ศ.2554</t>
  </si>
  <si>
    <t>พ.ศ. 2553</t>
  </si>
  <si>
    <t>ตาราง ข  จำนวนและร้อยละของประชากรอายุ 15 ปีขึ้นไป จำแนกตามระดับการศึกษาที่สำเร็จ</t>
  </si>
  <si>
    <t>ไตรมาสที่ 4 (ตุลาคม -ธันวาคม)  2561</t>
  </si>
  <si>
    <t>ไตรมาสที่ 3 (กรกฎาคม - กันยายน)  2561</t>
  </si>
  <si>
    <t>ไตรมาสที่ 2 (เมษายน -มิถุนายน)  2561</t>
  </si>
  <si>
    <t>ไตรมาสที่ 1 (มกราคม - มีนาคม)  2561</t>
  </si>
  <si>
    <t xml:space="preserve">  -  </t>
  </si>
  <si>
    <t xml:space="preserve">      5.2  สายอาชีวศึกษา</t>
  </si>
  <si>
    <t xml:space="preserve">      5.1  สายสามัญ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</si>
  <si>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</si>
  <si>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</si>
  <si>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</si>
  <si>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</si>
  <si>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</si>
  <si>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</si>
  <si>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</si>
  <si>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</si>
  <si>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</si>
  <si>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</si>
  <si>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</si>
  <si>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 xml:space="preserve">ตารางที่ 1  จำนวนและร้อยละของประชากรผู้มีอายุ 15  ปีขึ้นไป จำแนกตามสถานภาพแรงงานและเพศ 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</si>
  <si>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</si>
  <si>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</si>
  <si>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</si>
  <si>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</si>
  <si>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</si>
  <si>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</si>
  <si>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</si>
  <si>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</si>
  <si>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</si>
  <si>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</si>
  <si>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</si>
  <si>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</si>
  <si>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</si>
  <si>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</si>
  <si>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</si>
  <si>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</si>
  <si>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</si>
  <si>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</si>
  <si>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</si>
  <si>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</si>
  <si>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</si>
  <si>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</si>
  <si>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</si>
  <si>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</si>
  <si>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</si>
  <si>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</si>
  <si>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</si>
  <si>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</si>
  <si>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</si>
  <si>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</si>
  <si>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</si>
  <si>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</si>
  <si>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</si>
  <si>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</si>
  <si>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</si>
  <si>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</si>
  <si>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</si>
  <si>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</si>
  <si>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</si>
  <si>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</si>
  <si>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</si>
  <si>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</si>
  <si>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 xml:space="preserve">7. การขายส่ง การขายปลีก การซ่อมแซมยานยนต์  รถจักรยานยนต์  </t>
  </si>
  <si>
    <t>เมื่อต้องการปรับขนาดช่วงข้อมูลแผนภูมิ ให้ลากมุมขวาด้านล่างของช่วง</t>
  </si>
  <si>
    <t>4/2561</t>
  </si>
  <si>
    <t>4/2560</t>
  </si>
  <si>
    <t>บริการด้านอื่นๆ</t>
  </si>
  <si>
    <t>การเงิน ประกันภัย</t>
  </si>
  <si>
    <t>ที่พักแรม</t>
  </si>
  <si>
    <t>ขนส่งฯ</t>
  </si>
  <si>
    <t>ขายส่ง/ขายปลีก</t>
  </si>
  <si>
    <t>ก่อสร้าง</t>
  </si>
  <si>
    <t>เกษตรกรรม</t>
  </si>
  <si>
    <t>คอลัมน์1</t>
  </si>
  <si>
    <t>1. เกษตรกรรม การป่าไม้และการประมง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</si>
  <si>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</si>
  <si>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ตารางที่  4  จำนวนและร้อยละของผู้มีงานทำ จำแนกตามอุตสาหกรรม และเพศ ไตรมาส 2พ.ศ.2561</t>
  </si>
  <si>
    <t>ตารางที่  4  จำนวนและร้อยละของผู้มีงานทำ จำแนกตามอุตสาหกรรม 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</si>
  <si>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</si>
  <si>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</si>
  <si>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</si>
  <si>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</si>
  <si>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</si>
  <si>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</si>
  <si>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</si>
  <si>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</si>
  <si>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6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</si>
  <si>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</si>
  <si>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</si>
  <si>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</si>
  <si>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</si>
  <si>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</si>
  <si>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</si>
  <si>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</si>
  <si>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</si>
  <si>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</si>
  <si>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6"/>
        <rFont val="TH SarabunPSK"/>
        <family val="2"/>
      </rPr>
      <t>1/</t>
    </r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</si>
  <si>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</si>
  <si>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</si>
  <si>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</si>
  <si>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</si>
  <si>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</si>
  <si>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</si>
  <si>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</si>
  <si>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</si>
  <si>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</si>
  <si>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</si>
  <si>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 xml:space="preserve">       -   </t>
  </si>
  <si>
    <t xml:space="preserve">        -   </t>
  </si>
  <si>
    <t xml:space="preserve"> พ.ศ. 2560</t>
  </si>
  <si>
    <t>ไตรมาส 1 พ.ศ. 2560</t>
  </si>
  <si>
    <t>ไตรมาส 2 พ.ศ. 2560</t>
  </si>
  <si>
    <t>ไตรมาส 3 พ.ศ. 2560</t>
  </si>
  <si>
    <t>ไตรมาส 4 พ.ศ. 2560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</si>
  <si>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>15  ปีขึ้นไป จำแนกตามสถานภาพแรงงานและเพศ  พ.ศ.2560</t>
    </r>
  </si>
  <si>
    <t xml:space="preserve">7. การขายส่ง การขายปลีก การซ่อมแซมยานยนต์  รถจักรยานยนต์ </t>
  </si>
  <si>
    <t>ตารางที่ 7  จำนวนและร้อยละของผู้มีงานทำ  จำแนกตามระดับการศึกษาที่สำเร็จและเพศ</t>
  </si>
  <si>
    <t>The  Labour Force Survey: 2014- 2018 ,  Nakhon Ratchasima Provincial ,  National Statistical Office</t>
  </si>
  <si>
    <t xml:space="preserve"> การสำรวจภาวะการทำงานของประชากร พ.ศ. 2557 - 2561, จังหวัดนครราชสีมา สำนักงานสถิติแห่งชาติ</t>
  </si>
  <si>
    <t>Unemployed and Unemployment Rate by Sex and Quarterly: 2014 - 2018</t>
  </si>
  <si>
    <t>ผู้ว่างงาน และอัตราการว่างงาน จำแนกตามเพศ เป็นรายไตรมาส พ.ศ. 2557 - 2561</t>
  </si>
</sst>
</file>

<file path=xl/styles.xml><?xml version="1.0" encoding="utf-8"?>
<styleSheet xmlns="http://schemas.openxmlformats.org/spreadsheetml/2006/main">
  <numFmts count="18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_-;\-* #,##0.0_-;_-* &quot;-&quot;?_-;_-@_-"/>
    <numFmt numFmtId="199" formatCode="_-* #,##0.000_-;\-* #,##0.000_-;_-* \-??_-;_-@_-"/>
    <numFmt numFmtId="200" formatCode="_-* #,##0.0_-;\-* #,##0.0_-;_-* &quot;-&quot;_-;_-@_-"/>
    <numFmt numFmtId="201" formatCode="0.0000"/>
  </numFmts>
  <fonts count="65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8"/>
      <name val="Arial "/>
    </font>
    <font>
      <b/>
      <sz val="8"/>
      <name val="Arial "/>
    </font>
    <font>
      <sz val="8"/>
      <name val="Arial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9"/>
      <name val="TH SarabunPSK"/>
      <family val="2"/>
    </font>
    <font>
      <sz val="8"/>
      <name val="TH SarabunPSK"/>
      <family val="2"/>
    </font>
    <font>
      <b/>
      <sz val="8"/>
      <name val="TH SarabunPSK"/>
      <family val="2"/>
    </font>
    <font>
      <b/>
      <sz val="9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1.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charset val="22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5"/>
      <name val="Calibri"/>
      <family val="2"/>
    </font>
    <font>
      <sz val="13.5"/>
      <name val="TH SarabunPSK"/>
      <family val="2"/>
    </font>
    <font>
      <sz val="15"/>
      <color rgb="FF000000"/>
      <name val="TH SarabunPSK"/>
      <family val="2"/>
    </font>
    <font>
      <sz val="12"/>
      <color indexed="8"/>
      <name val="TH SarabunPSK"/>
      <family val="2"/>
      <charset val="222"/>
    </font>
    <font>
      <sz val="14"/>
      <name val="Calibri"/>
      <family val="2"/>
    </font>
    <font>
      <sz val="16"/>
      <name val="Calibri"/>
      <family val="2"/>
    </font>
    <font>
      <sz val="18"/>
      <name val="TH SarabunPSK"/>
      <family val="2"/>
    </font>
    <font>
      <u/>
      <vertAlign val="superscript"/>
      <sz val="16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6"/>
      <name val="TH SarabunPSK"/>
      <family val="2"/>
    </font>
    <font>
      <vertAlign val="superscript"/>
      <sz val="15"/>
      <name val="TH SarabunPSK"/>
      <family val="2"/>
    </font>
    <font>
      <b/>
      <sz val="18"/>
      <name val="TH SarabunPSK"/>
      <family val="2"/>
    </font>
    <font>
      <sz val="18"/>
      <name val="Calibri"/>
      <family val="2"/>
    </font>
    <font>
      <b/>
      <sz val="36"/>
      <name val="TH SarabunPSK"/>
      <family val="2"/>
    </font>
    <font>
      <sz val="15"/>
      <color theme="1"/>
      <name val="TH SarabunPSK"/>
      <family val="2"/>
    </font>
    <font>
      <vertAlign val="superscript"/>
      <sz val="14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66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92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20" fillId="0" borderId="0"/>
    <xf numFmtId="0" fontId="21" fillId="0" borderId="0"/>
    <xf numFmtId="0" fontId="19" fillId="0" borderId="0"/>
    <xf numFmtId="0" fontId="22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3" fillId="3" borderId="15" applyNumberFormat="0" applyFont="0" applyAlignment="0" applyProtection="0"/>
    <xf numFmtId="0" fontId="2" fillId="0" borderId="0"/>
    <xf numFmtId="0" fontId="1" fillId="4" borderId="0" applyNumberFormat="0" applyBorder="0" applyAlignment="0" applyProtection="0"/>
    <xf numFmtId="43" fontId="2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187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23" fillId="0" borderId="0"/>
    <xf numFmtId="0" fontId="3" fillId="0" borderId="0"/>
    <xf numFmtId="0" fontId="1" fillId="0" borderId="0"/>
    <xf numFmtId="0" fontId="1" fillId="0" borderId="0"/>
    <xf numFmtId="0" fontId="40" fillId="0" borderId="0"/>
    <xf numFmtId="9" fontId="40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4" fillId="0" borderId="16" applyNumberFormat="0" applyFill="0" applyAlignment="0" applyProtection="0"/>
    <xf numFmtId="41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0" fillId="0" borderId="0" applyFont="0" applyFill="0" applyBorder="0" applyAlignment="0" applyProtection="0"/>
    <xf numFmtId="188" fontId="3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87" fontId="40" fillId="0" borderId="0" applyFont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ill="0" applyBorder="0" applyAlignment="0" applyProtection="0"/>
    <xf numFmtId="0" fontId="40" fillId="0" borderId="0"/>
    <xf numFmtId="0" fontId="42" fillId="0" borderId="0"/>
    <xf numFmtId="0" fontId="4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" fillId="0" borderId="0"/>
    <xf numFmtId="0" fontId="3" fillId="0" borderId="0"/>
    <xf numFmtId="0" fontId="40" fillId="0" borderId="0"/>
    <xf numFmtId="9" fontId="40" fillId="0" borderId="0" applyFont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0" fontId="1" fillId="0" borderId="0"/>
    <xf numFmtId="0" fontId="1" fillId="0" borderId="0"/>
    <xf numFmtId="0" fontId="1" fillId="0" borderId="0"/>
    <xf numFmtId="194" fontId="3" fillId="0" borderId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93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43" fontId="1" fillId="0" borderId="0" applyFont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0" fontId="1" fillId="0" borderId="0"/>
    <xf numFmtId="0" fontId="23" fillId="0" borderId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23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0" fontId="1" fillId="0" borderId="0"/>
    <xf numFmtId="0" fontId="1" fillId="0" borderId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43" fontId="1" fillId="0" borderId="0" applyFont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88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1" fillId="0" borderId="0"/>
    <xf numFmtId="189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9" fontId="3" fillId="0" borderId="0" applyFill="0" applyBorder="0" applyAlignment="0" applyProtection="0"/>
    <xf numFmtId="43" fontId="1" fillId="0" borderId="0" applyFont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0" fontId="1" fillId="0" borderId="0"/>
    <xf numFmtId="0" fontId="44" fillId="0" borderId="0"/>
    <xf numFmtId="193" fontId="3" fillId="0" borderId="0" applyFill="0" applyBorder="0" applyAlignment="0" applyProtection="0"/>
    <xf numFmtId="0" fontId="1" fillId="0" borderId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0" fontId="1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44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0" fontId="1" fillId="0" borderId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94" fontId="3" fillId="0" borderId="0" applyFill="0" applyBorder="0" applyAlignment="0" applyProtection="0"/>
    <xf numFmtId="0" fontId="1" fillId="0" borderId="0"/>
    <xf numFmtId="196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0" fontId="1" fillId="0" borderId="0"/>
    <xf numFmtId="0" fontId="1" fillId="0" borderId="0"/>
    <xf numFmtId="193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0" fontId="23" fillId="0" borderId="0"/>
    <xf numFmtId="196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0" fontId="1" fillId="0" borderId="0"/>
    <xf numFmtId="0" fontId="1" fillId="0" borderId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4" fontId="3" fillId="0" borderId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0" fontId="23" fillId="0" borderId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0" fontId="44" fillId="0" borderId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0" fontId="1" fillId="0" borderId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1" fillId="0" borderId="0"/>
    <xf numFmtId="0" fontId="1" fillId="0" borderId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1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0" fontId="1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1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0" fontId="44" fillId="0" borderId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4" fontId="3" fillId="0" borderId="0" applyFill="0" applyBorder="0" applyAlignment="0" applyProtection="0"/>
    <xf numFmtId="0" fontId="23" fillId="0" borderId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23" fillId="0" borderId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44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94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6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0" fontId="1" fillId="0" borderId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94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4" fontId="3" fillId="0" borderId="0" applyFill="0" applyBorder="0" applyAlignment="0" applyProtection="0"/>
    <xf numFmtId="0" fontId="23" fillId="0" borderId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2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43" fontId="3" fillId="0" borderId="0" applyFont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7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23" fillId="0" borderId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9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6" fontId="3" fillId="0" borderId="0" applyFill="0" applyBorder="0" applyAlignment="0" applyProtection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0" fontId="23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1" fillId="0" borderId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6" fontId="3" fillId="0" borderId="0" applyFill="0" applyBorder="0" applyAlignment="0" applyProtection="0"/>
    <xf numFmtId="196" fontId="3" fillId="0" borderId="0" applyFill="0" applyBorder="0" applyAlignment="0" applyProtection="0"/>
    <xf numFmtId="192" fontId="3" fillId="0" borderId="0" applyFill="0" applyBorder="0" applyAlignment="0" applyProtection="0"/>
    <xf numFmtId="192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0" fontId="1" fillId="0" borderId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0" fontId="44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88" fontId="3" fillId="0" borderId="0" applyFill="0" applyBorder="0" applyAlignment="0" applyProtection="0"/>
    <xf numFmtId="43" fontId="3" fillId="0" borderId="0" applyFont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91" fontId="3" fillId="0" borderId="0" applyFill="0" applyBorder="0" applyAlignment="0" applyProtection="0"/>
    <xf numFmtId="187" fontId="3" fillId="0" borderId="0" applyFill="0" applyBorder="0" applyAlignment="0" applyProtection="0"/>
    <xf numFmtId="196" fontId="3" fillId="0" borderId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194" fontId="3" fillId="0" borderId="0" applyFill="0" applyBorder="0" applyAlignment="0" applyProtection="0"/>
    <xf numFmtId="189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43" fontId="3" fillId="0" borderId="0" applyFont="0" applyFill="0" applyBorder="0" applyAlignment="0" applyProtection="0"/>
    <xf numFmtId="187" fontId="3" fillId="0" borderId="0" applyFill="0" applyBorder="0" applyAlignment="0" applyProtection="0"/>
    <xf numFmtId="193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188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96" fontId="3" fillId="0" borderId="0" applyFill="0" applyBorder="0" applyAlignment="0" applyProtection="0"/>
    <xf numFmtId="189" fontId="3" fillId="0" borderId="0" applyFill="0" applyBorder="0" applyAlignment="0" applyProtection="0"/>
    <xf numFmtId="189" fontId="3" fillId="0" borderId="0" applyFill="0" applyBorder="0" applyAlignment="0" applyProtection="0"/>
    <xf numFmtId="188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87" fontId="3" fillId="0" borderId="0" applyFill="0" applyBorder="0" applyAlignment="0" applyProtection="0"/>
    <xf numFmtId="191" fontId="3" fillId="0" borderId="0" applyFill="0" applyBorder="0" applyAlignment="0" applyProtection="0"/>
    <xf numFmtId="0" fontId="44" fillId="0" borderId="0"/>
    <xf numFmtId="193" fontId="3" fillId="0" borderId="0" applyFill="0" applyBorder="0" applyAlignment="0" applyProtection="0"/>
    <xf numFmtId="188" fontId="3" fillId="0" borderId="0" applyFill="0" applyBorder="0" applyAlignment="0" applyProtection="0"/>
    <xf numFmtId="193" fontId="3" fillId="0" borderId="0" applyFill="0" applyBorder="0" applyAlignment="0" applyProtection="0"/>
    <xf numFmtId="189" fontId="3" fillId="0" borderId="0" applyFill="0" applyBorder="0" applyAlignment="0" applyProtection="0"/>
    <xf numFmtId="194" fontId="3" fillId="0" borderId="0" applyFill="0" applyBorder="0" applyAlignment="0" applyProtection="0"/>
    <xf numFmtId="0" fontId="23" fillId="0" borderId="0"/>
    <xf numFmtId="188" fontId="3" fillId="0" borderId="0" applyFill="0" applyBorder="0" applyAlignment="0" applyProtection="0"/>
    <xf numFmtId="187" fontId="3" fillId="0" borderId="0" applyFill="0" applyBorder="0" applyAlignment="0" applyProtection="0"/>
  </cellStyleXfs>
  <cellXfs count="1576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8" xfId="0" applyFont="1" applyBorder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10" fillId="0" borderId="0" xfId="0" applyFont="1" applyBorder="1"/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0" xfId="0" applyFont="1" applyBorder="1"/>
    <xf numFmtId="0" fontId="10" fillId="0" borderId="7" xfId="0" applyFont="1" applyBorder="1"/>
    <xf numFmtId="0" fontId="11" fillId="0" borderId="0" xfId="0" applyFont="1" applyBorder="1"/>
    <xf numFmtId="0" fontId="10" fillId="0" borderId="5" xfId="0" applyFont="1" applyBorder="1"/>
    <xf numFmtId="0" fontId="10" fillId="0" borderId="8" xfId="0" applyFont="1" applyBorder="1"/>
    <xf numFmtId="0" fontId="9" fillId="0" borderId="1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1" fillId="0" borderId="0" xfId="0" applyFont="1"/>
    <xf numFmtId="0" fontId="9" fillId="0" borderId="7" xfId="0" applyFont="1" applyBorder="1"/>
    <xf numFmtId="0" fontId="9" fillId="0" borderId="4" xfId="0" applyFont="1" applyBorder="1"/>
    <xf numFmtId="0" fontId="9" fillId="0" borderId="3" xfId="0" applyFont="1" applyBorder="1"/>
    <xf numFmtId="0" fontId="9" fillId="0" borderId="0" xfId="0" applyFont="1" applyAlignment="1">
      <alignment horizontal="left"/>
    </xf>
    <xf numFmtId="0" fontId="9" fillId="0" borderId="8" xfId="0" applyFont="1" applyBorder="1"/>
    <xf numFmtId="0" fontId="9" fillId="0" borderId="5" xfId="0" applyFont="1" applyBorder="1"/>
    <xf numFmtId="0" fontId="9" fillId="0" borderId="6" xfId="0" applyFont="1" applyBorder="1"/>
    <xf numFmtId="0" fontId="7" fillId="0" borderId="0" xfId="0" quotePrefix="1" applyFont="1" applyAlignment="1">
      <alignment horizontal="left"/>
    </xf>
    <xf numFmtId="0" fontId="6" fillId="0" borderId="9" xfId="0" applyFont="1" applyBorder="1"/>
    <xf numFmtId="0" fontId="10" fillId="0" borderId="1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3" fillId="0" borderId="0" xfId="0" applyFont="1"/>
    <xf numFmtId="0" fontId="13" fillId="0" borderId="0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14" fillId="0" borderId="1" xfId="0" applyFont="1" applyBorder="1"/>
    <xf numFmtId="0" fontId="14" fillId="0" borderId="0" xfId="0" applyFont="1"/>
    <xf numFmtId="0" fontId="14" fillId="0" borderId="0" xfId="0" applyFont="1" applyBorder="1"/>
    <xf numFmtId="0" fontId="9" fillId="0" borderId="9" xfId="0" applyFont="1" applyBorder="1"/>
    <xf numFmtId="0" fontId="10" fillId="0" borderId="0" xfId="0" applyFont="1" applyAlignment="1">
      <alignment horizontal="right"/>
    </xf>
    <xf numFmtId="0" fontId="9" fillId="0" borderId="9" xfId="0" applyFont="1" applyBorder="1" applyAlignment="1">
      <alignment horizontal="left"/>
    </xf>
    <xf numFmtId="0" fontId="9" fillId="0" borderId="10" xfId="0" applyFont="1" applyBorder="1"/>
    <xf numFmtId="0" fontId="10" fillId="0" borderId="0" xfId="0" applyFont="1" applyAlignment="1">
      <alignment horizontal="left"/>
    </xf>
    <xf numFmtId="0" fontId="14" fillId="0" borderId="0" xfId="0" applyFont="1" applyBorder="1" applyAlignment="1">
      <alignment vertical="center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191" fontId="16" fillId="2" borderId="0" xfId="0" applyNumberFormat="1" applyFont="1" applyFill="1" applyBorder="1" applyAlignment="1">
      <alignment horizontal="left"/>
    </xf>
    <xf numFmtId="0" fontId="7" fillId="0" borderId="0" xfId="0" applyFont="1" applyBorder="1" applyAlignment="1"/>
    <xf numFmtId="191" fontId="17" fillId="2" borderId="0" xfId="0" applyNumberFormat="1" applyFont="1" applyFill="1" applyBorder="1" applyAlignment="1">
      <alignment horizontal="center"/>
    </xf>
    <xf numFmtId="191" fontId="18" fillId="2" borderId="0" xfId="0" applyNumberFormat="1" applyFont="1" applyFill="1" applyBorder="1" applyAlignment="1">
      <alignment horizontal="right"/>
    </xf>
    <xf numFmtId="0" fontId="9" fillId="0" borderId="0" xfId="0" applyFont="1" applyAlignment="1">
      <alignment vertical="top"/>
    </xf>
    <xf numFmtId="0" fontId="10" fillId="0" borderId="0" xfId="28" applyFont="1" applyAlignment="1">
      <alignment vertical="top"/>
    </xf>
    <xf numFmtId="0" fontId="9" fillId="0" borderId="0" xfId="28" applyFont="1" applyAlignment="1">
      <alignment vertical="top"/>
    </xf>
    <xf numFmtId="0" fontId="9" fillId="0" borderId="0" xfId="28" applyFont="1" applyAlignment="1">
      <alignment horizontal="left" vertical="top"/>
    </xf>
    <xf numFmtId="0" fontId="10" fillId="0" borderId="0" xfId="28" applyFont="1" applyAlignment="1">
      <alignment horizontal="left" vertical="top"/>
    </xf>
    <xf numFmtId="0" fontId="10" fillId="0" borderId="0" xfId="28" applyFont="1"/>
    <xf numFmtId="0" fontId="10" fillId="0" borderId="0" xfId="28" applyFont="1" applyAlignment="1">
      <alignment horizontal="left"/>
    </xf>
    <xf numFmtId="0" fontId="9" fillId="0" borderId="0" xfId="28" applyFont="1"/>
    <xf numFmtId="0" fontId="10" fillId="0" borderId="0" xfId="28" applyFont="1" applyAlignment="1"/>
    <xf numFmtId="41" fontId="24" fillId="0" borderId="4" xfId="1" applyNumberFormat="1" applyFont="1" applyBorder="1" applyAlignment="1">
      <alignment horizontal="right"/>
    </xf>
    <xf numFmtId="41" fontId="24" fillId="0" borderId="7" xfId="1" applyNumberFormat="1" applyFont="1" applyBorder="1" applyAlignment="1">
      <alignment horizontal="right"/>
    </xf>
    <xf numFmtId="41" fontId="24" fillId="0" borderId="0" xfId="1" applyNumberFormat="1" applyFont="1" applyBorder="1" applyAlignment="1">
      <alignment horizontal="right"/>
    </xf>
    <xf numFmtId="41" fontId="24" fillId="0" borderId="3" xfId="1" applyNumberFormat="1" applyFont="1" applyBorder="1" applyAlignment="1">
      <alignment horizontal="right"/>
    </xf>
    <xf numFmtId="192" fontId="24" fillId="0" borderId="4" xfId="1" applyNumberFormat="1" applyFont="1" applyBorder="1"/>
    <xf numFmtId="192" fontId="25" fillId="0" borderId="4" xfId="1" applyNumberFormat="1" applyFont="1" applyBorder="1"/>
    <xf numFmtId="192" fontId="25" fillId="0" borderId="7" xfId="1" applyNumberFormat="1" applyFont="1" applyBorder="1"/>
    <xf numFmtId="192" fontId="25" fillId="0" borderId="0" xfId="1" applyNumberFormat="1" applyFont="1" applyBorder="1"/>
    <xf numFmtId="192" fontId="25" fillId="0" borderId="3" xfId="1" applyNumberFormat="1" applyFont="1" applyBorder="1"/>
    <xf numFmtId="192" fontId="26" fillId="0" borderId="4" xfId="1" applyNumberFormat="1" applyFont="1" applyBorder="1"/>
    <xf numFmtId="192" fontId="26" fillId="0" borderId="7" xfId="1" applyNumberFormat="1" applyFont="1" applyBorder="1"/>
    <xf numFmtId="192" fontId="26" fillId="0" borderId="0" xfId="1" applyNumberFormat="1" applyFont="1" applyBorder="1"/>
    <xf numFmtId="192" fontId="26" fillId="0" borderId="3" xfId="1" applyNumberFormat="1" applyFont="1" applyBorder="1"/>
    <xf numFmtId="0" fontId="9" fillId="0" borderId="0" xfId="28" applyFont="1" applyAlignment="1">
      <alignment horizontal="left"/>
    </xf>
    <xf numFmtId="0" fontId="14" fillId="0" borderId="0" xfId="28" applyFont="1" applyBorder="1"/>
    <xf numFmtId="0" fontId="14" fillId="0" borderId="0" xfId="28" applyFont="1"/>
    <xf numFmtId="0" fontId="14" fillId="0" borderId="6" xfId="28" applyFont="1" applyBorder="1"/>
    <xf numFmtId="0" fontId="14" fillId="0" borderId="5" xfId="28" applyFont="1" applyBorder="1"/>
    <xf numFmtId="0" fontId="14" fillId="0" borderId="1" xfId="28" applyFont="1" applyBorder="1"/>
    <xf numFmtId="0" fontId="14" fillId="0" borderId="3" xfId="28" applyFont="1" applyBorder="1" applyAlignment="1">
      <alignment horizontal="right" vertical="center"/>
    </xf>
    <xf numFmtId="0" fontId="14" fillId="0" borderId="4" xfId="28" applyFont="1" applyBorder="1" applyAlignment="1">
      <alignment horizontal="right" vertical="center"/>
    </xf>
    <xf numFmtId="0" fontId="14" fillId="0" borderId="0" xfId="28" applyFont="1" applyBorder="1" applyAlignment="1">
      <alignment vertical="center"/>
    </xf>
    <xf numFmtId="0" fontId="14" fillId="0" borderId="0" xfId="28" applyFont="1" applyAlignment="1">
      <alignment vertical="center"/>
    </xf>
    <xf numFmtId="0" fontId="25" fillId="0" borderId="3" xfId="28" applyFont="1" applyBorder="1" applyAlignment="1">
      <alignment vertical="center"/>
    </xf>
    <xf numFmtId="0" fontId="25" fillId="0" borderId="4" xfId="28" applyFont="1" applyBorder="1" applyAlignment="1">
      <alignment vertical="center"/>
    </xf>
    <xf numFmtId="195" fontId="24" fillId="0" borderId="3" xfId="24" applyNumberFormat="1" applyFont="1" applyBorder="1" applyAlignment="1">
      <alignment horizontal="right"/>
    </xf>
    <xf numFmtId="195" fontId="24" fillId="0" borderId="4" xfId="24" applyNumberFormat="1" applyFont="1" applyBorder="1" applyAlignment="1">
      <alignment horizontal="right"/>
    </xf>
    <xf numFmtId="0" fontId="13" fillId="0" borderId="0" xfId="28" applyFont="1" applyBorder="1" applyAlignment="1">
      <alignment vertical="center"/>
    </xf>
    <xf numFmtId="0" fontId="13" fillId="0" borderId="0" xfId="28" applyFont="1" applyAlignment="1">
      <alignment vertical="center"/>
    </xf>
    <xf numFmtId="0" fontId="13" fillId="0" borderId="0" xfId="28" applyFont="1"/>
    <xf numFmtId="195" fontId="27" fillId="0" borderId="3" xfId="24" applyNumberFormat="1" applyFont="1" applyBorder="1" applyAlignment="1">
      <alignment horizontal="right"/>
    </xf>
    <xf numFmtId="195" fontId="27" fillId="0" borderId="11" xfId="24" applyNumberFormat="1" applyFont="1" applyBorder="1" applyAlignment="1">
      <alignment horizontal="right"/>
    </xf>
    <xf numFmtId="195" fontId="27" fillId="0" borderId="2" xfId="24" applyNumberFormat="1" applyFont="1" applyBorder="1" applyAlignment="1">
      <alignment horizontal="right"/>
    </xf>
    <xf numFmtId="0" fontId="27" fillId="0" borderId="0" xfId="28" applyFont="1"/>
    <xf numFmtId="192" fontId="9" fillId="0" borderId="3" xfId="2" applyNumberFormat="1" applyFont="1" applyBorder="1" applyAlignment="1">
      <alignment horizontal="right"/>
    </xf>
    <xf numFmtId="192" fontId="10" fillId="0" borderId="4" xfId="1" applyNumberFormat="1" applyFont="1" applyBorder="1"/>
    <xf numFmtId="192" fontId="9" fillId="0" borderId="4" xfId="2" applyNumberFormat="1" applyFont="1" applyBorder="1" applyAlignment="1">
      <alignment horizontal="right"/>
    </xf>
    <xf numFmtId="192" fontId="9" fillId="0" borderId="7" xfId="2" applyNumberFormat="1" applyFont="1" applyBorder="1" applyAlignment="1">
      <alignment horizontal="right"/>
    </xf>
    <xf numFmtId="192" fontId="11" fillId="0" borderId="3" xfId="2" applyNumberFormat="1" applyFont="1" applyBorder="1" applyAlignment="1">
      <alignment horizontal="right"/>
    </xf>
    <xf numFmtId="192" fontId="11" fillId="0" borderId="4" xfId="2" applyNumberFormat="1" applyFont="1" applyBorder="1" applyAlignment="1">
      <alignment horizontal="right"/>
    </xf>
    <xf numFmtId="192" fontId="11" fillId="0" borderId="7" xfId="2" applyNumberFormat="1" applyFont="1" applyBorder="1" applyAlignment="1">
      <alignment horizontal="right"/>
    </xf>
    <xf numFmtId="192" fontId="6" fillId="0" borderId="0" xfId="31" applyNumberFormat="1" applyFont="1" applyBorder="1" applyAlignment="1">
      <alignment horizontal="right" vertical="center"/>
    </xf>
    <xf numFmtId="192" fontId="15" fillId="0" borderId="4" xfId="2" applyNumberFormat="1" applyFont="1" applyBorder="1" applyAlignment="1">
      <alignment horizontal="right"/>
    </xf>
    <xf numFmtId="195" fontId="28" fillId="0" borderId="0" xfId="24" applyNumberFormat="1" applyFont="1" applyFill="1" applyBorder="1" applyAlignment="1" applyProtection="1">
      <alignment horizontal="right" vertical="center"/>
    </xf>
    <xf numFmtId="195" fontId="29" fillId="0" borderId="0" xfId="24" applyNumberFormat="1" applyFont="1" applyFill="1" applyBorder="1" applyAlignment="1" applyProtection="1">
      <alignment horizontal="right" vertical="center"/>
    </xf>
    <xf numFmtId="192" fontId="30" fillId="0" borderId="2" xfId="2" applyNumberFormat="1" applyFont="1" applyBorder="1"/>
    <xf numFmtId="192" fontId="30" fillId="0" borderId="2" xfId="2" applyNumberFormat="1" applyFont="1" applyBorder="1" applyAlignment="1">
      <alignment horizontal="right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10" fillId="0" borderId="0" xfId="0" applyFont="1" applyBorder="1" applyAlignment="1">
      <alignment horizontal="left" vertical="center"/>
    </xf>
    <xf numFmtId="192" fontId="9" fillId="0" borderId="3" xfId="2" applyNumberFormat="1" applyFont="1" applyBorder="1" applyAlignment="1">
      <alignment vertical="center"/>
    </xf>
    <xf numFmtId="192" fontId="9" fillId="0" borderId="4" xfId="2" applyNumberFormat="1" applyFont="1" applyBorder="1" applyAlignment="1">
      <alignment vertical="center"/>
    </xf>
    <xf numFmtId="192" fontId="9" fillId="0" borderId="7" xfId="2" applyNumberFormat="1" applyFont="1" applyBorder="1" applyAlignment="1">
      <alignment vertical="center"/>
    </xf>
    <xf numFmtId="192" fontId="11" fillId="0" borderId="11" xfId="2" applyNumberFormat="1" applyFont="1" applyBorder="1" applyAlignment="1">
      <alignment vertical="center"/>
    </xf>
    <xf numFmtId="192" fontId="11" fillId="0" borderId="2" xfId="2" applyNumberFormat="1" applyFont="1" applyBorder="1" applyAlignment="1">
      <alignment vertical="center"/>
    </xf>
    <xf numFmtId="192" fontId="11" fillId="0" borderId="10" xfId="2" applyNumberFormat="1" applyFont="1" applyBorder="1" applyAlignment="1">
      <alignment vertical="center"/>
    </xf>
    <xf numFmtId="0" fontId="7" fillId="0" borderId="0" xfId="0" applyFont="1" applyBorder="1" applyAlignment="1">
      <alignment horizontal="right"/>
    </xf>
    <xf numFmtId="2" fontId="10" fillId="0" borderId="3" xfId="0" applyNumberFormat="1" applyFont="1" applyBorder="1" applyAlignment="1"/>
    <xf numFmtId="2" fontId="10" fillId="0" borderId="4" xfId="0" applyNumberFormat="1" applyFont="1" applyBorder="1" applyAlignment="1"/>
    <xf numFmtId="2" fontId="10" fillId="0" borderId="7" xfId="0" applyNumberFormat="1" applyFont="1" applyBorder="1" applyAlignment="1"/>
    <xf numFmtId="192" fontId="10" fillId="0" borderId="4" xfId="0" applyNumberFormat="1" applyFont="1" applyBorder="1"/>
    <xf numFmtId="192" fontId="9" fillId="0" borderId="7" xfId="2" applyNumberFormat="1" applyFont="1" applyBorder="1"/>
    <xf numFmtId="192" fontId="10" fillId="0" borderId="4" xfId="1" applyNumberFormat="1" applyFont="1" applyBorder="1" applyAlignment="1"/>
    <xf numFmtId="2" fontId="10" fillId="0" borderId="0" xfId="0" applyNumberFormat="1" applyFont="1" applyBorder="1" applyAlignment="1"/>
    <xf numFmtId="0" fontId="10" fillId="0" borderId="7" xfId="0" quotePrefix="1" applyFont="1" applyBorder="1" applyAlignment="1"/>
    <xf numFmtId="0" fontId="5" fillId="0" borderId="7" xfId="0" applyFont="1" applyBorder="1" applyAlignment="1"/>
    <xf numFmtId="0" fontId="5" fillId="0" borderId="4" xfId="0" applyFont="1" applyBorder="1" applyAlignment="1"/>
    <xf numFmtId="0" fontId="10" fillId="0" borderId="0" xfId="0" applyFont="1" applyBorder="1" applyAlignment="1"/>
    <xf numFmtId="0" fontId="10" fillId="0" borderId="4" xfId="0" applyFont="1" applyBorder="1" applyAlignment="1"/>
    <xf numFmtId="0" fontId="10" fillId="0" borderId="7" xfId="0" applyFont="1" applyBorder="1" applyAlignment="1"/>
    <xf numFmtId="2" fontId="10" fillId="0" borderId="0" xfId="1" applyNumberFormat="1" applyFont="1" applyBorder="1" applyAlignment="1"/>
    <xf numFmtId="2" fontId="10" fillId="0" borderId="4" xfId="1" applyNumberFormat="1" applyFont="1" applyBorder="1" applyAlignment="1"/>
    <xf numFmtId="2" fontId="10" fillId="0" borderId="7" xfId="1" applyNumberFormat="1" applyFont="1" applyBorder="1" applyAlignment="1"/>
    <xf numFmtId="192" fontId="10" fillId="0" borderId="3" xfId="1" applyNumberFormat="1" applyFont="1" applyBorder="1" applyAlignment="1"/>
    <xf numFmtId="2" fontId="10" fillId="0" borderId="0" xfId="0" applyNumberFormat="1" applyFont="1" applyAlignment="1"/>
    <xf numFmtId="192" fontId="10" fillId="0" borderId="0" xfId="0" applyNumberFormat="1" applyFont="1" applyAlignment="1"/>
    <xf numFmtId="0" fontId="10" fillId="0" borderId="0" xfId="0" applyFont="1" applyAlignment="1"/>
    <xf numFmtId="43" fontId="10" fillId="0" borderId="0" xfId="1" applyNumberFormat="1" applyFont="1" applyBorder="1" applyAlignment="1"/>
    <xf numFmtId="43" fontId="10" fillId="0" borderId="4" xfId="1" applyNumberFormat="1" applyFont="1" applyBorder="1" applyAlignment="1"/>
    <xf numFmtId="43" fontId="10" fillId="0" borderId="7" xfId="1" applyNumberFormat="1" applyFont="1" applyBorder="1" applyAlignment="1"/>
    <xf numFmtId="0" fontId="9" fillId="0" borderId="0" xfId="0" applyFont="1" applyBorder="1" applyAlignment="1">
      <alignment vertical="top"/>
    </xf>
    <xf numFmtId="0" fontId="9" fillId="0" borderId="3" xfId="0" applyFont="1" applyBorder="1" applyAlignment="1">
      <alignment horizontal="center"/>
    </xf>
    <xf numFmtId="0" fontId="3" fillId="0" borderId="0" xfId="28"/>
    <xf numFmtId="0" fontId="10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7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35" fillId="0" borderId="0" xfId="0" applyFont="1" applyAlignment="1"/>
    <xf numFmtId="0" fontId="6" fillId="0" borderId="0" xfId="0" applyFont="1" applyAlignment="1"/>
    <xf numFmtId="0" fontId="28" fillId="0" borderId="0" xfId="0" applyFont="1"/>
    <xf numFmtId="0" fontId="36" fillId="0" borderId="0" xfId="0" applyFont="1" applyAlignment="1"/>
    <xf numFmtId="0" fontId="28" fillId="0" borderId="0" xfId="0" applyFont="1" applyAlignment="1">
      <alignment vertical="center"/>
    </xf>
    <xf numFmtId="0" fontId="35" fillId="0" borderId="0" xfId="28" applyFont="1" applyAlignment="1">
      <alignment vertical="center"/>
    </xf>
    <xf numFmtId="0" fontId="6" fillId="0" borderId="0" xfId="28" quotePrefix="1" applyFont="1" applyAlignment="1">
      <alignment vertical="center"/>
    </xf>
    <xf numFmtId="0" fontId="28" fillId="0" borderId="17" xfId="0" applyFont="1" applyBorder="1" applyAlignment="1">
      <alignment vertical="center"/>
    </xf>
    <xf numFmtId="0" fontId="35" fillId="0" borderId="1" xfId="0" applyFont="1" applyBorder="1" applyAlignment="1"/>
    <xf numFmtId="196" fontId="6" fillId="0" borderId="17" xfId="24" applyNumberFormat="1" applyFont="1" applyFill="1" applyBorder="1" applyAlignment="1" applyProtection="1">
      <alignment horizontal="right"/>
    </xf>
    <xf numFmtId="0" fontId="35" fillId="0" borderId="17" xfId="0" applyFont="1" applyBorder="1" applyAlignment="1"/>
    <xf numFmtId="196" fontId="10" fillId="0" borderId="0" xfId="24" applyNumberFormat="1" applyFont="1" applyFill="1" applyBorder="1" applyAlignment="1" applyProtection="1">
      <alignment horizontal="right"/>
    </xf>
    <xf numFmtId="195" fontId="10" fillId="0" borderId="0" xfId="24" applyNumberFormat="1" applyFont="1" applyFill="1" applyBorder="1" applyAlignment="1" applyProtection="1">
      <alignment horizontal="right"/>
    </xf>
    <xf numFmtId="0" fontId="6" fillId="0" borderId="0" xfId="0" applyFont="1" applyBorder="1" applyAlignment="1" applyProtection="1">
      <alignment horizontal="left"/>
    </xf>
    <xf numFmtId="197" fontId="6" fillId="0" borderId="0" xfId="0" applyNumberFormat="1" applyFont="1" applyBorder="1" applyAlignment="1" applyProtection="1">
      <alignment horizontal="left"/>
    </xf>
    <xf numFmtId="194" fontId="10" fillId="0" borderId="0" xfId="24" applyNumberFormat="1" applyFont="1" applyFill="1" applyBorder="1" applyAlignment="1" applyProtection="1">
      <alignment horizontal="right"/>
    </xf>
    <xf numFmtId="0" fontId="6" fillId="0" borderId="0" xfId="0" applyFont="1" applyAlignment="1" applyProtection="1">
      <alignment horizontal="left"/>
    </xf>
    <xf numFmtId="0" fontId="37" fillId="0" borderId="0" xfId="0" applyFont="1" applyBorder="1" applyAlignment="1"/>
    <xf numFmtId="196" fontId="29" fillId="0" borderId="0" xfId="24" applyNumberFormat="1" applyFont="1" applyFill="1" applyBorder="1" applyAlignment="1" applyProtection="1">
      <alignment horizontal="right" vertical="center"/>
    </xf>
    <xf numFmtId="190" fontId="5" fillId="0" borderId="0" xfId="0" applyNumberFormat="1" applyFont="1" applyBorder="1" applyAlignment="1">
      <alignment horizontal="right"/>
    </xf>
    <xf numFmtId="196" fontId="5" fillId="0" borderId="0" xfId="24" applyNumberFormat="1" applyFont="1" applyFill="1" applyBorder="1" applyAlignment="1" applyProtection="1">
      <alignment horizontal="right"/>
    </xf>
    <xf numFmtId="0" fontId="4" fillId="0" borderId="0" xfId="0" applyFont="1" applyBorder="1" applyAlignment="1">
      <alignment horizontal="center"/>
    </xf>
    <xf numFmtId="195" fontId="5" fillId="0" borderId="0" xfId="24" applyNumberFormat="1" applyFont="1" applyFill="1" applyBorder="1" applyAlignment="1" applyProtection="1">
      <alignment horizontal="right"/>
    </xf>
    <xf numFmtId="198" fontId="6" fillId="0" borderId="0" xfId="0" applyNumberFormat="1" applyFont="1" applyAlignment="1"/>
    <xf numFmtId="3" fontId="10" fillId="0" borderId="0" xfId="0" applyNumberFormat="1" applyFont="1" applyAlignment="1">
      <alignment horizontal="right"/>
    </xf>
    <xf numFmtId="195" fontId="10" fillId="0" borderId="0" xfId="24" applyNumberFormat="1" applyFont="1" applyFill="1" applyBorder="1" applyAlignment="1" applyProtection="1"/>
    <xf numFmtId="195" fontId="29" fillId="0" borderId="0" xfId="24" applyNumberFormat="1" applyFont="1" applyFill="1" applyBorder="1" applyAlignment="1" applyProtection="1">
      <alignment vertical="center"/>
    </xf>
    <xf numFmtId="195" fontId="5" fillId="0" borderId="0" xfId="24" applyNumberFormat="1" applyFont="1" applyFill="1" applyBorder="1" applyAlignment="1" applyProtection="1"/>
    <xf numFmtId="195" fontId="38" fillId="0" borderId="0" xfId="24" applyNumberFormat="1" applyFont="1" applyFill="1" applyBorder="1" applyAlignment="1" applyProtection="1"/>
    <xf numFmtId="195" fontId="38" fillId="0" borderId="0" xfId="24" applyNumberFormat="1" applyFont="1" applyFill="1" applyBorder="1" applyAlignment="1" applyProtection="1">
      <alignment horizontal="right"/>
    </xf>
    <xf numFmtId="0" fontId="29" fillId="0" borderId="0" xfId="0" applyFont="1" applyBorder="1" applyAlignment="1">
      <alignment horizontal="center"/>
    </xf>
    <xf numFmtId="0" fontId="4" fillId="0" borderId="1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3" xfId="0" applyFont="1" applyBorder="1" applyAlignment="1">
      <alignment horizontal="center"/>
    </xf>
    <xf numFmtId="0" fontId="35" fillId="0" borderId="0" xfId="0" applyFont="1" applyAlignment="1">
      <alignment vertical="top"/>
    </xf>
    <xf numFmtId="0" fontId="35" fillId="0" borderId="0" xfId="0" applyFont="1" applyBorder="1" applyAlignment="1"/>
    <xf numFmtId="0" fontId="36" fillId="0" borderId="17" xfId="0" applyFont="1" applyBorder="1" applyAlignment="1"/>
    <xf numFmtId="0" fontId="28" fillId="0" borderId="0" xfId="31" applyFont="1" applyAlignment="1">
      <alignment vertical="center"/>
    </xf>
    <xf numFmtId="0" fontId="35" fillId="0" borderId="0" xfId="29" applyFont="1" applyAlignment="1"/>
    <xf numFmtId="0" fontId="36" fillId="0" borderId="0" xfId="29" applyFont="1" applyAlignment="1"/>
    <xf numFmtId="0" fontId="29" fillId="0" borderId="0" xfId="31" applyFont="1" applyAlignment="1">
      <alignment vertical="center"/>
    </xf>
    <xf numFmtId="0" fontId="35" fillId="0" borderId="0" xfId="28" applyFont="1"/>
    <xf numFmtId="3" fontId="35" fillId="0" borderId="0" xfId="28" applyNumberFormat="1" applyFont="1"/>
    <xf numFmtId="196" fontId="35" fillId="0" borderId="0" xfId="29" applyNumberFormat="1" applyFont="1" applyAlignment="1"/>
    <xf numFmtId="0" fontId="28" fillId="0" borderId="0" xfId="29" applyFont="1" applyAlignment="1">
      <alignment vertical="center"/>
    </xf>
    <xf numFmtId="3" fontId="6" fillId="0" borderId="0" xfId="29" applyNumberFormat="1" applyFont="1" applyAlignment="1">
      <alignment vertical="center"/>
    </xf>
    <xf numFmtId="0" fontId="6" fillId="0" borderId="0" xfId="29" applyFont="1" applyAlignment="1">
      <alignment vertical="center"/>
    </xf>
    <xf numFmtId="3" fontId="28" fillId="0" borderId="0" xfId="29" applyNumberFormat="1" applyFont="1" applyAlignment="1">
      <alignment vertical="center"/>
    </xf>
    <xf numFmtId="0" fontId="35" fillId="0" borderId="0" xfId="29" quotePrefix="1" applyFont="1" applyBorder="1" applyAlignment="1"/>
    <xf numFmtId="0" fontId="28" fillId="5" borderId="0" xfId="31" applyFont="1" applyFill="1" applyAlignment="1">
      <alignment vertical="center"/>
    </xf>
    <xf numFmtId="0" fontId="6" fillId="5" borderId="0" xfId="29" quotePrefix="1" applyFont="1" applyFill="1" applyBorder="1"/>
    <xf numFmtId="0" fontId="28" fillId="6" borderId="0" xfId="31" applyFont="1" applyFill="1" applyAlignment="1">
      <alignment vertical="center"/>
    </xf>
    <xf numFmtId="0" fontId="29" fillId="6" borderId="0" xfId="31" applyFont="1" applyFill="1" applyAlignment="1">
      <alignment vertical="center"/>
    </xf>
    <xf numFmtId="0" fontId="35" fillId="5" borderId="0" xfId="29" applyFont="1" applyFill="1" applyAlignment="1">
      <alignment vertical="center"/>
    </xf>
    <xf numFmtId="0" fontId="6" fillId="5" borderId="0" xfId="29" quotePrefix="1" applyFont="1" applyFill="1" applyAlignment="1">
      <alignment vertical="center"/>
    </xf>
    <xf numFmtId="0" fontId="35" fillId="6" borderId="0" xfId="29" applyFont="1" applyFill="1" applyAlignment="1">
      <alignment vertical="center"/>
    </xf>
    <xf numFmtId="0" fontId="6" fillId="6" borderId="0" xfId="29" quotePrefix="1" applyFont="1" applyFill="1" applyAlignment="1">
      <alignment vertical="center"/>
    </xf>
    <xf numFmtId="0" fontId="35" fillId="0" borderId="0" xfId="29" applyFont="1" applyAlignment="1">
      <alignment vertical="center"/>
    </xf>
    <xf numFmtId="0" fontId="6" fillId="0" borderId="0" xfId="29" quotePrefix="1" applyFont="1" applyAlignment="1">
      <alignment vertical="center"/>
    </xf>
    <xf numFmtId="0" fontId="35" fillId="0" borderId="17" xfId="29" applyFont="1" applyBorder="1" applyAlignment="1"/>
    <xf numFmtId="196" fontId="6" fillId="5" borderId="1" xfId="31" applyNumberFormat="1" applyFont="1" applyFill="1" applyBorder="1" applyAlignment="1">
      <alignment horizontal="right" vertical="center"/>
    </xf>
    <xf numFmtId="0" fontId="28" fillId="5" borderId="17" xfId="31" applyFont="1" applyFill="1" applyBorder="1" applyAlignment="1">
      <alignment vertical="center"/>
    </xf>
    <xf numFmtId="196" fontId="6" fillId="6" borderId="1" xfId="31" applyNumberFormat="1" applyFont="1" applyFill="1" applyBorder="1" applyAlignment="1">
      <alignment horizontal="right" vertical="center"/>
    </xf>
    <xf numFmtId="0" fontId="28" fillId="6" borderId="17" xfId="31" applyFont="1" applyFill="1" applyBorder="1" applyAlignment="1">
      <alignment vertical="center"/>
    </xf>
    <xf numFmtId="196" fontId="6" fillId="0" borderId="1" xfId="31" applyNumberFormat="1" applyFont="1" applyBorder="1" applyAlignment="1">
      <alignment horizontal="right" vertical="center"/>
    </xf>
    <xf numFmtId="0" fontId="28" fillId="0" borderId="17" xfId="31" applyFont="1" applyBorder="1" applyAlignment="1">
      <alignment vertical="center"/>
    </xf>
    <xf numFmtId="196" fontId="35" fillId="0" borderId="0" xfId="25" applyNumberFormat="1" applyFont="1" applyFill="1" applyBorder="1" applyAlignment="1" applyProtection="1">
      <alignment horizontal="right"/>
    </xf>
    <xf numFmtId="0" fontId="35" fillId="0" borderId="0" xfId="29" applyFont="1" applyBorder="1" applyAlignment="1" applyProtection="1">
      <alignment horizontal="left"/>
    </xf>
    <xf numFmtId="195" fontId="35" fillId="0" borderId="0" xfId="25" applyNumberFormat="1" applyFont="1" applyFill="1" applyBorder="1" applyAlignment="1" applyProtection="1">
      <alignment horizontal="right"/>
    </xf>
    <xf numFmtId="196" fontId="28" fillId="5" borderId="0" xfId="125" applyNumberFormat="1" applyFont="1" applyFill="1" applyBorder="1" applyAlignment="1" applyProtection="1">
      <alignment horizontal="right" vertical="center"/>
    </xf>
    <xf numFmtId="0" fontId="28" fillId="5" borderId="0" xfId="31" applyFont="1" applyFill="1" applyBorder="1" applyAlignment="1" applyProtection="1">
      <alignment horizontal="left" vertical="center"/>
    </xf>
    <xf numFmtId="196" fontId="28" fillId="6" borderId="0" xfId="25" applyNumberFormat="1" applyFont="1" applyFill="1" applyBorder="1" applyAlignment="1" applyProtection="1">
      <alignment horizontal="right" vertical="center"/>
    </xf>
    <xf numFmtId="196" fontId="6" fillId="6" borderId="0" xfId="31" applyNumberFormat="1" applyFont="1" applyFill="1" applyBorder="1" applyAlignment="1">
      <alignment horizontal="right" vertical="center"/>
    </xf>
    <xf numFmtId="0" fontId="28" fillId="6" borderId="0" xfId="31" applyFont="1" applyFill="1" applyBorder="1" applyAlignment="1" applyProtection="1">
      <alignment horizontal="left" vertical="center"/>
    </xf>
    <xf numFmtId="196" fontId="28" fillId="0" borderId="0" xfId="125" applyNumberFormat="1" applyFont="1" applyFill="1" applyBorder="1" applyAlignment="1" applyProtection="1">
      <alignment horizontal="right" vertical="center"/>
    </xf>
    <xf numFmtId="196" fontId="6" fillId="0" borderId="0" xfId="31" applyNumberFormat="1" applyFont="1" applyBorder="1" applyAlignment="1">
      <alignment horizontal="right" vertical="center"/>
    </xf>
    <xf numFmtId="0" fontId="28" fillId="0" borderId="0" xfId="31" applyFont="1" applyBorder="1" applyAlignment="1" applyProtection="1">
      <alignment horizontal="left" vertical="center"/>
    </xf>
    <xf numFmtId="0" fontId="28" fillId="5" borderId="0" xfId="0" applyFont="1" applyFill="1" applyAlignment="1">
      <alignment horizontal="right"/>
    </xf>
    <xf numFmtId="197" fontId="35" fillId="0" borderId="0" xfId="29" applyNumberFormat="1" applyFont="1" applyBorder="1" applyAlignment="1" applyProtection="1">
      <alignment horizontal="left"/>
    </xf>
    <xf numFmtId="197" fontId="28" fillId="5" borderId="0" xfId="31" applyNumberFormat="1" applyFont="1" applyFill="1" applyBorder="1" applyAlignment="1" applyProtection="1">
      <alignment horizontal="left" vertical="center"/>
    </xf>
    <xf numFmtId="197" fontId="28" fillId="6" borderId="0" xfId="31" applyNumberFormat="1" applyFont="1" applyFill="1" applyBorder="1" applyAlignment="1" applyProtection="1">
      <alignment horizontal="left" vertical="center"/>
    </xf>
    <xf numFmtId="197" fontId="28" fillId="0" borderId="0" xfId="31" applyNumberFormat="1" applyFont="1" applyBorder="1" applyAlignment="1" applyProtection="1">
      <alignment horizontal="left" vertical="center"/>
    </xf>
    <xf numFmtId="0" fontId="35" fillId="0" borderId="0" xfId="29" applyFont="1" applyAlignment="1" applyProtection="1">
      <alignment horizontal="left"/>
    </xf>
    <xf numFmtId="0" fontId="28" fillId="5" borderId="0" xfId="31" applyFont="1" applyFill="1" applyAlignment="1" applyProtection="1">
      <alignment horizontal="left" vertical="center"/>
    </xf>
    <xf numFmtId="0" fontId="28" fillId="6" borderId="0" xfId="31" applyFont="1" applyFill="1" applyAlignment="1" applyProtection="1">
      <alignment horizontal="left" vertical="center"/>
    </xf>
    <xf numFmtId="0" fontId="28" fillId="0" borderId="0" xfId="31" applyFont="1" applyAlignment="1" applyProtection="1">
      <alignment horizontal="left" vertical="center"/>
    </xf>
    <xf numFmtId="0" fontId="45" fillId="0" borderId="0" xfId="29" applyFont="1" applyBorder="1" applyAlignment="1"/>
    <xf numFmtId="0" fontId="46" fillId="5" borderId="0" xfId="31" applyFont="1" applyFill="1" applyBorder="1" applyAlignment="1">
      <alignment vertical="center"/>
    </xf>
    <xf numFmtId="0" fontId="46" fillId="6" borderId="0" xfId="31" applyFont="1" applyFill="1" applyBorder="1" applyAlignment="1">
      <alignment vertical="center"/>
    </xf>
    <xf numFmtId="0" fontId="46" fillId="0" borderId="0" xfId="31" applyFont="1" applyBorder="1" applyAlignment="1">
      <alignment vertical="center"/>
    </xf>
    <xf numFmtId="196" fontId="36" fillId="0" borderId="0" xfId="25" applyNumberFormat="1" applyFont="1" applyFill="1" applyBorder="1" applyAlignment="1" applyProtection="1">
      <alignment horizontal="right"/>
    </xf>
    <xf numFmtId="0" fontId="36" fillId="0" borderId="0" xfId="29" applyFont="1" applyBorder="1" applyAlignment="1">
      <alignment horizontal="center"/>
    </xf>
    <xf numFmtId="196" fontId="29" fillId="5" borderId="0" xfId="125" applyNumberFormat="1" applyFont="1" applyFill="1" applyBorder="1" applyAlignment="1" applyProtection="1">
      <alignment horizontal="right" vertical="center"/>
    </xf>
    <xf numFmtId="0" fontId="29" fillId="5" borderId="0" xfId="31" applyFont="1" applyFill="1" applyBorder="1" applyAlignment="1">
      <alignment horizontal="center" vertical="center"/>
    </xf>
    <xf numFmtId="196" fontId="29" fillId="6" borderId="0" xfId="25" applyNumberFormat="1" applyFont="1" applyFill="1" applyBorder="1" applyAlignment="1" applyProtection="1">
      <alignment horizontal="right" vertical="center"/>
    </xf>
    <xf numFmtId="0" fontId="29" fillId="6" borderId="0" xfId="31" applyFont="1" applyFill="1" applyBorder="1" applyAlignment="1">
      <alignment horizontal="center" vertical="center"/>
    </xf>
    <xf numFmtId="196" fontId="29" fillId="0" borderId="0" xfId="125" applyNumberFormat="1" applyFont="1" applyFill="1" applyBorder="1" applyAlignment="1" applyProtection="1">
      <alignment horizontal="right" vertical="center"/>
    </xf>
    <xf numFmtId="0" fontId="29" fillId="0" borderId="0" xfId="31" applyFont="1" applyBorder="1" applyAlignment="1">
      <alignment horizontal="center" vertical="center"/>
    </xf>
    <xf numFmtId="0" fontId="36" fillId="0" borderId="0" xfId="29" applyFont="1" applyBorder="1" applyAlignment="1">
      <alignment horizontal="center"/>
    </xf>
    <xf numFmtId="3" fontId="28" fillId="0" borderId="0" xfId="31" applyNumberFormat="1" applyFont="1" applyAlignment="1">
      <alignment vertical="center"/>
    </xf>
    <xf numFmtId="0" fontId="35" fillId="0" borderId="0" xfId="0" applyFont="1" applyAlignment="1">
      <alignment horizontal="right"/>
    </xf>
    <xf numFmtId="192" fontId="35" fillId="0" borderId="0" xfId="1" applyNumberFormat="1" applyFont="1" applyAlignment="1">
      <alignment horizontal="right"/>
    </xf>
    <xf numFmtId="3" fontId="28" fillId="5" borderId="0" xfId="0" applyNumberFormat="1" applyFont="1" applyFill="1" applyAlignment="1">
      <alignment horizontal="right"/>
    </xf>
    <xf numFmtId="195" fontId="28" fillId="6" borderId="0" xfId="25" applyNumberFormat="1" applyFont="1" applyFill="1" applyBorder="1" applyAlignment="1" applyProtection="1">
      <alignment horizontal="right" vertical="center"/>
    </xf>
    <xf numFmtId="195" fontId="28" fillId="0" borderId="0" xfId="125" applyNumberFormat="1" applyFont="1" applyFill="1" applyBorder="1" applyAlignment="1" applyProtection="1">
      <alignment horizontal="right" vertical="center"/>
    </xf>
    <xf numFmtId="192" fontId="35" fillId="0" borderId="0" xfId="1" applyNumberFormat="1" applyFont="1" applyAlignment="1"/>
    <xf numFmtId="3" fontId="47" fillId="5" borderId="0" xfId="0" applyNumberFormat="1" applyFont="1" applyFill="1" applyAlignment="1">
      <alignment horizontal="right"/>
    </xf>
    <xf numFmtId="194" fontId="6" fillId="6" borderId="0" xfId="31" applyNumberFormat="1" applyFont="1" applyFill="1" applyBorder="1" applyAlignment="1">
      <alignment horizontal="right" vertical="center"/>
    </xf>
    <xf numFmtId="194" fontId="6" fillId="0" borderId="0" xfId="31" applyNumberFormat="1" applyFont="1" applyBorder="1" applyAlignment="1">
      <alignment horizontal="right" vertical="center"/>
    </xf>
    <xf numFmtId="193" fontId="35" fillId="0" borderId="0" xfId="1" applyNumberFormat="1" applyFont="1" applyAlignment="1"/>
    <xf numFmtId="193" fontId="35" fillId="0" borderId="0" xfId="1" applyNumberFormat="1" applyFont="1" applyAlignment="1">
      <alignment horizontal="right"/>
    </xf>
    <xf numFmtId="0" fontId="47" fillId="0" borderId="0" xfId="0" applyFont="1"/>
    <xf numFmtId="0" fontId="36" fillId="0" borderId="0" xfId="29" applyFont="1" applyAlignment="1">
      <alignment horizontal="center"/>
    </xf>
    <xf numFmtId="0" fontId="47" fillId="5" borderId="0" xfId="0" applyFont="1" applyFill="1" applyAlignment="1">
      <alignment horizontal="right"/>
    </xf>
    <xf numFmtId="0" fontId="29" fillId="5" borderId="0" xfId="31" applyFont="1" applyFill="1" applyAlignment="1">
      <alignment horizontal="center" vertical="center"/>
    </xf>
    <xf numFmtId="194" fontId="28" fillId="6" borderId="0" xfId="25" applyNumberFormat="1" applyFont="1" applyFill="1" applyBorder="1" applyAlignment="1" applyProtection="1">
      <alignment horizontal="right" vertical="center"/>
    </xf>
    <xf numFmtId="194" fontId="29" fillId="6" borderId="0" xfId="25" applyNumberFormat="1" applyFont="1" applyFill="1" applyBorder="1" applyAlignment="1" applyProtection="1">
      <alignment horizontal="right" vertical="center"/>
    </xf>
    <xf numFmtId="195" fontId="29" fillId="6" borderId="0" xfId="25" applyNumberFormat="1" applyFont="1" applyFill="1" applyBorder="1" applyAlignment="1" applyProtection="1">
      <alignment horizontal="right" vertical="center"/>
    </xf>
    <xf numFmtId="0" fontId="29" fillId="6" borderId="0" xfId="31" applyFont="1" applyFill="1" applyAlignment="1">
      <alignment horizontal="center" vertical="center"/>
    </xf>
    <xf numFmtId="194" fontId="28" fillId="0" borderId="0" xfId="125" applyNumberFormat="1" applyFont="1" applyFill="1" applyBorder="1" applyAlignment="1" applyProtection="1">
      <alignment horizontal="right" vertical="center"/>
    </xf>
    <xf numFmtId="194" fontId="29" fillId="0" borderId="0" xfId="125" applyNumberFormat="1" applyFont="1" applyFill="1" applyBorder="1" applyAlignment="1" applyProtection="1">
      <alignment horizontal="right" vertical="center"/>
    </xf>
    <xf numFmtId="195" fontId="29" fillId="0" borderId="0" xfId="125" applyNumberFormat="1" applyFont="1" applyFill="1" applyBorder="1" applyAlignment="1" applyProtection="1">
      <alignment horizontal="right" vertical="center"/>
    </xf>
    <xf numFmtId="0" fontId="29" fillId="0" borderId="0" xfId="31" applyFont="1" applyAlignment="1">
      <alignment horizontal="center" vertical="center"/>
    </xf>
    <xf numFmtId="0" fontId="36" fillId="0" borderId="0" xfId="0" applyFont="1" applyAlignment="1">
      <alignment horizontal="right"/>
    </xf>
    <xf numFmtId="192" fontId="36" fillId="0" borderId="0" xfId="1" applyNumberFormat="1" applyFont="1" applyAlignment="1">
      <alignment horizontal="right" wrapText="1"/>
    </xf>
    <xf numFmtId="192" fontId="36" fillId="0" borderId="0" xfId="1" applyNumberFormat="1" applyFont="1" applyAlignment="1">
      <alignment horizontal="right"/>
    </xf>
    <xf numFmtId="3" fontId="29" fillId="5" borderId="0" xfId="0" applyNumberFormat="1" applyFont="1" applyFill="1" applyAlignment="1">
      <alignment horizontal="right"/>
    </xf>
    <xf numFmtId="190" fontId="28" fillId="0" borderId="0" xfId="29" applyNumberFormat="1" applyFont="1"/>
    <xf numFmtId="0" fontId="36" fillId="0" borderId="0" xfId="31" applyFont="1" applyAlignment="1"/>
    <xf numFmtId="0" fontId="29" fillId="5" borderId="0" xfId="31" applyFont="1" applyFill="1" applyAlignment="1">
      <alignment vertical="center"/>
    </xf>
    <xf numFmtId="0" fontId="36" fillId="0" borderId="19" xfId="31" applyFont="1" applyBorder="1" applyAlignment="1">
      <alignment horizontal="right" vertical="center"/>
    </xf>
    <xf numFmtId="0" fontId="36" fillId="0" borderId="19" xfId="31" applyFont="1" applyBorder="1" applyAlignment="1">
      <alignment horizontal="center" vertical="center"/>
    </xf>
    <xf numFmtId="0" fontId="29" fillId="5" borderId="19" xfId="31" applyFont="1" applyFill="1" applyBorder="1" applyAlignment="1">
      <alignment horizontal="right" vertical="center"/>
    </xf>
    <xf numFmtId="0" fontId="29" fillId="5" borderId="19" xfId="31" applyFont="1" applyFill="1" applyBorder="1" applyAlignment="1">
      <alignment horizontal="center" vertical="center"/>
    </xf>
    <xf numFmtId="0" fontId="29" fillId="6" borderId="19" xfId="31" applyFont="1" applyFill="1" applyBorder="1" applyAlignment="1">
      <alignment horizontal="right" vertical="center"/>
    </xf>
    <xf numFmtId="0" fontId="29" fillId="6" borderId="19" xfId="31" applyFont="1" applyFill="1" applyBorder="1" applyAlignment="1">
      <alignment horizontal="center" vertical="center"/>
    </xf>
    <xf numFmtId="0" fontId="29" fillId="0" borderId="19" xfId="31" applyFont="1" applyBorder="1" applyAlignment="1">
      <alignment horizontal="right" vertical="center"/>
    </xf>
    <xf numFmtId="0" fontId="29" fillId="0" borderId="19" xfId="31" applyFont="1" applyBorder="1" applyAlignment="1">
      <alignment horizontal="center" vertical="center"/>
    </xf>
    <xf numFmtId="0" fontId="35" fillId="0" borderId="0" xfId="31" applyFont="1" applyAlignment="1"/>
    <xf numFmtId="0" fontId="35" fillId="0" borderId="0" xfId="31" applyFont="1" applyAlignment="1">
      <alignment vertical="center"/>
    </xf>
    <xf numFmtId="0" fontId="36" fillId="0" borderId="0" xfId="31" applyFont="1" applyAlignment="1">
      <alignment vertical="center"/>
    </xf>
    <xf numFmtId="0" fontId="35" fillId="5" borderId="0" xfId="31" applyFont="1" applyFill="1" applyAlignment="1"/>
    <xf numFmtId="0" fontId="36" fillId="5" borderId="0" xfId="31" applyFont="1" applyFill="1" applyAlignment="1"/>
    <xf numFmtId="0" fontId="35" fillId="6" borderId="0" xfId="31" applyFont="1" applyFill="1" applyAlignment="1"/>
    <xf numFmtId="0" fontId="36" fillId="6" borderId="0" xfId="31" applyFont="1" applyFill="1" applyAlignment="1"/>
    <xf numFmtId="3" fontId="35" fillId="0" borderId="0" xfId="0" applyNumberFormat="1" applyFont="1" applyAlignment="1"/>
    <xf numFmtId="0" fontId="28" fillId="0" borderId="0" xfId="28" applyFont="1"/>
    <xf numFmtId="0" fontId="35" fillId="0" borderId="0" xfId="28" applyFont="1" applyAlignment="1"/>
    <xf numFmtId="0" fontId="35" fillId="0" borderId="0" xfId="28" quotePrefix="1" applyFont="1" applyAlignment="1"/>
    <xf numFmtId="0" fontId="35" fillId="5" borderId="0" xfId="28" applyFont="1" applyFill="1"/>
    <xf numFmtId="0" fontId="6" fillId="5" borderId="0" xfId="28" quotePrefix="1" applyFont="1" applyFill="1"/>
    <xf numFmtId="0" fontId="35" fillId="6" borderId="0" xfId="28" applyFont="1" applyFill="1"/>
    <xf numFmtId="0" fontId="6" fillId="6" borderId="0" xfId="28" quotePrefix="1" applyFont="1" applyFill="1"/>
    <xf numFmtId="0" fontId="6" fillId="0" borderId="0" xfId="28" quotePrefix="1" applyFont="1"/>
    <xf numFmtId="190" fontId="35" fillId="0" borderId="1" xfId="28" applyNumberFormat="1" applyFont="1" applyBorder="1" applyAlignment="1">
      <alignment horizontal="right"/>
    </xf>
    <xf numFmtId="0" fontId="36" fillId="0" borderId="1" xfId="28" applyFont="1" applyBorder="1" applyAlignment="1"/>
    <xf numFmtId="190" fontId="28" fillId="5" borderId="1" xfId="28" applyNumberFormat="1" applyFont="1" applyFill="1" applyBorder="1" applyAlignment="1">
      <alignment horizontal="right" vertical="center"/>
    </xf>
    <xf numFmtId="0" fontId="29" fillId="5" borderId="1" xfId="28" applyFont="1" applyFill="1" applyBorder="1" applyAlignment="1">
      <alignment vertical="center"/>
    </xf>
    <xf numFmtId="190" fontId="28" fillId="6" borderId="1" xfId="28" applyNumberFormat="1" applyFont="1" applyFill="1" applyBorder="1" applyAlignment="1">
      <alignment horizontal="right" vertical="center"/>
    </xf>
    <xf numFmtId="0" fontId="29" fillId="6" borderId="1" xfId="28" applyFont="1" applyFill="1" applyBorder="1" applyAlignment="1">
      <alignment vertical="center"/>
    </xf>
    <xf numFmtId="190" fontId="28" fillId="0" borderId="1" xfId="28" applyNumberFormat="1" applyFont="1" applyBorder="1" applyAlignment="1">
      <alignment horizontal="right" vertical="center"/>
    </xf>
    <xf numFmtId="0" fontId="29" fillId="0" borderId="1" xfId="28" applyFont="1" applyBorder="1" applyAlignment="1">
      <alignment vertical="center"/>
    </xf>
    <xf numFmtId="190" fontId="35" fillId="0" borderId="0" xfId="28" applyNumberFormat="1" applyFont="1" applyBorder="1" applyAlignment="1">
      <alignment horizontal="right"/>
    </xf>
    <xf numFmtId="0" fontId="35" fillId="0" borderId="0" xfId="28" applyFont="1" applyBorder="1" applyAlignment="1"/>
    <xf numFmtId="190" fontId="28" fillId="5" borderId="0" xfId="28" applyNumberFormat="1" applyFont="1" applyFill="1" applyBorder="1" applyAlignment="1">
      <alignment horizontal="right" vertical="center"/>
    </xf>
    <xf numFmtId="0" fontId="28" fillId="5" borderId="0" xfId="28" applyFont="1" applyFill="1" applyBorder="1" applyAlignment="1">
      <alignment vertical="center"/>
    </xf>
    <xf numFmtId="190" fontId="28" fillId="6" borderId="0" xfId="28" applyNumberFormat="1" applyFont="1" applyFill="1" applyBorder="1" applyAlignment="1">
      <alignment horizontal="right" vertical="center"/>
    </xf>
    <xf numFmtId="0" fontId="28" fillId="6" borderId="0" xfId="28" applyFont="1" applyFill="1" applyBorder="1" applyAlignment="1">
      <alignment vertical="center"/>
    </xf>
    <xf numFmtId="190" fontId="28" fillId="0" borderId="0" xfId="28" applyNumberFormat="1" applyFont="1" applyAlignment="1">
      <alignment horizontal="right"/>
    </xf>
    <xf numFmtId="190" fontId="28" fillId="0" borderId="0" xfId="28" applyNumberFormat="1" applyFont="1" applyBorder="1" applyAlignment="1">
      <alignment horizontal="right" vertical="center"/>
    </xf>
    <xf numFmtId="0" fontId="28" fillId="0" borderId="0" xfId="28" applyFont="1" applyBorder="1" applyAlignment="1">
      <alignment vertical="center"/>
    </xf>
    <xf numFmtId="0" fontId="28" fillId="5" borderId="0" xfId="28" applyFont="1" applyFill="1" applyAlignment="1">
      <alignment vertical="center"/>
    </xf>
    <xf numFmtId="0" fontId="28" fillId="6" borderId="0" xfId="28" applyFont="1" applyFill="1" applyAlignment="1">
      <alignment vertical="center"/>
    </xf>
    <xf numFmtId="0" fontId="28" fillId="0" borderId="0" xfId="28" applyFont="1" applyAlignment="1">
      <alignment vertical="center"/>
    </xf>
    <xf numFmtId="0" fontId="29" fillId="0" borderId="0" xfId="28" applyFont="1" applyAlignment="1">
      <alignment vertical="center"/>
    </xf>
    <xf numFmtId="190" fontId="36" fillId="0" borderId="0" xfId="0" applyNumberFormat="1" applyFont="1" applyBorder="1" applyAlignment="1">
      <alignment horizontal="right"/>
    </xf>
    <xf numFmtId="0" fontId="36" fillId="0" borderId="0" xfId="28" applyFont="1" applyAlignment="1"/>
    <xf numFmtId="190" fontId="36" fillId="5" borderId="0" xfId="28" applyNumberFormat="1" applyFont="1" applyFill="1" applyBorder="1" applyAlignment="1">
      <alignment horizontal="right" vertical="center"/>
    </xf>
    <xf numFmtId="0" fontId="29" fillId="5" borderId="0" xfId="28" applyFont="1" applyFill="1" applyAlignment="1">
      <alignment vertical="center"/>
    </xf>
    <xf numFmtId="190" fontId="36" fillId="6" borderId="0" xfId="28" applyNumberFormat="1" applyFont="1" applyFill="1" applyBorder="1" applyAlignment="1">
      <alignment horizontal="right" vertical="center"/>
    </xf>
    <xf numFmtId="0" fontId="29" fillId="6" borderId="0" xfId="28" applyFont="1" applyFill="1" applyAlignment="1">
      <alignment vertical="center"/>
    </xf>
    <xf numFmtId="2" fontId="36" fillId="0" borderId="0" xfId="28" applyNumberFormat="1" applyFont="1" applyAlignment="1">
      <alignment horizontal="right"/>
    </xf>
    <xf numFmtId="190" fontId="36" fillId="0" borderId="0" xfId="28" applyNumberFormat="1" applyFont="1" applyBorder="1" applyAlignment="1">
      <alignment horizontal="right" vertical="center"/>
    </xf>
    <xf numFmtId="0" fontId="36" fillId="0" borderId="0" xfId="28" applyFont="1" applyAlignment="1">
      <alignment vertical="center"/>
    </xf>
    <xf numFmtId="0" fontId="36" fillId="0" borderId="0" xfId="0" applyFont="1" applyBorder="1" applyAlignment="1"/>
    <xf numFmtId="0" fontId="36" fillId="5" borderId="0" xfId="28" applyFont="1" applyFill="1" applyAlignment="1">
      <alignment vertical="center"/>
    </xf>
    <xf numFmtId="0" fontId="36" fillId="5" borderId="0" xfId="28" applyFont="1" applyFill="1" applyBorder="1" applyAlignment="1">
      <alignment horizontal="center" vertical="center"/>
    </xf>
    <xf numFmtId="0" fontId="36" fillId="6" borderId="0" xfId="28" applyFont="1" applyFill="1" applyAlignment="1">
      <alignment vertical="center"/>
    </xf>
    <xf numFmtId="0" fontId="36" fillId="6" borderId="0" xfId="28" applyFont="1" applyFill="1" applyBorder="1" applyAlignment="1">
      <alignment horizontal="center" vertical="center"/>
    </xf>
    <xf numFmtId="0" fontId="36" fillId="0" borderId="0" xfId="28" applyFont="1" applyBorder="1" applyAlignment="1">
      <alignment horizontal="center" vertical="center"/>
    </xf>
    <xf numFmtId="0" fontId="36" fillId="0" borderId="0" xfId="0" applyFont="1" applyBorder="1" applyAlignment="1">
      <alignment horizontal="right"/>
    </xf>
    <xf numFmtId="0" fontId="36" fillId="5" borderId="0" xfId="28" applyFont="1" applyFill="1" applyBorder="1"/>
    <xf numFmtId="0" fontId="36" fillId="5" borderId="0" xfId="28" applyFont="1" applyFill="1" applyBorder="1" applyAlignment="1">
      <alignment horizontal="right"/>
    </xf>
    <xf numFmtId="0" fontId="36" fillId="5" borderId="0" xfId="28" applyFont="1" applyFill="1" applyBorder="1" applyAlignment="1">
      <alignment vertical="center"/>
    </xf>
    <xf numFmtId="0" fontId="36" fillId="6" borderId="0" xfId="28" applyFont="1" applyFill="1" applyBorder="1"/>
    <xf numFmtId="0" fontId="36" fillId="6" borderId="0" xfId="28" applyFont="1" applyFill="1" applyBorder="1" applyAlignment="1">
      <alignment horizontal="right"/>
    </xf>
    <xf numFmtId="0" fontId="36" fillId="6" borderId="0" xfId="28" applyFont="1" applyFill="1" applyBorder="1" applyAlignment="1">
      <alignment vertical="center"/>
    </xf>
    <xf numFmtId="0" fontId="36" fillId="0" borderId="0" xfId="28" applyFont="1" applyBorder="1"/>
    <xf numFmtId="0" fontId="36" fillId="0" borderId="0" xfId="28" applyFont="1" applyBorder="1" applyAlignment="1">
      <alignment horizontal="right"/>
    </xf>
    <xf numFmtId="0" fontId="36" fillId="0" borderId="0" xfId="28" applyFont="1" applyBorder="1" applyAlignment="1">
      <alignment vertical="center"/>
    </xf>
    <xf numFmtId="188" fontId="36" fillId="0" borderId="0" xfId="106" applyNumberFormat="1" applyFont="1" applyBorder="1" applyAlignment="1"/>
    <xf numFmtId="189" fontId="36" fillId="0" borderId="0" xfId="106" applyNumberFormat="1" applyFont="1" applyBorder="1" applyAlignment="1"/>
    <xf numFmtId="190" fontId="36" fillId="0" borderId="0" xfId="0" applyNumberFormat="1" applyFont="1" applyBorder="1" applyAlignment="1"/>
    <xf numFmtId="188" fontId="29" fillId="5" borderId="0" xfId="127" applyNumberFormat="1" applyFont="1" applyFill="1" applyBorder="1"/>
    <xf numFmtId="0" fontId="29" fillId="5" borderId="0" xfId="28" applyFont="1" applyFill="1" applyBorder="1" applyAlignment="1">
      <alignment vertical="center"/>
    </xf>
    <xf numFmtId="188" fontId="29" fillId="6" borderId="0" xfId="127" applyNumberFormat="1" applyFont="1" applyFill="1" applyBorder="1"/>
    <xf numFmtId="0" fontId="29" fillId="6" borderId="0" xfId="28" applyFont="1" applyFill="1" applyBorder="1" applyAlignment="1">
      <alignment vertical="center"/>
    </xf>
    <xf numFmtId="188" fontId="29" fillId="0" borderId="0" xfId="26" applyNumberFormat="1" applyFont="1" applyBorder="1"/>
    <xf numFmtId="0" fontId="29" fillId="0" borderId="0" xfId="28" applyFont="1" applyBorder="1" applyAlignment="1">
      <alignment vertical="center"/>
    </xf>
    <xf numFmtId="3" fontId="28" fillId="5" borderId="0" xfId="0" applyNumberFormat="1" applyFont="1" applyFill="1"/>
    <xf numFmtId="195" fontId="6" fillId="6" borderId="0" xfId="127" applyNumberFormat="1" applyFont="1" applyFill="1" applyAlignment="1">
      <alignment horizontal="right"/>
    </xf>
    <xf numFmtId="195" fontId="6" fillId="6" borderId="0" xfId="127" applyNumberFormat="1" applyFont="1" applyFill="1"/>
    <xf numFmtId="195" fontId="6" fillId="0" borderId="0" xfId="26" applyNumberFormat="1" applyFont="1" applyAlignment="1">
      <alignment horizontal="right"/>
    </xf>
    <xf numFmtId="195" fontId="6" fillId="0" borderId="0" xfId="26" applyNumberFormat="1" applyFont="1"/>
    <xf numFmtId="0" fontId="28" fillId="5" borderId="0" xfId="0" applyFont="1" applyFill="1"/>
    <xf numFmtId="195" fontId="6" fillId="6" borderId="0" xfId="127" applyNumberFormat="1" applyFont="1" applyFill="1" applyBorder="1" applyAlignment="1">
      <alignment horizontal="right" vertical="center"/>
    </xf>
    <xf numFmtId="195" fontId="6" fillId="0" borderId="0" xfId="26" applyNumberFormat="1" applyFont="1" applyBorder="1" applyAlignment="1">
      <alignment horizontal="right" vertical="center"/>
    </xf>
    <xf numFmtId="3" fontId="36" fillId="0" borderId="0" xfId="0" applyNumberFormat="1" applyFont="1" applyAlignment="1"/>
    <xf numFmtId="3" fontId="29" fillId="5" borderId="0" xfId="0" applyNumberFormat="1" applyFont="1" applyFill="1"/>
    <xf numFmtId="195" fontId="4" fillId="6" borderId="0" xfId="127" applyNumberFormat="1" applyFont="1" applyFill="1" applyAlignment="1">
      <alignment horizontal="right"/>
    </xf>
    <xf numFmtId="195" fontId="4" fillId="6" borderId="0" xfId="127" applyNumberFormat="1" applyFont="1" applyFill="1"/>
    <xf numFmtId="195" fontId="4" fillId="0" borderId="0" xfId="26" applyNumberFormat="1" applyFont="1" applyAlignment="1">
      <alignment horizontal="right"/>
    </xf>
    <xf numFmtId="195" fontId="4" fillId="0" borderId="0" xfId="26" applyNumberFormat="1" applyFont="1"/>
    <xf numFmtId="0" fontId="36" fillId="0" borderId="0" xfId="28" applyFont="1"/>
    <xf numFmtId="0" fontId="36" fillId="0" borderId="13" xfId="0" applyFont="1" applyBorder="1" applyAlignment="1">
      <alignment horizontal="right" vertical="center"/>
    </xf>
    <xf numFmtId="0" fontId="36" fillId="0" borderId="13" xfId="0" applyFont="1" applyBorder="1" applyAlignment="1">
      <alignment horizontal="center" vertical="center"/>
    </xf>
    <xf numFmtId="0" fontId="36" fillId="5" borderId="13" xfId="28" applyFont="1" applyFill="1" applyBorder="1" applyAlignment="1">
      <alignment horizontal="right" vertical="center"/>
    </xf>
    <xf numFmtId="0" fontId="36" fillId="5" borderId="13" xfId="28" applyFont="1" applyFill="1" applyBorder="1" applyAlignment="1">
      <alignment horizontal="center" vertical="center"/>
    </xf>
    <xf numFmtId="0" fontId="36" fillId="6" borderId="13" xfId="28" applyFont="1" applyFill="1" applyBorder="1" applyAlignment="1">
      <alignment horizontal="right" vertical="center"/>
    </xf>
    <xf numFmtId="0" fontId="36" fillId="6" borderId="13" xfId="28" applyFont="1" applyFill="1" applyBorder="1" applyAlignment="1">
      <alignment horizontal="center" vertical="center"/>
    </xf>
    <xf numFmtId="0" fontId="36" fillId="0" borderId="13" xfId="28" applyFont="1" applyBorder="1" applyAlignment="1">
      <alignment horizontal="right" vertical="center"/>
    </xf>
    <xf numFmtId="0" fontId="36" fillId="0" borderId="13" xfId="28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6" fillId="5" borderId="0" xfId="28" applyFont="1" applyFill="1" applyAlignment="1">
      <alignment horizontal="center"/>
    </xf>
    <xf numFmtId="0" fontId="36" fillId="6" borderId="0" xfId="28" applyFont="1" applyFill="1" applyAlignment="1">
      <alignment horizontal="center"/>
    </xf>
    <xf numFmtId="0" fontId="36" fillId="0" borderId="0" xfId="28" applyFont="1" applyAlignment="1">
      <alignment horizontal="center"/>
    </xf>
    <xf numFmtId="0" fontId="36" fillId="5" borderId="0" xfId="28" applyFont="1" applyFill="1"/>
    <xf numFmtId="0" fontId="36" fillId="6" borderId="0" xfId="28" applyFont="1" applyFill="1"/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5" borderId="17" xfId="29" applyFont="1" applyFill="1" applyBorder="1" applyAlignment="1">
      <alignment vertical="center"/>
    </xf>
    <xf numFmtId="0" fontId="28" fillId="6" borderId="17" xfId="29" applyFont="1" applyFill="1" applyBorder="1" applyAlignment="1">
      <alignment vertical="center"/>
    </xf>
    <xf numFmtId="0" fontId="28" fillId="0" borderId="17" xfId="29" applyFont="1" applyBorder="1" applyAlignment="1">
      <alignment vertical="center"/>
    </xf>
    <xf numFmtId="196" fontId="35" fillId="0" borderId="0" xfId="29" applyNumberFormat="1" applyFont="1" applyAlignment="1">
      <alignment horizontal="right"/>
    </xf>
    <xf numFmtId="199" fontId="28" fillId="5" borderId="0" xfId="29" applyNumberFormat="1" applyFont="1" applyFill="1" applyAlignment="1">
      <alignment horizontal="right"/>
    </xf>
    <xf numFmtId="196" fontId="28" fillId="5" borderId="0" xfId="29" applyNumberFormat="1" applyFont="1" applyFill="1" applyAlignment="1">
      <alignment horizontal="right"/>
    </xf>
    <xf numFmtId="0" fontId="28" fillId="5" borderId="0" xfId="29" applyFont="1" applyFill="1" applyBorder="1" applyAlignment="1" applyProtection="1">
      <alignment horizontal="left" vertical="center"/>
    </xf>
    <xf numFmtId="199" fontId="28" fillId="6" borderId="0" xfId="29" applyNumberFormat="1" applyFont="1" applyFill="1" applyAlignment="1">
      <alignment horizontal="right"/>
    </xf>
    <xf numFmtId="196" fontId="28" fillId="6" borderId="0" xfId="29" applyNumberFormat="1" applyFont="1" applyFill="1" applyAlignment="1">
      <alignment horizontal="right"/>
    </xf>
    <xf numFmtId="0" fontId="28" fillId="6" borderId="0" xfId="29" applyFont="1" applyFill="1" applyBorder="1" applyAlignment="1" applyProtection="1">
      <alignment horizontal="left" vertical="center"/>
    </xf>
    <xf numFmtId="196" fontId="28" fillId="0" borderId="0" xfId="29" applyNumberFormat="1" applyFont="1" applyAlignment="1">
      <alignment horizontal="right"/>
    </xf>
    <xf numFmtId="0" fontId="28" fillId="0" borderId="0" xfId="29" applyFont="1" applyBorder="1" applyAlignment="1" applyProtection="1">
      <alignment horizontal="left" vertical="center"/>
    </xf>
    <xf numFmtId="196" fontId="35" fillId="0" borderId="0" xfId="151" applyNumberFormat="1" applyFont="1" applyFill="1" applyBorder="1" applyAlignment="1" applyProtection="1">
      <alignment horizontal="right"/>
    </xf>
    <xf numFmtId="196" fontId="28" fillId="5" borderId="0" xfId="123" applyNumberFormat="1" applyFont="1" applyFill="1" applyBorder="1" applyAlignment="1" applyProtection="1">
      <alignment horizontal="right" vertical="center"/>
    </xf>
    <xf numFmtId="0" fontId="28" fillId="5" borderId="0" xfId="29" applyFont="1" applyFill="1" applyAlignment="1" applyProtection="1">
      <alignment horizontal="left" vertical="center"/>
    </xf>
    <xf numFmtId="196" fontId="28" fillId="6" borderId="0" xfId="123" applyNumberFormat="1" applyFont="1" applyFill="1" applyBorder="1" applyAlignment="1" applyProtection="1">
      <alignment horizontal="right" vertical="center"/>
    </xf>
    <xf numFmtId="0" fontId="28" fillId="6" borderId="0" xfId="29" applyFont="1" applyFill="1" applyAlignment="1" applyProtection="1">
      <alignment horizontal="left" vertical="center"/>
    </xf>
    <xf numFmtId="196" fontId="28" fillId="0" borderId="0" xfId="22" applyNumberFormat="1" applyFont="1" applyFill="1" applyBorder="1" applyAlignment="1" applyProtection="1">
      <alignment horizontal="right" vertical="center"/>
    </xf>
    <xf numFmtId="0" fontId="28" fillId="0" borderId="0" xfId="29" applyFont="1" applyAlignment="1" applyProtection="1">
      <alignment horizontal="left" vertical="center"/>
    </xf>
    <xf numFmtId="196" fontId="35" fillId="0" borderId="0" xfId="151" applyNumberFormat="1" applyFont="1" applyFill="1" applyBorder="1" applyAlignment="1" applyProtection="1"/>
    <xf numFmtId="196" fontId="28" fillId="5" borderId="0" xfId="123" applyNumberFormat="1" applyFont="1" applyFill="1" applyBorder="1" applyAlignment="1" applyProtection="1">
      <alignment vertical="center"/>
    </xf>
    <xf numFmtId="196" fontId="28" fillId="6" borderId="0" xfId="123" applyNumberFormat="1" applyFont="1" applyFill="1" applyBorder="1" applyAlignment="1" applyProtection="1">
      <alignment vertical="center"/>
    </xf>
    <xf numFmtId="196" fontId="28" fillId="0" borderId="0" xfId="22" applyNumberFormat="1" applyFont="1" applyFill="1" applyBorder="1" applyAlignment="1" applyProtection="1">
      <alignment vertical="center"/>
    </xf>
    <xf numFmtId="0" fontId="35" fillId="0" borderId="0" xfId="29" applyFont="1" applyAlignment="1" applyProtection="1"/>
    <xf numFmtId="0" fontId="28" fillId="5" borderId="0" xfId="29" applyFont="1" applyFill="1" applyAlignment="1" applyProtection="1">
      <alignment vertical="center"/>
    </xf>
    <xf numFmtId="0" fontId="28" fillId="6" borderId="0" xfId="29" applyFont="1" applyFill="1" applyAlignment="1" applyProtection="1">
      <alignment vertical="center"/>
    </xf>
    <xf numFmtId="0" fontId="28" fillId="0" borderId="0" xfId="29" applyFont="1" applyAlignment="1" applyProtection="1">
      <alignment vertical="center"/>
    </xf>
    <xf numFmtId="0" fontId="29" fillId="0" borderId="0" xfId="29" applyFont="1" applyAlignment="1">
      <alignment vertical="center"/>
    </xf>
    <xf numFmtId="199" fontId="35" fillId="0" borderId="0" xfId="29" applyNumberFormat="1" applyFont="1" applyAlignment="1"/>
    <xf numFmtId="196" fontId="28" fillId="5" borderId="0" xfId="29" applyNumberFormat="1" applyFont="1" applyFill="1" applyAlignment="1">
      <alignment vertical="center"/>
    </xf>
    <xf numFmtId="196" fontId="28" fillId="6" borderId="0" xfId="29" applyNumberFormat="1" applyFont="1" applyFill="1" applyAlignment="1">
      <alignment vertical="center"/>
    </xf>
    <xf numFmtId="196" fontId="28" fillId="0" borderId="0" xfId="29" applyNumberFormat="1" applyFont="1" applyAlignment="1">
      <alignment vertical="center"/>
    </xf>
    <xf numFmtId="196" fontId="36" fillId="0" borderId="0" xfId="29" applyNumberFormat="1" applyFont="1" applyAlignment="1">
      <alignment horizontal="right"/>
    </xf>
    <xf numFmtId="2" fontId="36" fillId="0" borderId="0" xfId="29" applyNumberFormat="1" applyFont="1" applyAlignment="1">
      <alignment horizontal="center"/>
    </xf>
    <xf numFmtId="199" fontId="36" fillId="0" borderId="0" xfId="29" applyNumberFormat="1" applyFont="1" applyAlignment="1">
      <alignment horizontal="right"/>
    </xf>
    <xf numFmtId="196" fontId="29" fillId="5" borderId="0" xfId="29" applyNumberFormat="1" applyFont="1" applyFill="1" applyAlignment="1">
      <alignment horizontal="right" vertical="center"/>
    </xf>
    <xf numFmtId="2" fontId="29" fillId="5" borderId="0" xfId="29" applyNumberFormat="1" applyFont="1" applyFill="1" applyAlignment="1">
      <alignment horizontal="center" vertical="center"/>
    </xf>
    <xf numFmtId="196" fontId="29" fillId="6" borderId="0" xfId="29" applyNumberFormat="1" applyFont="1" applyFill="1" applyAlignment="1">
      <alignment horizontal="right" vertical="center"/>
    </xf>
    <xf numFmtId="2" fontId="29" fillId="6" borderId="0" xfId="29" applyNumberFormat="1" applyFont="1" applyFill="1" applyAlignment="1">
      <alignment horizontal="center" vertical="center"/>
    </xf>
    <xf numFmtId="196" fontId="29" fillId="0" borderId="0" xfId="29" applyNumberFormat="1" applyFont="1" applyAlignment="1">
      <alignment horizontal="right" vertical="center"/>
    </xf>
    <xf numFmtId="2" fontId="29" fillId="0" borderId="0" xfId="29" applyNumberFormat="1" applyFont="1" applyAlignment="1">
      <alignment horizontal="center" vertical="center"/>
    </xf>
    <xf numFmtId="196" fontId="36" fillId="0" borderId="0" xfId="151" applyNumberFormat="1" applyFont="1" applyFill="1" applyBorder="1" applyAlignment="1" applyProtection="1">
      <alignment horizontal="right"/>
    </xf>
    <xf numFmtId="196" fontId="29" fillId="5" borderId="0" xfId="123" applyNumberFormat="1" applyFont="1" applyFill="1" applyBorder="1" applyAlignment="1" applyProtection="1">
      <alignment horizontal="right" vertical="center"/>
    </xf>
    <xf numFmtId="0" fontId="29" fillId="5" borderId="0" xfId="29" applyFont="1" applyFill="1" applyAlignment="1">
      <alignment horizontal="center" vertical="center"/>
    </xf>
    <xf numFmtId="196" fontId="29" fillId="6" borderId="0" xfId="123" applyNumberFormat="1" applyFont="1" applyFill="1" applyBorder="1" applyAlignment="1" applyProtection="1">
      <alignment horizontal="right" vertical="center"/>
    </xf>
    <xf numFmtId="0" fontId="29" fillId="6" borderId="0" xfId="29" applyFont="1" applyFill="1" applyAlignment="1">
      <alignment horizontal="center" vertical="center"/>
    </xf>
    <xf numFmtId="196" fontId="29" fillId="0" borderId="0" xfId="22" applyNumberFormat="1" applyFont="1" applyFill="1" applyBorder="1" applyAlignment="1" applyProtection="1">
      <alignment horizontal="right" vertical="center"/>
    </xf>
    <xf numFmtId="0" fontId="29" fillId="0" borderId="0" xfId="29" applyFont="1" applyAlignment="1">
      <alignment horizontal="center" vertical="center"/>
    </xf>
    <xf numFmtId="0" fontId="28" fillId="5" borderId="0" xfId="29" applyFont="1" applyFill="1" applyAlignment="1">
      <alignment vertical="center"/>
    </xf>
    <xf numFmtId="0" fontId="28" fillId="6" borderId="0" xfId="29" applyFont="1" applyFill="1" applyAlignment="1">
      <alignment vertical="center"/>
    </xf>
    <xf numFmtId="0" fontId="28" fillId="6" borderId="0" xfId="29" applyFont="1" applyFill="1" applyAlignment="1">
      <alignment horizontal="right"/>
    </xf>
    <xf numFmtId="0" fontId="28" fillId="0" borderId="0" xfId="0" applyFont="1" applyAlignment="1"/>
    <xf numFmtId="0" fontId="28" fillId="0" borderId="0" xfId="29" applyFont="1" applyAlignment="1">
      <alignment horizontal="right"/>
    </xf>
    <xf numFmtId="193" fontId="35" fillId="0" borderId="0" xfId="1" applyNumberFormat="1" applyFont="1" applyAlignment="1">
      <alignment horizontal="right" wrapText="1"/>
    </xf>
    <xf numFmtId="192" fontId="35" fillId="0" borderId="0" xfId="1" applyNumberFormat="1" applyFont="1" applyAlignment="1">
      <alignment horizontal="right" wrapText="1"/>
    </xf>
    <xf numFmtId="3" fontId="28" fillId="6" borderId="0" xfId="29" applyNumberFormat="1" applyFont="1" applyFill="1" applyAlignment="1">
      <alignment horizontal="right"/>
    </xf>
    <xf numFmtId="3" fontId="28" fillId="0" borderId="0" xfId="29" applyNumberFormat="1" applyFont="1" applyAlignment="1">
      <alignment horizontal="right"/>
    </xf>
    <xf numFmtId="0" fontId="7" fillId="5" borderId="0" xfId="0" applyFont="1" applyFill="1" applyAlignment="1">
      <alignment horizontal="right"/>
    </xf>
    <xf numFmtId="0" fontId="48" fillId="6" borderId="0" xfId="29" applyFont="1" applyFill="1" applyAlignment="1">
      <alignment horizontal="right"/>
    </xf>
    <xf numFmtId="0" fontId="47" fillId="0" borderId="0" xfId="0" applyFont="1" applyAlignment="1"/>
    <xf numFmtId="0" fontId="48" fillId="0" borderId="0" xfId="29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48" fillId="5" borderId="0" xfId="29" applyFont="1" applyFill="1" applyAlignment="1">
      <alignment horizontal="right"/>
    </xf>
    <xf numFmtId="3" fontId="35" fillId="0" borderId="0" xfId="29" applyNumberFormat="1" applyFont="1" applyAlignment="1">
      <alignment horizontal="right"/>
    </xf>
    <xf numFmtId="3" fontId="29" fillId="5" borderId="0" xfId="29" applyNumberFormat="1" applyFont="1" applyFill="1" applyAlignment="1">
      <alignment horizontal="right"/>
    </xf>
    <xf numFmtId="3" fontId="29" fillId="6" borderId="0" xfId="29" applyNumberFormat="1" applyFont="1" applyFill="1" applyAlignment="1">
      <alignment horizontal="right"/>
    </xf>
    <xf numFmtId="3" fontId="29" fillId="0" borderId="0" xfId="29" applyNumberFormat="1" applyFont="1" applyAlignment="1">
      <alignment horizontal="right"/>
    </xf>
    <xf numFmtId="0" fontId="36" fillId="0" borderId="0" xfId="29" applyFont="1" applyBorder="1" applyAlignment="1">
      <alignment horizontal="center" vertical="center"/>
    </xf>
    <xf numFmtId="0" fontId="29" fillId="5" borderId="0" xfId="29" applyFont="1" applyFill="1" applyBorder="1" applyAlignment="1">
      <alignment horizontal="center" vertical="center"/>
    </xf>
    <xf numFmtId="0" fontId="29" fillId="6" borderId="0" xfId="29" applyFont="1" applyFill="1" applyBorder="1" applyAlignment="1">
      <alignment horizontal="center" vertical="center"/>
    </xf>
    <xf numFmtId="0" fontId="29" fillId="0" borderId="0" xfId="29" applyFont="1" applyBorder="1" applyAlignment="1">
      <alignment horizontal="center" vertical="center"/>
    </xf>
    <xf numFmtId="0" fontId="36" fillId="0" borderId="19" xfId="29" applyFont="1" applyBorder="1" applyAlignment="1">
      <alignment horizontal="right" vertical="center"/>
    </xf>
    <xf numFmtId="0" fontId="36" fillId="0" borderId="19" xfId="29" applyFont="1" applyBorder="1" applyAlignment="1">
      <alignment horizontal="center" vertical="center"/>
    </xf>
    <xf numFmtId="0" fontId="29" fillId="5" borderId="19" xfId="29" applyFont="1" applyFill="1" applyBorder="1" applyAlignment="1">
      <alignment horizontal="right" vertical="center"/>
    </xf>
    <xf numFmtId="0" fontId="29" fillId="5" borderId="19" xfId="29" applyFont="1" applyFill="1" applyBorder="1" applyAlignment="1">
      <alignment horizontal="center" vertical="center"/>
    </xf>
    <xf numFmtId="0" fontId="29" fillId="6" borderId="19" xfId="29" applyFont="1" applyFill="1" applyBorder="1" applyAlignment="1">
      <alignment horizontal="right" vertical="center"/>
    </xf>
    <xf numFmtId="0" fontId="29" fillId="6" borderId="19" xfId="29" applyFont="1" applyFill="1" applyBorder="1" applyAlignment="1">
      <alignment horizontal="center" vertical="center"/>
    </xf>
    <xf numFmtId="0" fontId="29" fillId="0" borderId="19" xfId="29" applyFont="1" applyBorder="1" applyAlignment="1">
      <alignment horizontal="right" vertical="center"/>
    </xf>
    <xf numFmtId="0" fontId="29" fillId="0" borderId="19" xfId="29" applyFont="1" applyBorder="1" applyAlignment="1">
      <alignment horizontal="center" vertical="center"/>
    </xf>
    <xf numFmtId="0" fontId="29" fillId="0" borderId="0" xfId="29" applyFont="1" applyAlignment="1"/>
    <xf numFmtId="0" fontId="36" fillId="0" borderId="0" xfId="29" applyFont="1" applyAlignment="1">
      <alignment vertical="center"/>
    </xf>
    <xf numFmtId="0" fontId="28" fillId="5" borderId="0" xfId="29" applyFont="1" applyFill="1" applyAlignment="1"/>
    <xf numFmtId="0" fontId="29" fillId="5" borderId="0" xfId="29" applyFont="1" applyFill="1" applyAlignment="1"/>
    <xf numFmtId="0" fontId="28" fillId="6" borderId="0" xfId="29" applyFont="1" applyFill="1" applyAlignment="1"/>
    <xf numFmtId="0" fontId="29" fillId="6" borderId="0" xfId="29" applyFont="1" applyFill="1" applyAlignment="1"/>
    <xf numFmtId="0" fontId="28" fillId="0" borderId="0" xfId="29" applyFont="1" applyAlignment="1"/>
    <xf numFmtId="196" fontId="6" fillId="0" borderId="0" xfId="29" applyNumberFormat="1" applyFont="1" applyAlignment="1">
      <alignment vertical="center"/>
    </xf>
    <xf numFmtId="0" fontId="6" fillId="0" borderId="0" xfId="29" quotePrefix="1" applyFont="1" applyBorder="1"/>
    <xf numFmtId="3" fontId="28" fillId="6" borderId="0" xfId="29" applyNumberFormat="1" applyFont="1" applyFill="1" applyAlignment="1">
      <alignment vertical="center"/>
    </xf>
    <xf numFmtId="0" fontId="6" fillId="6" borderId="0" xfId="29" quotePrefix="1" applyFont="1" applyFill="1" applyBorder="1"/>
    <xf numFmtId="3" fontId="28" fillId="0" borderId="0" xfId="28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200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/>
    </xf>
    <xf numFmtId="41" fontId="28" fillId="5" borderId="17" xfId="29" applyNumberFormat="1" applyFont="1" applyFill="1" applyBorder="1" applyAlignment="1">
      <alignment vertical="center"/>
    </xf>
    <xf numFmtId="41" fontId="28" fillId="6" borderId="17" xfId="29" applyNumberFormat="1" applyFont="1" applyFill="1" applyBorder="1" applyAlignment="1">
      <alignment vertical="center"/>
    </xf>
    <xf numFmtId="41" fontId="28" fillId="0" borderId="17" xfId="28" applyNumberFormat="1" applyFont="1" applyBorder="1" applyAlignment="1">
      <alignment vertical="center"/>
    </xf>
    <xf numFmtId="0" fontId="28" fillId="0" borderId="17" xfId="28" applyFont="1" applyBorder="1" applyAlignment="1">
      <alignment vertical="center"/>
    </xf>
    <xf numFmtId="0" fontId="28" fillId="0" borderId="0" xfId="29" applyFont="1" applyBorder="1" applyAlignment="1">
      <alignment vertical="center"/>
    </xf>
    <xf numFmtId="41" fontId="28" fillId="0" borderId="0" xfId="121" applyNumberFormat="1" applyFont="1" applyFill="1" applyBorder="1" applyAlignment="1" applyProtection="1">
      <alignment horizontal="right" vertical="center"/>
    </xf>
    <xf numFmtId="0" fontId="49" fillId="0" borderId="0" xfId="0" applyFont="1" applyBorder="1" applyAlignment="1">
      <alignment vertical="center"/>
    </xf>
    <xf numFmtId="192" fontId="28" fillId="5" borderId="0" xfId="1" applyNumberFormat="1" applyFont="1" applyFill="1" applyAlignment="1">
      <alignment horizontal="right"/>
    </xf>
    <xf numFmtId="0" fontId="49" fillId="5" borderId="0" xfId="29" applyFont="1" applyFill="1" applyBorder="1" applyAlignment="1">
      <alignment vertical="center"/>
    </xf>
    <xf numFmtId="41" fontId="28" fillId="6" borderId="0" xfId="121" applyNumberFormat="1" applyFont="1" applyFill="1" applyBorder="1" applyAlignment="1" applyProtection="1">
      <alignment vertical="center"/>
    </xf>
    <xf numFmtId="41" fontId="28" fillId="6" borderId="0" xfId="121" applyNumberFormat="1" applyFont="1" applyFill="1" applyBorder="1" applyAlignment="1" applyProtection="1">
      <alignment horizontal="left" vertical="center"/>
    </xf>
    <xf numFmtId="0" fontId="49" fillId="6" borderId="0" xfId="29" applyFont="1" applyFill="1" applyBorder="1" applyAlignment="1">
      <alignment vertical="center"/>
    </xf>
    <xf numFmtId="41" fontId="28" fillId="0" borderId="0" xfId="121" applyNumberFormat="1" applyFont="1" applyFill="1" applyBorder="1" applyAlignment="1" applyProtection="1">
      <alignment vertical="center"/>
    </xf>
    <xf numFmtId="41" fontId="28" fillId="0" borderId="0" xfId="121" applyNumberFormat="1" applyFont="1" applyFill="1" applyBorder="1" applyAlignment="1" applyProtection="1">
      <alignment horizontal="left" vertical="center"/>
    </xf>
    <xf numFmtId="0" fontId="49" fillId="0" borderId="0" xfId="28" applyFont="1" applyBorder="1" applyAlignment="1">
      <alignment vertical="center"/>
    </xf>
    <xf numFmtId="200" fontId="6" fillId="0" borderId="0" xfId="118" applyNumberFormat="1" applyFont="1" applyFill="1" applyBorder="1" applyAlignment="1" applyProtection="1">
      <alignment vertical="center"/>
    </xf>
    <xf numFmtId="200" fontId="6" fillId="0" borderId="0" xfId="118" applyNumberFormat="1" applyFont="1" applyFill="1" applyBorder="1" applyAlignment="1" applyProtection="1">
      <alignment horizontal="left" vertical="center"/>
    </xf>
    <xf numFmtId="200" fontId="6" fillId="0" borderId="0" xfId="118" applyNumberFormat="1" applyFont="1" applyFill="1" applyBorder="1" applyAlignment="1" applyProtection="1">
      <alignment horizontal="right" vertical="center"/>
    </xf>
    <xf numFmtId="196" fontId="28" fillId="5" borderId="0" xfId="121" applyNumberFormat="1" applyFont="1" applyFill="1" applyBorder="1" applyAlignment="1" applyProtection="1">
      <alignment horizontal="right" vertical="center"/>
    </xf>
    <xf numFmtId="196" fontId="28" fillId="6" borderId="0" xfId="121" applyNumberFormat="1" applyFont="1" applyFill="1" applyBorder="1" applyAlignment="1" applyProtection="1">
      <alignment horizontal="right" vertical="center"/>
    </xf>
    <xf numFmtId="196" fontId="28" fillId="0" borderId="0" xfId="121" applyNumberFormat="1" applyFont="1" applyFill="1" applyBorder="1" applyAlignment="1" applyProtection="1">
      <alignment horizontal="right" vertical="center"/>
    </xf>
    <xf numFmtId="0" fontId="49" fillId="0" borderId="0" xfId="0" applyFont="1" applyAlignment="1">
      <alignment vertical="center"/>
    </xf>
    <xf numFmtId="0" fontId="49" fillId="5" borderId="0" xfId="29" applyFont="1" applyFill="1" applyAlignment="1">
      <alignment vertical="center"/>
    </xf>
    <xf numFmtId="0" fontId="49" fillId="6" borderId="0" xfId="29" applyFont="1" applyFill="1" applyAlignment="1">
      <alignment vertical="center"/>
    </xf>
    <xf numFmtId="0" fontId="49" fillId="0" borderId="0" xfId="28" applyFont="1" applyAlignment="1">
      <alignment vertical="center"/>
    </xf>
    <xf numFmtId="200" fontId="6" fillId="0" borderId="0" xfId="29" applyNumberFormat="1" applyFont="1" applyAlignment="1">
      <alignment horizontal="right"/>
    </xf>
    <xf numFmtId="196" fontId="28" fillId="5" borderId="0" xfId="1" applyNumberFormat="1" applyFont="1" applyFill="1" applyAlignment="1">
      <alignment horizontal="right"/>
    </xf>
    <xf numFmtId="196" fontId="28" fillId="0" borderId="0" xfId="121" applyNumberFormat="1" applyFont="1" applyFill="1" applyBorder="1" applyAlignment="1" applyProtection="1">
      <alignment vertical="center"/>
    </xf>
    <xf numFmtId="0" fontId="49" fillId="0" borderId="0" xfId="0" applyFont="1" applyBorder="1" applyAlignment="1" applyProtection="1">
      <alignment horizontal="left" vertical="center"/>
    </xf>
    <xf numFmtId="0" fontId="49" fillId="5" borderId="0" xfId="29" applyFont="1" applyFill="1" applyBorder="1" applyAlignment="1" applyProtection="1">
      <alignment horizontal="left" vertical="center"/>
    </xf>
    <xf numFmtId="0" fontId="49" fillId="6" borderId="0" xfId="29" applyFont="1" applyFill="1" applyBorder="1" applyAlignment="1" applyProtection="1">
      <alignment horizontal="left" vertical="center"/>
    </xf>
    <xf numFmtId="0" fontId="49" fillId="0" borderId="0" xfId="28" applyFont="1" applyBorder="1" applyAlignment="1" applyProtection="1">
      <alignment horizontal="left" vertical="center"/>
    </xf>
    <xf numFmtId="0" fontId="49" fillId="0" borderId="0" xfId="0" applyFont="1" applyAlignment="1" applyProtection="1">
      <alignment horizontal="left" vertical="center"/>
    </xf>
    <xf numFmtId="0" fontId="49" fillId="5" borderId="0" xfId="29" applyFont="1" applyFill="1" applyAlignment="1" applyProtection="1">
      <alignment horizontal="left" vertical="center"/>
    </xf>
    <xf numFmtId="0" fontId="49" fillId="6" borderId="0" xfId="29" applyFont="1" applyFill="1" applyAlignment="1" applyProtection="1">
      <alignment horizontal="left" vertical="center"/>
    </xf>
    <xf numFmtId="0" fontId="49" fillId="0" borderId="0" xfId="28" applyFont="1" applyAlignment="1" applyProtection="1">
      <alignment horizontal="left" vertical="center"/>
    </xf>
    <xf numFmtId="200" fontId="6" fillId="0" borderId="0" xfId="0" applyNumberFormat="1" applyFont="1" applyAlignment="1">
      <alignment horizontal="right" vertical="center"/>
    </xf>
    <xf numFmtId="200" fontId="4" fillId="0" borderId="0" xfId="118" applyNumberFormat="1" applyFont="1" applyFill="1" applyBorder="1" applyAlignment="1" applyProtection="1">
      <alignment horizontal="right" vertical="center"/>
    </xf>
    <xf numFmtId="0" fontId="29" fillId="0" borderId="0" xfId="0" applyFont="1" applyBorder="1" applyAlignment="1">
      <alignment horizontal="center" vertical="center"/>
    </xf>
    <xf numFmtId="196" fontId="29" fillId="5" borderId="0" xfId="121" applyNumberFormat="1" applyFont="1" applyFill="1" applyBorder="1" applyAlignment="1" applyProtection="1">
      <alignment horizontal="right" vertical="center"/>
    </xf>
    <xf numFmtId="196" fontId="29" fillId="6" borderId="0" xfId="121" applyNumberFormat="1" applyFont="1" applyFill="1" applyBorder="1" applyAlignment="1" applyProtection="1">
      <alignment horizontal="right" vertical="center"/>
    </xf>
    <xf numFmtId="196" fontId="29" fillId="0" borderId="0" xfId="121" applyNumberFormat="1" applyFont="1" applyFill="1" applyBorder="1" applyAlignment="1" applyProtection="1">
      <alignment horizontal="right" vertical="center"/>
    </xf>
    <xf numFmtId="0" fontId="29" fillId="0" borderId="0" xfId="28" applyFont="1" applyBorder="1" applyAlignment="1">
      <alignment horizontal="center" vertical="center"/>
    </xf>
    <xf numFmtId="41" fontId="4" fillId="0" borderId="0" xfId="0" applyNumberFormat="1" applyFont="1" applyBorder="1" applyAlignment="1">
      <alignment horizontal="right" vertical="center"/>
    </xf>
    <xf numFmtId="195" fontId="29" fillId="0" borderId="0" xfId="0" applyNumberFormat="1" applyFont="1" applyAlignment="1">
      <alignment horizontal="center" vertical="center"/>
    </xf>
    <xf numFmtId="41" fontId="29" fillId="5" borderId="0" xfId="29" applyNumberFormat="1" applyFont="1" applyFill="1" applyBorder="1" applyAlignment="1">
      <alignment horizontal="right" vertical="center"/>
    </xf>
    <xf numFmtId="195" fontId="29" fillId="5" borderId="0" xfId="29" applyNumberFormat="1" applyFont="1" applyFill="1" applyAlignment="1">
      <alignment horizontal="center" vertical="center"/>
    </xf>
    <xf numFmtId="41" fontId="29" fillId="6" borderId="0" xfId="29" applyNumberFormat="1" applyFont="1" applyFill="1" applyBorder="1" applyAlignment="1">
      <alignment horizontal="right" vertical="center"/>
    </xf>
    <xf numFmtId="195" fontId="29" fillId="6" borderId="0" xfId="29" applyNumberFormat="1" applyFont="1" applyFill="1" applyAlignment="1">
      <alignment horizontal="center" vertical="center"/>
    </xf>
    <xf numFmtId="41" fontId="29" fillId="0" borderId="0" xfId="28" applyNumberFormat="1" applyFont="1" applyBorder="1" applyAlignment="1">
      <alignment horizontal="right" vertical="center"/>
    </xf>
    <xf numFmtId="195" fontId="29" fillId="0" borderId="0" xfId="28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41" fontId="28" fillId="6" borderId="0" xfId="121" applyNumberFormat="1" applyFont="1" applyFill="1" applyBorder="1" applyAlignment="1" applyProtection="1">
      <alignment horizontal="right" vertical="center"/>
    </xf>
    <xf numFmtId="197" fontId="6" fillId="0" borderId="0" xfId="0" applyNumberFormat="1" applyFont="1" applyAlignment="1">
      <alignment horizontal="right"/>
    </xf>
    <xf numFmtId="41" fontId="28" fillId="6" borderId="0" xfId="29" applyNumberFormat="1" applyFont="1" applyFill="1" applyAlignment="1">
      <alignment horizontal="right" vertical="center"/>
    </xf>
    <xf numFmtId="41" fontId="28" fillId="0" borderId="0" xfId="28" applyNumberFormat="1" applyFont="1" applyAlignment="1">
      <alignment horizontal="right" vertical="center"/>
    </xf>
    <xf numFmtId="3" fontId="28" fillId="6" borderId="0" xfId="29" applyNumberFormat="1" applyFont="1" applyFill="1" applyAlignment="1">
      <alignment horizontal="right" vertical="center"/>
    </xf>
    <xf numFmtId="3" fontId="28" fillId="0" borderId="0" xfId="28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19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3" fontId="0" fillId="0" borderId="0" xfId="0" applyNumberFormat="1" applyAlignment="1">
      <alignment horizontal="center"/>
    </xf>
    <xf numFmtId="3" fontId="50" fillId="0" borderId="0" xfId="0" applyNumberFormat="1" applyFont="1" applyAlignment="1">
      <alignment horizontal="center"/>
    </xf>
    <xf numFmtId="195" fontId="6" fillId="6" borderId="0" xfId="29" applyNumberFormat="1" applyFont="1" applyFill="1" applyBorder="1" applyAlignment="1">
      <alignment horizontal="right" vertical="center"/>
    </xf>
    <xf numFmtId="195" fontId="6" fillId="0" borderId="0" xfId="28" applyNumberFormat="1" applyFont="1" applyBorder="1" applyAlignment="1">
      <alignment horizontal="right" vertical="center"/>
    </xf>
    <xf numFmtId="3" fontId="0" fillId="0" borderId="0" xfId="0" applyNumberFormat="1" applyAlignment="1">
      <alignment horizontal="center" vertical="center"/>
    </xf>
    <xf numFmtId="3" fontId="50" fillId="0" borderId="0" xfId="0" applyNumberFormat="1" applyFont="1" applyAlignment="1">
      <alignment horizontal="center" vertical="center"/>
    </xf>
    <xf numFmtId="3" fontId="28" fillId="0" borderId="0" xfId="29" applyNumberFormat="1" applyFont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6" borderId="0" xfId="121" applyNumberFormat="1" applyFont="1" applyFill="1" applyBorder="1" applyAlignment="1" applyProtection="1">
      <alignment horizontal="right" vertical="center"/>
    </xf>
    <xf numFmtId="3" fontId="28" fillId="0" borderId="0" xfId="121" applyNumberFormat="1" applyFont="1" applyFill="1" applyBorder="1" applyAlignment="1" applyProtection="1">
      <alignment horizontal="right" vertical="center"/>
    </xf>
    <xf numFmtId="0" fontId="51" fillId="0" borderId="0" xfId="0" applyFont="1" applyAlignment="1">
      <alignment horizontal="center"/>
    </xf>
    <xf numFmtId="0" fontId="49" fillId="0" borderId="0" xfId="0" applyFont="1" applyAlignment="1" applyProtection="1">
      <alignment horizontal="center" vertical="center"/>
    </xf>
    <xf numFmtId="0" fontId="29" fillId="0" borderId="0" xfId="0" applyFont="1" applyAlignment="1">
      <alignment horizontal="center" vertical="center"/>
    </xf>
    <xf numFmtId="0" fontId="52" fillId="0" borderId="0" xfId="0" applyFont="1" applyAlignment="1">
      <alignment horizontal="right"/>
    </xf>
    <xf numFmtId="192" fontId="47" fillId="5" borderId="0" xfId="1" applyNumberFormat="1" applyFont="1" applyFill="1"/>
    <xf numFmtId="3" fontId="29" fillId="6" borderId="0" xfId="29" applyNumberFormat="1" applyFont="1" applyFill="1" applyAlignment="1">
      <alignment horizontal="right" vertical="center"/>
    </xf>
    <xf numFmtId="3" fontId="29" fillId="0" borderId="0" xfId="28" applyNumberFormat="1" applyFont="1" applyAlignment="1">
      <alignment horizontal="right" vertical="center"/>
    </xf>
    <xf numFmtId="0" fontId="29" fillId="0" borderId="0" xfId="28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92" fontId="29" fillId="5" borderId="0" xfId="1" applyNumberFormat="1" applyFont="1" applyFill="1" applyAlignment="1">
      <alignment horizontal="right"/>
    </xf>
    <xf numFmtId="3" fontId="4" fillId="0" borderId="19" xfId="118" applyNumberFormat="1" applyFont="1" applyFill="1" applyBorder="1" applyAlignment="1" applyProtection="1">
      <alignment horizontal="right" vertical="center"/>
    </xf>
    <xf numFmtId="195" fontId="4" fillId="0" borderId="19" xfId="118" applyNumberFormat="1" applyFont="1" applyFill="1" applyBorder="1" applyAlignment="1" applyProtection="1">
      <alignment horizontal="right" vertical="center"/>
    </xf>
    <xf numFmtId="0" fontId="29" fillId="0" borderId="19" xfId="0" applyFont="1" applyBorder="1" applyAlignment="1">
      <alignment horizontal="center" vertical="center"/>
    </xf>
    <xf numFmtId="3" fontId="29" fillId="5" borderId="19" xfId="121" applyNumberFormat="1" applyFont="1" applyFill="1" applyBorder="1" applyAlignment="1" applyProtection="1">
      <alignment horizontal="right" vertical="center"/>
    </xf>
    <xf numFmtId="195" fontId="29" fillId="5" borderId="19" xfId="121" applyNumberFormat="1" applyFont="1" applyFill="1" applyBorder="1" applyAlignment="1" applyProtection="1">
      <alignment horizontal="right" vertical="center"/>
    </xf>
    <xf numFmtId="3" fontId="29" fillId="6" borderId="19" xfId="120" applyNumberFormat="1" applyFont="1" applyFill="1" applyBorder="1" applyAlignment="1" applyProtection="1">
      <alignment horizontal="right" vertical="center"/>
    </xf>
    <xf numFmtId="195" fontId="29" fillId="6" borderId="19" xfId="120" applyNumberFormat="1" applyFont="1" applyFill="1" applyBorder="1" applyAlignment="1" applyProtection="1">
      <alignment horizontal="right" vertical="center"/>
    </xf>
    <xf numFmtId="3" fontId="29" fillId="0" borderId="19" xfId="121" applyNumberFormat="1" applyFont="1" applyFill="1" applyBorder="1" applyAlignment="1" applyProtection="1">
      <alignment horizontal="right" vertical="center"/>
    </xf>
    <xf numFmtId="195" fontId="29" fillId="0" borderId="19" xfId="121" applyNumberFormat="1" applyFont="1" applyFill="1" applyBorder="1" applyAlignment="1" applyProtection="1">
      <alignment horizontal="right" vertical="center"/>
    </xf>
    <xf numFmtId="0" fontId="29" fillId="0" borderId="19" xfId="28" applyFont="1" applyBorder="1" applyAlignment="1">
      <alignment horizontal="center" vertical="center"/>
    </xf>
    <xf numFmtId="3" fontId="28" fillId="5" borderId="0" xfId="29" applyNumberFormat="1" applyFont="1" applyFill="1" applyAlignment="1">
      <alignment vertical="center"/>
    </xf>
    <xf numFmtId="0" fontId="29" fillId="5" borderId="0" xfId="29" applyFont="1" applyFill="1" applyAlignment="1">
      <alignment vertical="center"/>
    </xf>
    <xf numFmtId="0" fontId="29" fillId="6" borderId="0" xfId="29" applyFont="1" applyFill="1" applyAlignment="1">
      <alignment vertical="center"/>
    </xf>
    <xf numFmtId="0" fontId="36" fillId="5" borderId="0" xfId="29" applyFont="1" applyFill="1" applyAlignment="1"/>
    <xf numFmtId="0" fontId="36" fillId="6" borderId="0" xfId="29" applyFont="1" applyFill="1" applyAlignment="1"/>
    <xf numFmtId="0" fontId="28" fillId="0" borderId="0" xfId="29" applyFont="1"/>
    <xf numFmtId="196" fontId="28" fillId="0" borderId="0" xfId="29" applyNumberFormat="1" applyFont="1"/>
    <xf numFmtId="0" fontId="28" fillId="0" borderId="0" xfId="29" quotePrefix="1" applyFont="1"/>
    <xf numFmtId="0" fontId="28" fillId="6" borderId="0" xfId="29" applyFont="1" applyFill="1"/>
    <xf numFmtId="190" fontId="35" fillId="0" borderId="17" xfId="29" applyNumberFormat="1" applyFont="1" applyBorder="1" applyAlignment="1">
      <alignment horizontal="right"/>
    </xf>
    <xf numFmtId="0" fontId="45" fillId="0" borderId="17" xfId="29" applyFont="1" applyBorder="1" applyAlignment="1"/>
    <xf numFmtId="190" fontId="28" fillId="5" borderId="17" xfId="29" applyNumberFormat="1" applyFont="1" applyFill="1" applyBorder="1" applyAlignment="1">
      <alignment horizontal="right" vertical="center"/>
    </xf>
    <xf numFmtId="196" fontId="28" fillId="5" borderId="17" xfId="29" applyNumberFormat="1" applyFont="1" applyFill="1" applyBorder="1" applyAlignment="1">
      <alignment horizontal="right" vertical="center"/>
    </xf>
    <xf numFmtId="0" fontId="46" fillId="5" borderId="17" xfId="29" applyFont="1" applyFill="1" applyBorder="1" applyAlignment="1">
      <alignment vertical="center"/>
    </xf>
    <xf numFmtId="190" fontId="28" fillId="6" borderId="17" xfId="29" applyNumberFormat="1" applyFont="1" applyFill="1" applyBorder="1" applyAlignment="1">
      <alignment horizontal="right" vertical="center"/>
    </xf>
    <xf numFmtId="0" fontId="46" fillId="6" borderId="17" xfId="29" applyFont="1" applyFill="1" applyBorder="1" applyAlignment="1">
      <alignment vertical="center"/>
    </xf>
    <xf numFmtId="0" fontId="28" fillId="0" borderId="0" xfId="0" applyFont="1" applyAlignment="1">
      <alignment horizontal="right"/>
    </xf>
    <xf numFmtId="190" fontId="28" fillId="0" borderId="17" xfId="29" applyNumberFormat="1" applyFont="1" applyBorder="1" applyAlignment="1">
      <alignment horizontal="right" vertical="center"/>
    </xf>
    <xf numFmtId="0" fontId="46" fillId="0" borderId="17" xfId="29" applyFont="1" applyBorder="1" applyAlignment="1">
      <alignment vertical="center"/>
    </xf>
    <xf numFmtId="196" fontId="35" fillId="0" borderId="0" xfId="22" applyNumberFormat="1" applyFont="1" applyFill="1" applyBorder="1" applyAlignment="1" applyProtection="1">
      <alignment horizontal="right"/>
    </xf>
    <xf numFmtId="196" fontId="28" fillId="5" borderId="0" xfId="119" applyNumberFormat="1" applyFont="1" applyFill="1" applyBorder="1" applyAlignment="1" applyProtection="1">
      <alignment horizontal="right" vertical="center"/>
    </xf>
    <xf numFmtId="0" fontId="46" fillId="5" borderId="0" xfId="29" applyFont="1" applyFill="1" applyBorder="1" applyAlignment="1">
      <alignment vertical="center"/>
    </xf>
    <xf numFmtId="3" fontId="6" fillId="6" borderId="0" xfId="119" applyNumberFormat="1" applyFont="1" applyFill="1" applyBorder="1" applyAlignment="1">
      <alignment horizontal="right" vertical="center"/>
    </xf>
    <xf numFmtId="0" fontId="46" fillId="6" borderId="0" xfId="29" applyFont="1" applyFill="1" applyBorder="1" applyAlignment="1">
      <alignment vertical="center"/>
    </xf>
    <xf numFmtId="3" fontId="6" fillId="0" borderId="0" xfId="119" applyNumberFormat="1" applyFont="1" applyBorder="1" applyAlignment="1">
      <alignment horizontal="right" vertical="center"/>
    </xf>
    <xf numFmtId="0" fontId="46" fillId="0" borderId="0" xfId="29" applyFont="1" applyBorder="1" applyAlignment="1">
      <alignment vertical="center"/>
    </xf>
    <xf numFmtId="0" fontId="45" fillId="0" borderId="0" xfId="29" applyFont="1" applyAlignment="1"/>
    <xf numFmtId="0" fontId="46" fillId="5" borderId="0" xfId="29" applyFont="1" applyFill="1" applyAlignment="1">
      <alignment vertical="center"/>
    </xf>
    <xf numFmtId="196" fontId="28" fillId="6" borderId="0" xfId="119" applyNumberFormat="1" applyFont="1" applyFill="1" applyBorder="1" applyAlignment="1" applyProtection="1">
      <alignment horizontal="right" vertical="center"/>
    </xf>
    <xf numFmtId="0" fontId="46" fillId="6" borderId="0" xfId="29" applyFont="1" applyFill="1" applyAlignment="1">
      <alignment vertical="center"/>
    </xf>
    <xf numFmtId="196" fontId="28" fillId="0" borderId="0" xfId="119" applyNumberFormat="1" applyFont="1" applyFill="1" applyBorder="1" applyAlignment="1" applyProtection="1">
      <alignment horizontal="right" vertical="center"/>
    </xf>
    <xf numFmtId="0" fontId="46" fillId="0" borderId="0" xfId="29" applyFont="1" applyAlignment="1">
      <alignment vertical="center"/>
    </xf>
    <xf numFmtId="196" fontId="36" fillId="0" borderId="0" xfId="22" applyNumberFormat="1" applyFont="1" applyFill="1" applyBorder="1" applyAlignment="1" applyProtection="1">
      <alignment horizontal="right"/>
    </xf>
    <xf numFmtId="196" fontId="29" fillId="5" borderId="0" xfId="119" applyNumberFormat="1" applyFont="1" applyFill="1" applyBorder="1" applyAlignment="1" applyProtection="1">
      <alignment horizontal="right" vertical="center"/>
    </xf>
    <xf numFmtId="196" fontId="29" fillId="6" borderId="0" xfId="119" applyNumberFormat="1" applyFont="1" applyFill="1" applyBorder="1" applyAlignment="1" applyProtection="1">
      <alignment horizontal="right" vertical="center"/>
    </xf>
    <xf numFmtId="196" fontId="29" fillId="0" borderId="0" xfId="119" applyNumberFormat="1" applyFont="1" applyFill="1" applyBorder="1" applyAlignment="1" applyProtection="1">
      <alignment horizontal="right" vertical="center"/>
    </xf>
    <xf numFmtId="196" fontId="29" fillId="5" borderId="0" xfId="119" applyNumberFormat="1" applyFont="1" applyFill="1" applyBorder="1" applyAlignment="1" applyProtection="1">
      <alignment horizontal="right"/>
    </xf>
    <xf numFmtId="196" fontId="29" fillId="6" borderId="0" xfId="119" applyNumberFormat="1" applyFont="1" applyFill="1" applyBorder="1" applyAlignment="1" applyProtection="1">
      <alignment horizontal="right"/>
    </xf>
    <xf numFmtId="190" fontId="29" fillId="0" borderId="0" xfId="29" applyNumberFormat="1" applyFont="1" applyAlignment="1">
      <alignment vertical="center"/>
    </xf>
    <xf numFmtId="196" fontId="29" fillId="0" borderId="0" xfId="119" applyNumberFormat="1" applyFont="1" applyFill="1" applyBorder="1" applyAlignment="1" applyProtection="1">
      <alignment horizontal="right"/>
    </xf>
    <xf numFmtId="0" fontId="28" fillId="5" borderId="0" xfId="29" applyFont="1" applyFill="1"/>
    <xf numFmtId="3" fontId="6" fillId="6" borderId="0" xfId="117" applyNumberFormat="1" applyFont="1" applyFill="1" applyBorder="1" applyAlignment="1">
      <alignment horizontal="right" vertical="center"/>
    </xf>
    <xf numFmtId="3" fontId="28" fillId="6" borderId="0" xfId="29" applyNumberFormat="1" applyFont="1" applyFill="1"/>
    <xf numFmtId="3" fontId="28" fillId="0" borderId="0" xfId="29" applyNumberFormat="1" applyFont="1"/>
    <xf numFmtId="4" fontId="35" fillId="0" borderId="0" xfId="29" applyNumberFormat="1" applyFont="1" applyAlignment="1">
      <alignment horizontal="right"/>
    </xf>
    <xf numFmtId="192" fontId="53" fillId="0" borderId="0" xfId="1" applyNumberFormat="1" applyFont="1" applyAlignment="1"/>
    <xf numFmtId="3" fontId="47" fillId="6" borderId="0" xfId="29" applyNumberFormat="1" applyFont="1" applyFill="1"/>
    <xf numFmtId="3" fontId="47" fillId="0" borderId="0" xfId="29" applyNumberFormat="1" applyFont="1"/>
    <xf numFmtId="4" fontId="36" fillId="0" borderId="0" xfId="29" applyNumberFormat="1" applyFont="1" applyAlignment="1">
      <alignment horizontal="right"/>
    </xf>
    <xf numFmtId="192" fontId="36" fillId="0" borderId="0" xfId="1" applyNumberFormat="1" applyFont="1" applyAlignment="1"/>
    <xf numFmtId="3" fontId="29" fillId="6" borderId="0" xfId="29" applyNumberFormat="1" applyFont="1" applyFill="1"/>
    <xf numFmtId="3" fontId="29" fillId="0" borderId="0" xfId="29" applyNumberFormat="1" applyFont="1"/>
    <xf numFmtId="0" fontId="29" fillId="0" borderId="0" xfId="29" applyFont="1"/>
    <xf numFmtId="0" fontId="29" fillId="5" borderId="0" xfId="29" applyFont="1" applyFill="1" applyAlignment="1">
      <alignment horizontal="center"/>
    </xf>
    <xf numFmtId="0" fontId="29" fillId="6" borderId="0" xfId="29" applyFont="1" applyFill="1" applyAlignment="1">
      <alignment horizontal="center"/>
    </xf>
    <xf numFmtId="0" fontId="29" fillId="0" borderId="0" xfId="29" applyFont="1" applyAlignment="1">
      <alignment horizontal="center"/>
    </xf>
    <xf numFmtId="0" fontId="36" fillId="0" borderId="0" xfId="29" applyFont="1"/>
    <xf numFmtId="0" fontId="35" fillId="5" borderId="0" xfId="29" applyFont="1" applyFill="1"/>
    <xf numFmtId="0" fontId="36" fillId="5" borderId="0" xfId="29" applyFont="1" applyFill="1"/>
    <xf numFmtId="0" fontId="35" fillId="6" borderId="0" xfId="29" applyFont="1" applyFill="1"/>
    <xf numFmtId="0" fontId="36" fillId="6" borderId="0" xfId="29" applyFont="1" applyFill="1"/>
    <xf numFmtId="0" fontId="35" fillId="0" borderId="0" xfId="29" applyFont="1"/>
    <xf numFmtId="0" fontId="54" fillId="0" borderId="0" xfId="29" applyFont="1"/>
    <xf numFmtId="196" fontId="54" fillId="0" borderId="0" xfId="29" applyNumberFormat="1" applyFont="1"/>
    <xf numFmtId="0" fontId="28" fillId="0" borderId="0" xfId="29" quotePrefix="1" applyFont="1" applyBorder="1"/>
    <xf numFmtId="196" fontId="28" fillId="6" borderId="0" xfId="29" applyNumberFormat="1" applyFont="1" applyFill="1"/>
    <xf numFmtId="3" fontId="35" fillId="0" borderId="0" xfId="29" applyNumberFormat="1" applyFont="1" applyAlignment="1">
      <alignment vertical="center"/>
    </xf>
    <xf numFmtId="43" fontId="35" fillId="0" borderId="0" xfId="1" applyFont="1" applyAlignment="1">
      <alignment vertical="center"/>
    </xf>
    <xf numFmtId="0" fontId="54" fillId="0" borderId="17" xfId="29" applyFont="1" applyBorder="1"/>
    <xf numFmtId="0" fontId="28" fillId="5" borderId="17" xfId="29" applyFont="1" applyFill="1" applyBorder="1"/>
    <xf numFmtId="0" fontId="28" fillId="6" borderId="17" xfId="29" applyFont="1" applyFill="1" applyBorder="1"/>
    <xf numFmtId="0" fontId="28" fillId="0" borderId="17" xfId="29" applyFont="1" applyBorder="1"/>
    <xf numFmtId="196" fontId="35" fillId="0" borderId="0" xfId="122" applyNumberFormat="1" applyFont="1" applyFill="1" applyBorder="1" applyAlignment="1" applyProtection="1">
      <alignment horizontal="right" vertical="center"/>
    </xf>
    <xf numFmtId="0" fontId="35" fillId="0" borderId="0" xfId="29" applyFont="1" applyBorder="1" applyAlignment="1">
      <alignment horizontal="left" vertical="center"/>
    </xf>
    <xf numFmtId="196" fontId="28" fillId="5" borderId="0" xfId="113" applyNumberFormat="1" applyFont="1" applyFill="1" applyBorder="1" applyAlignment="1" applyProtection="1">
      <alignment horizontal="right" vertical="center"/>
    </xf>
    <xf numFmtId="0" fontId="28" fillId="5" borderId="0" xfId="29" applyFont="1" applyFill="1" applyBorder="1" applyAlignment="1">
      <alignment horizontal="left" vertical="center"/>
    </xf>
    <xf numFmtId="196" fontId="28" fillId="6" borderId="0" xfId="113" applyNumberFormat="1" applyFont="1" applyFill="1" applyBorder="1" applyAlignment="1" applyProtection="1">
      <alignment horizontal="right" vertical="center"/>
    </xf>
    <xf numFmtId="0" fontId="28" fillId="6" borderId="0" xfId="29" applyFont="1" applyFill="1" applyBorder="1" applyAlignment="1">
      <alignment horizontal="left" vertical="center"/>
    </xf>
    <xf numFmtId="196" fontId="28" fillId="0" borderId="0" xfId="113" applyNumberFormat="1" applyFont="1" applyFill="1" applyBorder="1" applyAlignment="1" applyProtection="1">
      <alignment horizontal="right" vertical="center"/>
    </xf>
    <xf numFmtId="0" fontId="28" fillId="0" borderId="0" xfId="29" applyFont="1" applyBorder="1" applyAlignment="1">
      <alignment horizontal="left" vertical="center"/>
    </xf>
    <xf numFmtId="0" fontId="35" fillId="0" borderId="0" xfId="29" applyFont="1" applyAlignment="1">
      <alignment horizontal="left" vertical="center"/>
    </xf>
    <xf numFmtId="0" fontId="28" fillId="5" borderId="0" xfId="29" applyFont="1" applyFill="1" applyAlignment="1">
      <alignment horizontal="left" vertical="center"/>
    </xf>
    <xf numFmtId="0" fontId="28" fillId="6" borderId="0" xfId="29" applyFont="1" applyFill="1" applyAlignment="1">
      <alignment horizontal="left" vertical="center"/>
    </xf>
    <xf numFmtId="0" fontId="28" fillId="0" borderId="0" xfId="29" applyFont="1" applyAlignment="1">
      <alignment horizontal="left" vertical="center"/>
    </xf>
    <xf numFmtId="17" fontId="35" fillId="0" borderId="0" xfId="29" applyNumberFormat="1" applyFont="1" applyAlignment="1">
      <alignment horizontal="left" vertical="center"/>
    </xf>
    <xf numFmtId="17" fontId="28" fillId="5" borderId="0" xfId="29" applyNumberFormat="1" applyFont="1" applyFill="1" applyAlignment="1">
      <alignment horizontal="left" vertical="center"/>
    </xf>
    <xf numFmtId="17" fontId="28" fillId="6" borderId="0" xfId="29" applyNumberFormat="1" applyFont="1" applyFill="1" applyAlignment="1">
      <alignment horizontal="left" vertical="center"/>
    </xf>
    <xf numFmtId="17" fontId="28" fillId="0" borderId="0" xfId="29" applyNumberFormat="1" applyFont="1" applyAlignment="1">
      <alignment horizontal="left" vertical="center"/>
    </xf>
    <xf numFmtId="196" fontId="36" fillId="0" borderId="0" xfId="122" applyNumberFormat="1" applyFont="1" applyFill="1" applyBorder="1" applyAlignment="1" applyProtection="1">
      <alignment horizontal="right" vertical="center"/>
    </xf>
    <xf numFmtId="0" fontId="60" fillId="0" borderId="0" xfId="29" applyFont="1" applyAlignment="1">
      <alignment horizontal="center" vertical="center"/>
    </xf>
    <xf numFmtId="196" fontId="29" fillId="5" borderId="0" xfId="113" applyNumberFormat="1" applyFont="1" applyFill="1" applyBorder="1" applyAlignment="1" applyProtection="1">
      <alignment horizontal="right" vertical="center"/>
    </xf>
    <xf numFmtId="196" fontId="29" fillId="6" borderId="0" xfId="113" applyNumberFormat="1" applyFont="1" applyFill="1" applyBorder="1" applyAlignment="1" applyProtection="1">
      <alignment horizontal="right" vertical="center"/>
    </xf>
    <xf numFmtId="196" fontId="29" fillId="0" borderId="0" xfId="113" applyNumberFormat="1" applyFont="1" applyFill="1" applyBorder="1" applyAlignment="1" applyProtection="1">
      <alignment horizontal="right" vertical="center"/>
    </xf>
    <xf numFmtId="0" fontId="36" fillId="0" borderId="0" xfId="29" applyFont="1" applyAlignment="1">
      <alignment horizontal="center" vertical="center"/>
    </xf>
    <xf numFmtId="196" fontId="29" fillId="5" borderId="0" xfId="113" applyNumberFormat="1" applyFont="1" applyFill="1" applyBorder="1" applyAlignment="1" applyProtection="1">
      <alignment horizontal="right"/>
    </xf>
    <xf numFmtId="196" fontId="29" fillId="6" borderId="0" xfId="113" applyNumberFormat="1" applyFont="1" applyFill="1" applyBorder="1" applyAlignment="1" applyProtection="1">
      <alignment horizontal="right"/>
    </xf>
    <xf numFmtId="196" fontId="29" fillId="0" borderId="0" xfId="113" applyNumberFormat="1" applyFont="1" applyFill="1" applyBorder="1" applyAlignment="1" applyProtection="1">
      <alignment horizontal="right"/>
    </xf>
    <xf numFmtId="1" fontId="6" fillId="0" borderId="0" xfId="111" applyNumberFormat="1" applyFont="1"/>
    <xf numFmtId="190" fontId="35" fillId="0" borderId="0" xfId="0" applyNumberFormat="1" applyFont="1" applyAlignment="1">
      <alignment horizontal="right"/>
    </xf>
    <xf numFmtId="3" fontId="35" fillId="0" borderId="0" xfId="0" applyNumberFormat="1" applyFont="1" applyAlignment="1">
      <alignment horizontal="right" vertical="center"/>
    </xf>
    <xf numFmtId="3" fontId="28" fillId="5" borderId="0" xfId="0" applyNumberFormat="1" applyFont="1" applyFill="1" applyAlignment="1">
      <alignment vertical="center"/>
    </xf>
    <xf numFmtId="3" fontId="28" fillId="5" borderId="0" xfId="0" applyNumberFormat="1" applyFont="1" applyFill="1" applyAlignment="1">
      <alignment horizontal="right" vertical="center"/>
    </xf>
    <xf numFmtId="195" fontId="28" fillId="6" borderId="0" xfId="113" applyNumberFormat="1" applyFont="1" applyFill="1" applyBorder="1" applyAlignment="1" applyProtection="1">
      <alignment horizontal="right" vertical="center"/>
    </xf>
    <xf numFmtId="195" fontId="28" fillId="0" borderId="0" xfId="113" applyNumberFormat="1" applyFont="1" applyFill="1" applyBorder="1" applyAlignment="1" applyProtection="1">
      <alignment horizontal="right" vertical="center"/>
    </xf>
    <xf numFmtId="0" fontId="35" fillId="0" borderId="0" xfId="0" applyFont="1" applyAlignment="1">
      <alignment horizontal="right" vertical="center"/>
    </xf>
    <xf numFmtId="0" fontId="28" fillId="5" borderId="0" xfId="0" applyFont="1" applyFill="1" applyAlignment="1">
      <alignment vertical="center"/>
    </xf>
    <xf numFmtId="190" fontId="47" fillId="0" borderId="0" xfId="0" applyNumberFormat="1" applyFont="1"/>
    <xf numFmtId="3" fontId="61" fillId="0" borderId="0" xfId="0" applyNumberFormat="1" applyFont="1" applyAlignment="1">
      <alignment horizontal="right" vertical="center"/>
    </xf>
    <xf numFmtId="0" fontId="48" fillId="5" borderId="0" xfId="0" applyFont="1" applyFill="1" applyAlignment="1">
      <alignment vertical="center"/>
    </xf>
    <xf numFmtId="195" fontId="29" fillId="6" borderId="0" xfId="113" applyNumberFormat="1" applyFont="1" applyFill="1" applyBorder="1" applyAlignment="1" applyProtection="1">
      <alignment horizontal="right" vertical="center"/>
    </xf>
    <xf numFmtId="195" fontId="29" fillId="6" borderId="0" xfId="113" applyNumberFormat="1" applyFont="1" applyFill="1" applyBorder="1" applyAlignment="1" applyProtection="1">
      <alignment vertical="center"/>
    </xf>
    <xf numFmtId="195" fontId="29" fillId="0" borderId="0" xfId="113" applyNumberFormat="1" applyFont="1" applyFill="1" applyBorder="1" applyAlignment="1" applyProtection="1">
      <alignment horizontal="right" vertical="center"/>
    </xf>
    <xf numFmtId="195" fontId="29" fillId="0" borderId="0" xfId="113" applyNumberFormat="1" applyFont="1" applyFill="1" applyBorder="1" applyAlignment="1" applyProtection="1">
      <alignment vertical="center"/>
    </xf>
    <xf numFmtId="190" fontId="36" fillId="0" borderId="0" xfId="0" applyNumberFormat="1" applyFont="1" applyAlignment="1">
      <alignment horizontal="right"/>
    </xf>
    <xf numFmtId="3" fontId="36" fillId="0" borderId="0" xfId="29" applyNumberFormat="1" applyFont="1" applyAlignment="1">
      <alignment horizontal="right"/>
    </xf>
    <xf numFmtId="3" fontId="36" fillId="0" borderId="0" xfId="0" applyNumberFormat="1" applyFont="1" applyAlignment="1">
      <alignment horizontal="right" vertical="center"/>
    </xf>
    <xf numFmtId="3" fontId="29" fillId="5" borderId="0" xfId="0" applyNumberFormat="1" applyFont="1" applyFill="1" applyAlignment="1">
      <alignment vertical="center"/>
    </xf>
    <xf numFmtId="3" fontId="29" fillId="5" borderId="0" xfId="0" applyNumberFormat="1" applyFont="1" applyFill="1" applyAlignment="1">
      <alignment horizontal="right" vertical="center"/>
    </xf>
    <xf numFmtId="197" fontId="29" fillId="0" borderId="0" xfId="29" applyNumberFormat="1" applyFont="1"/>
    <xf numFmtId="0" fontId="60" fillId="0" borderId="0" xfId="29" applyFont="1" applyBorder="1" applyAlignment="1">
      <alignment horizontal="center" vertical="center"/>
    </xf>
    <xf numFmtId="0" fontId="29" fillId="5" borderId="0" xfId="29" applyFont="1" applyFill="1"/>
    <xf numFmtId="196" fontId="35" fillId="0" borderId="0" xfId="29" applyNumberFormat="1" applyFont="1"/>
    <xf numFmtId="196" fontId="28" fillId="5" borderId="0" xfId="29" applyNumberFormat="1" applyFont="1" applyFill="1"/>
    <xf numFmtId="0" fontId="29" fillId="6" borderId="0" xfId="29" applyFont="1" applyFill="1"/>
    <xf numFmtId="0" fontId="35" fillId="0" borderId="17" xfId="29" applyFont="1" applyBorder="1"/>
    <xf numFmtId="196" fontId="35" fillId="0" borderId="0" xfId="126" applyNumberFormat="1" applyFont="1" applyFill="1" applyBorder="1" applyAlignment="1" applyProtection="1">
      <alignment horizontal="right"/>
    </xf>
    <xf numFmtId="196" fontId="28" fillId="5" borderId="0" xfId="112" applyNumberFormat="1" applyFont="1" applyFill="1" applyBorder="1" applyAlignment="1" applyProtection="1">
      <alignment horizontal="right"/>
    </xf>
    <xf numFmtId="196" fontId="28" fillId="6" borderId="0" xfId="112" applyNumberFormat="1" applyFont="1" applyFill="1" applyBorder="1" applyAlignment="1" applyProtection="1">
      <alignment horizontal="right"/>
    </xf>
    <xf numFmtId="195" fontId="28" fillId="6" borderId="0" xfId="112" applyNumberFormat="1" applyFont="1" applyFill="1" applyBorder="1" applyAlignment="1" applyProtection="1">
      <alignment horizontal="right"/>
    </xf>
    <xf numFmtId="196" fontId="28" fillId="0" borderId="0" xfId="112" applyNumberFormat="1" applyFont="1" applyFill="1" applyBorder="1" applyAlignment="1" applyProtection="1">
      <alignment horizontal="right"/>
    </xf>
    <xf numFmtId="195" fontId="28" fillId="0" borderId="0" xfId="112" applyNumberFormat="1" applyFont="1" applyFill="1" applyBorder="1" applyAlignment="1" applyProtection="1">
      <alignment horizontal="right"/>
    </xf>
    <xf numFmtId="197" fontId="28" fillId="5" borderId="0" xfId="29" applyNumberFormat="1" applyFont="1" applyFill="1" applyBorder="1" applyAlignment="1" applyProtection="1">
      <alignment horizontal="left" vertical="center"/>
    </xf>
    <xf numFmtId="197" fontId="28" fillId="6" borderId="0" xfId="29" applyNumberFormat="1" applyFont="1" applyFill="1" applyBorder="1" applyAlignment="1" applyProtection="1">
      <alignment horizontal="left" vertical="center"/>
    </xf>
    <xf numFmtId="197" fontId="28" fillId="0" borderId="0" xfId="29" applyNumberFormat="1" applyFont="1" applyBorder="1" applyAlignment="1" applyProtection="1">
      <alignment horizontal="left" vertical="center"/>
    </xf>
    <xf numFmtId="194" fontId="35" fillId="0" borderId="0" xfId="126" applyNumberFormat="1" applyFont="1" applyFill="1" applyBorder="1" applyAlignment="1" applyProtection="1">
      <alignment horizontal="right"/>
    </xf>
    <xf numFmtId="190" fontId="6" fillId="0" borderId="0" xfId="0" applyNumberFormat="1" applyFont="1"/>
    <xf numFmtId="190" fontId="3" fillId="0" borderId="0" xfId="0" applyNumberFormat="1" applyFont="1"/>
    <xf numFmtId="190" fontId="28" fillId="0" borderId="0" xfId="0" applyNumberFormat="1" applyFont="1"/>
    <xf numFmtId="190" fontId="6" fillId="0" borderId="0" xfId="0" applyNumberFormat="1" applyFont="1" applyAlignment="1">
      <alignment horizontal="right"/>
    </xf>
    <xf numFmtId="193" fontId="6" fillId="0" borderId="0" xfId="0" applyNumberFormat="1" applyFont="1" applyAlignment="1"/>
    <xf numFmtId="193" fontId="0" fillId="0" borderId="0" xfId="112" applyNumberFormat="1" applyFont="1"/>
    <xf numFmtId="193" fontId="28" fillId="0" borderId="0" xfId="28" applyNumberFormat="1" applyFont="1" applyAlignment="1"/>
    <xf numFmtId="193" fontId="6" fillId="0" borderId="0" xfId="0" applyNumberFormat="1" applyFont="1" applyAlignment="1">
      <alignment horizontal="right"/>
    </xf>
    <xf numFmtId="1" fontId="6" fillId="0" borderId="0" xfId="112" applyNumberFormat="1" applyFont="1"/>
    <xf numFmtId="1" fontId="28" fillId="0" borderId="0" xfId="0" applyNumberFormat="1" applyFont="1"/>
    <xf numFmtId="196" fontId="36" fillId="0" borderId="0" xfId="126" applyNumberFormat="1" applyFont="1" applyFill="1" applyBorder="1" applyAlignment="1" applyProtection="1">
      <alignment horizontal="right"/>
    </xf>
    <xf numFmtId="194" fontId="36" fillId="0" borderId="0" xfId="126" applyNumberFormat="1" applyFont="1" applyFill="1" applyBorder="1" applyAlignment="1" applyProtection="1">
      <alignment horizontal="right"/>
    </xf>
    <xf numFmtId="1" fontId="28" fillId="0" borderId="0" xfId="29" applyNumberFormat="1" applyFont="1" applyAlignment="1">
      <alignment vertical="center"/>
    </xf>
    <xf numFmtId="196" fontId="29" fillId="5" borderId="0" xfId="112" applyNumberFormat="1" applyFont="1" applyFill="1" applyBorder="1" applyAlignment="1" applyProtection="1">
      <alignment horizontal="right" vertical="center"/>
    </xf>
    <xf numFmtId="196" fontId="29" fillId="6" borderId="0" xfId="112" applyNumberFormat="1" applyFont="1" applyFill="1" applyBorder="1" applyAlignment="1" applyProtection="1">
      <alignment horizontal="right" vertical="center"/>
    </xf>
    <xf numFmtId="196" fontId="29" fillId="0" borderId="0" xfId="112" applyNumberFormat="1" applyFont="1" applyFill="1" applyBorder="1" applyAlignment="1" applyProtection="1">
      <alignment horizontal="right" vertical="center"/>
    </xf>
    <xf numFmtId="1" fontId="6" fillId="0" borderId="0" xfId="112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196" fontId="29" fillId="5" borderId="0" xfId="112" applyNumberFormat="1" applyFont="1" applyFill="1" applyBorder="1" applyAlignment="1" applyProtection="1">
      <alignment horizontal="right"/>
    </xf>
    <xf numFmtId="196" fontId="29" fillId="6" borderId="0" xfId="112" applyNumberFormat="1" applyFont="1" applyFill="1" applyBorder="1" applyAlignment="1" applyProtection="1">
      <alignment horizontal="right"/>
    </xf>
    <xf numFmtId="196" fontId="29" fillId="0" borderId="0" xfId="112" applyNumberFormat="1" applyFont="1" applyFill="1" applyBorder="1" applyAlignment="1" applyProtection="1">
      <alignment horizontal="right"/>
    </xf>
    <xf numFmtId="3" fontId="35" fillId="0" borderId="0" xfId="0" applyNumberFormat="1" applyFont="1" applyAlignment="1">
      <alignment horizontal="right"/>
    </xf>
    <xf numFmtId="195" fontId="28" fillId="6" borderId="0" xfId="112" applyNumberFormat="1" applyFont="1" applyFill="1" applyBorder="1" applyAlignment="1" applyProtection="1">
      <alignment horizontal="right" vertical="center"/>
    </xf>
    <xf numFmtId="195" fontId="28" fillId="0" borderId="0" xfId="112" applyNumberFormat="1" applyFont="1" applyFill="1" applyBorder="1" applyAlignment="1" applyProtection="1">
      <alignment horizontal="right" vertical="center"/>
    </xf>
    <xf numFmtId="194" fontId="28" fillId="6" borderId="0" xfId="31" applyNumberFormat="1" applyFont="1" applyFill="1" applyBorder="1" applyAlignment="1">
      <alignment horizontal="right" vertical="center"/>
    </xf>
    <xf numFmtId="195" fontId="28" fillId="6" borderId="0" xfId="31" applyNumberFormat="1" applyFont="1" applyFill="1" applyBorder="1" applyAlignment="1">
      <alignment horizontal="right" vertical="center"/>
    </xf>
    <xf numFmtId="194" fontId="28" fillId="0" borderId="0" xfId="31" applyNumberFormat="1" applyFont="1" applyBorder="1" applyAlignment="1">
      <alignment horizontal="right" vertical="center"/>
    </xf>
    <xf numFmtId="195" fontId="28" fillId="0" borderId="0" xfId="31" applyNumberFormat="1" applyFont="1" applyBorder="1" applyAlignment="1">
      <alignment horizontal="right" vertical="center"/>
    </xf>
    <xf numFmtId="3" fontId="35" fillId="0" borderId="0" xfId="29" applyNumberFormat="1" applyFont="1" applyAlignment="1"/>
    <xf numFmtId="0" fontId="36" fillId="0" borderId="0" xfId="0" applyFont="1"/>
    <xf numFmtId="195" fontId="28" fillId="0" borderId="0" xfId="0" applyNumberFormat="1" applyFont="1"/>
    <xf numFmtId="195" fontId="6" fillId="0" borderId="0" xfId="112" applyNumberFormat="1" applyFont="1"/>
    <xf numFmtId="192" fontId="28" fillId="5" borderId="0" xfId="1" applyNumberFormat="1" applyFont="1" applyFill="1"/>
    <xf numFmtId="201" fontId="28" fillId="0" borderId="0" xfId="0" applyNumberFormat="1" applyFont="1"/>
    <xf numFmtId="195" fontId="6" fillId="0" borderId="0" xfId="0" applyNumberFormat="1" applyFont="1" applyAlignment="1"/>
    <xf numFmtId="192" fontId="0" fillId="0" borderId="0" xfId="112" applyNumberFormat="1" applyFont="1"/>
    <xf numFmtId="3" fontId="28" fillId="0" borderId="0" xfId="28" applyNumberFormat="1" applyFont="1" applyAlignment="1"/>
    <xf numFmtId="3" fontId="4" fillId="0" borderId="0" xfId="5" applyNumberFormat="1" applyFont="1" applyAlignment="1">
      <alignment horizontal="right"/>
    </xf>
    <xf numFmtId="0" fontId="4" fillId="0" borderId="0" xfId="5" applyFont="1"/>
    <xf numFmtId="195" fontId="6" fillId="0" borderId="0" xfId="112" applyNumberFormat="1" applyFont="1" applyAlignment="1">
      <alignment vertical="center"/>
    </xf>
    <xf numFmtId="194" fontId="28" fillId="6" borderId="0" xfId="112" applyNumberFormat="1" applyFont="1" applyFill="1" applyBorder="1" applyAlignment="1" applyProtection="1">
      <alignment horizontal="right" vertical="center"/>
    </xf>
    <xf numFmtId="194" fontId="29" fillId="6" borderId="0" xfId="112" applyNumberFormat="1" applyFont="1" applyFill="1" applyBorder="1" applyAlignment="1" applyProtection="1">
      <alignment horizontal="right" vertical="center"/>
    </xf>
    <xf numFmtId="195" fontId="29" fillId="6" borderId="0" xfId="112" applyNumberFormat="1" applyFont="1" applyFill="1" applyBorder="1" applyAlignment="1" applyProtection="1">
      <alignment horizontal="right" vertical="center"/>
    </xf>
    <xf numFmtId="194" fontId="28" fillId="0" borderId="0" xfId="112" applyNumberFormat="1" applyFont="1" applyFill="1" applyBorder="1" applyAlignment="1" applyProtection="1">
      <alignment horizontal="right" vertical="center"/>
    </xf>
    <xf numFmtId="194" fontId="29" fillId="0" borderId="0" xfId="112" applyNumberFormat="1" applyFont="1" applyFill="1" applyBorder="1" applyAlignment="1" applyProtection="1">
      <alignment horizontal="right" vertical="center"/>
    </xf>
    <xf numFmtId="195" fontId="29" fillId="0" borderId="0" xfId="112" applyNumberFormat="1" applyFont="1" applyFill="1" applyBorder="1" applyAlignment="1" applyProtection="1">
      <alignment horizontal="right" vertical="center"/>
    </xf>
    <xf numFmtId="0" fontId="29" fillId="0" borderId="0" xfId="0" applyFont="1"/>
    <xf numFmtId="0" fontId="62" fillId="0" borderId="0" xfId="28" applyFont="1"/>
    <xf numFmtId="3" fontId="29" fillId="0" borderId="0" xfId="28" applyNumberFormat="1" applyFont="1"/>
    <xf numFmtId="195" fontId="4" fillId="0" borderId="0" xfId="14" applyNumberFormat="1" applyFont="1" applyAlignment="1">
      <alignment horizontal="right"/>
    </xf>
    <xf numFmtId="195" fontId="4" fillId="0" borderId="0" xfId="14" applyNumberFormat="1" applyFont="1"/>
    <xf numFmtId="0" fontId="28" fillId="7" borderId="0" xfId="31" applyFont="1" applyFill="1" applyAlignment="1">
      <alignment vertical="center"/>
    </xf>
    <xf numFmtId="0" fontId="29" fillId="7" borderId="0" xfId="31" applyFont="1" applyFill="1" applyAlignment="1">
      <alignment vertical="center"/>
    </xf>
    <xf numFmtId="196" fontId="35" fillId="8" borderId="0" xfId="29" applyNumberFormat="1" applyFont="1" applyFill="1"/>
    <xf numFmtId="0" fontId="35" fillId="8" borderId="0" xfId="29" quotePrefix="1" applyFont="1" applyFill="1" applyBorder="1"/>
    <xf numFmtId="196" fontId="28" fillId="9" borderId="0" xfId="29" applyNumberFormat="1" applyFont="1" applyFill="1"/>
    <xf numFmtId="0" fontId="29" fillId="9" borderId="0" xfId="29" applyFont="1" applyFill="1"/>
    <xf numFmtId="196" fontId="28" fillId="10" borderId="0" xfId="29" applyNumberFormat="1" applyFont="1" applyFill="1"/>
    <xf numFmtId="0" fontId="6" fillId="10" borderId="0" xfId="29" quotePrefix="1" applyFont="1" applyFill="1" applyBorder="1"/>
    <xf numFmtId="0" fontId="35" fillId="7" borderId="0" xfId="29" applyFont="1" applyFill="1" applyAlignment="1">
      <alignment vertical="center"/>
    </xf>
    <xf numFmtId="0" fontId="6" fillId="7" borderId="0" xfId="29" quotePrefix="1" applyFont="1" applyFill="1" applyAlignment="1">
      <alignment vertical="center"/>
    </xf>
    <xf numFmtId="0" fontId="28" fillId="8" borderId="0" xfId="29" applyFont="1" applyFill="1"/>
    <xf numFmtId="0" fontId="29" fillId="8" borderId="0" xfId="29" applyFont="1" applyFill="1"/>
    <xf numFmtId="0" fontId="28" fillId="9" borderId="0" xfId="29" applyFont="1" applyFill="1"/>
    <xf numFmtId="0" fontId="28" fillId="10" borderId="0" xfId="29" applyFont="1" applyFill="1"/>
    <xf numFmtId="0" fontId="29" fillId="10" borderId="0" xfId="29" applyFont="1" applyFill="1"/>
    <xf numFmtId="0" fontId="28" fillId="0" borderId="1" xfId="29" applyFont="1" applyBorder="1"/>
    <xf numFmtId="196" fontId="6" fillId="7" borderId="1" xfId="31" applyNumberFormat="1" applyFont="1" applyFill="1" applyBorder="1" applyAlignment="1">
      <alignment horizontal="right" vertical="center"/>
    </xf>
    <xf numFmtId="0" fontId="28" fillId="7" borderId="17" xfId="31" applyFont="1" applyFill="1" applyBorder="1" applyAlignment="1">
      <alignment vertical="center"/>
    </xf>
    <xf numFmtId="0" fontId="28" fillId="8" borderId="17" xfId="29" applyFont="1" applyFill="1" applyBorder="1"/>
    <xf numFmtId="0" fontId="35" fillId="9" borderId="17" xfId="29" applyFont="1" applyFill="1" applyBorder="1"/>
    <xf numFmtId="0" fontId="28" fillId="10" borderId="17" xfId="29" applyFont="1" applyFill="1" applyBorder="1"/>
    <xf numFmtId="0" fontId="28" fillId="0" borderId="0" xfId="28" applyFont="1" applyAlignment="1">
      <alignment horizontal="right"/>
    </xf>
    <xf numFmtId="0" fontId="28" fillId="0" borderId="0" xfId="28" applyFont="1" applyBorder="1" applyAlignment="1">
      <alignment horizontal="right"/>
    </xf>
    <xf numFmtId="196" fontId="29" fillId="7" borderId="0" xfId="1" applyNumberFormat="1" applyFont="1" applyFill="1" applyBorder="1" applyAlignment="1" applyProtection="1">
      <alignment horizontal="right" vertical="center"/>
    </xf>
    <xf numFmtId="0" fontId="28" fillId="7" borderId="0" xfId="31" applyFont="1" applyFill="1" applyBorder="1" applyAlignment="1" applyProtection="1">
      <alignment horizontal="left" vertical="center"/>
    </xf>
    <xf numFmtId="196" fontId="29" fillId="8" borderId="0" xfId="25" applyNumberFormat="1" applyFont="1" applyFill="1" applyBorder="1" applyAlignment="1" applyProtection="1">
      <alignment horizontal="right"/>
    </xf>
    <xf numFmtId="0" fontId="28" fillId="8" borderId="0" xfId="29" applyFont="1" applyFill="1" applyBorder="1" applyAlignment="1" applyProtection="1">
      <alignment horizontal="left" vertical="center"/>
    </xf>
    <xf numFmtId="196" fontId="36" fillId="9" borderId="0" xfId="25" applyNumberFormat="1" applyFont="1" applyFill="1" applyBorder="1" applyAlignment="1" applyProtection="1">
      <alignment horizontal="right"/>
    </xf>
    <xf numFmtId="0" fontId="35" fillId="9" borderId="0" xfId="29" applyFont="1" applyFill="1" applyBorder="1" applyAlignment="1" applyProtection="1">
      <alignment horizontal="left" vertical="center"/>
    </xf>
    <xf numFmtId="195" fontId="28" fillId="10" borderId="0" xfId="25" applyNumberFormat="1" applyFont="1" applyFill="1" applyBorder="1" applyAlignment="1" applyProtection="1">
      <alignment horizontal="right"/>
    </xf>
    <xf numFmtId="196" fontId="28" fillId="10" borderId="0" xfId="25" applyNumberFormat="1" applyFont="1" applyFill="1" applyBorder="1" applyAlignment="1" applyProtection="1">
      <alignment horizontal="right"/>
    </xf>
    <xf numFmtId="0" fontId="28" fillId="10" borderId="0" xfId="29" applyFont="1" applyFill="1" applyBorder="1" applyAlignment="1" applyProtection="1">
      <alignment horizontal="left" vertical="center"/>
    </xf>
    <xf numFmtId="197" fontId="28" fillId="7" borderId="0" xfId="31" applyNumberFormat="1" applyFont="1" applyFill="1" applyBorder="1" applyAlignment="1" applyProtection="1">
      <alignment horizontal="left" vertical="center"/>
    </xf>
    <xf numFmtId="197" fontId="28" fillId="8" borderId="0" xfId="29" applyNumberFormat="1" applyFont="1" applyFill="1" applyBorder="1" applyAlignment="1" applyProtection="1">
      <alignment horizontal="left" vertical="center"/>
    </xf>
    <xf numFmtId="197" fontId="35" fillId="9" borderId="0" xfId="29" applyNumberFormat="1" applyFont="1" applyFill="1" applyBorder="1" applyAlignment="1" applyProtection="1">
      <alignment horizontal="left" vertical="center"/>
    </xf>
    <xf numFmtId="197" fontId="28" fillId="10" borderId="0" xfId="29" applyNumberFormat="1" applyFont="1" applyFill="1" applyBorder="1" applyAlignment="1" applyProtection="1">
      <alignment horizontal="left" vertical="center"/>
    </xf>
    <xf numFmtId="0" fontId="35" fillId="9" borderId="0" xfId="29" applyFont="1" applyFill="1"/>
    <xf numFmtId="0" fontId="28" fillId="7" borderId="0" xfId="31" applyFont="1" applyFill="1" applyAlignment="1" applyProtection="1">
      <alignment horizontal="left" vertical="center"/>
    </xf>
    <xf numFmtId="0" fontId="28" fillId="8" borderId="0" xfId="29" applyFont="1" applyFill="1" applyAlignment="1" applyProtection="1">
      <alignment horizontal="left" vertical="center"/>
    </xf>
    <xf numFmtId="0" fontId="35" fillId="9" borderId="0" xfId="29" applyFont="1" applyFill="1" applyAlignment="1" applyProtection="1">
      <alignment horizontal="left" vertical="center"/>
    </xf>
    <xf numFmtId="0" fontId="28" fillId="10" borderId="0" xfId="29" applyFont="1" applyFill="1" applyAlignment="1" applyProtection="1">
      <alignment horizontal="left" vertical="center"/>
    </xf>
    <xf numFmtId="0" fontId="46" fillId="7" borderId="0" xfId="31" applyFont="1" applyFill="1" applyBorder="1" applyAlignment="1">
      <alignment vertical="center"/>
    </xf>
    <xf numFmtId="0" fontId="46" fillId="8" borderId="0" xfId="29" applyFont="1" applyFill="1" applyBorder="1" applyAlignment="1">
      <alignment vertical="center"/>
    </xf>
    <xf numFmtId="0" fontId="45" fillId="9" borderId="0" xfId="29" applyFont="1" applyFill="1" applyBorder="1" applyAlignment="1">
      <alignment vertical="center"/>
    </xf>
    <xf numFmtId="0" fontId="46" fillId="10" borderId="0" xfId="29" applyFont="1" applyFill="1" applyBorder="1" applyAlignment="1">
      <alignment vertical="center"/>
    </xf>
    <xf numFmtId="196" fontId="29" fillId="0" borderId="0" xfId="1" applyNumberFormat="1" applyFont="1" applyFill="1" applyBorder="1" applyAlignment="1" applyProtection="1">
      <alignment horizontal="right" vertical="center"/>
    </xf>
    <xf numFmtId="0" fontId="29" fillId="7" borderId="0" xfId="31" applyFont="1" applyFill="1" applyBorder="1" applyAlignment="1">
      <alignment horizontal="center" vertical="center"/>
    </xf>
    <xf numFmtId="196" fontId="29" fillId="8" borderId="0" xfId="25" applyNumberFormat="1" applyFont="1" applyFill="1" applyBorder="1" applyAlignment="1" applyProtection="1">
      <alignment horizontal="right" vertical="center"/>
    </xf>
    <xf numFmtId="0" fontId="29" fillId="8" borderId="0" xfId="29" applyFont="1" applyFill="1" applyBorder="1" applyAlignment="1">
      <alignment horizontal="center" vertical="center"/>
    </xf>
    <xf numFmtId="196" fontId="36" fillId="9" borderId="0" xfId="25" applyNumberFormat="1" applyFont="1" applyFill="1" applyBorder="1" applyAlignment="1" applyProtection="1">
      <alignment horizontal="right" vertical="center"/>
    </xf>
    <xf numFmtId="0" fontId="36" fillId="9" borderId="0" xfId="29" applyFont="1" applyFill="1" applyBorder="1" applyAlignment="1">
      <alignment horizontal="center" vertical="center"/>
    </xf>
    <xf numFmtId="196" fontId="29" fillId="10" borderId="0" xfId="25" applyNumberFormat="1" applyFont="1" applyFill="1" applyBorder="1" applyAlignment="1" applyProtection="1">
      <alignment horizontal="right" vertical="center"/>
    </xf>
    <xf numFmtId="0" fontId="29" fillId="10" borderId="0" xfId="29" applyFont="1" applyFill="1" applyBorder="1" applyAlignment="1">
      <alignment horizontal="center" vertical="center"/>
    </xf>
    <xf numFmtId="197" fontId="28" fillId="0" borderId="0" xfId="29" applyNumberFormat="1" applyFont="1" applyAlignment="1">
      <alignment vertical="center"/>
    </xf>
    <xf numFmtId="196" fontId="29" fillId="10" borderId="0" xfId="25" applyNumberFormat="1" applyFont="1" applyFill="1" applyBorder="1" applyAlignment="1" applyProtection="1">
      <alignment horizontal="right"/>
    </xf>
    <xf numFmtId="195" fontId="6" fillId="7" borderId="0" xfId="31" applyNumberFormat="1" applyFont="1" applyFill="1" applyBorder="1" applyAlignment="1">
      <alignment horizontal="right" vertical="center"/>
    </xf>
    <xf numFmtId="194" fontId="6" fillId="8" borderId="0" xfId="31" applyNumberFormat="1" applyFont="1" applyFill="1" applyBorder="1" applyAlignment="1">
      <alignment horizontal="right" vertical="center"/>
    </xf>
    <xf numFmtId="195" fontId="28" fillId="8" borderId="0" xfId="25" applyNumberFormat="1" applyFont="1" applyFill="1" applyBorder="1" applyAlignment="1" applyProtection="1">
      <alignment horizontal="right" vertical="center"/>
    </xf>
    <xf numFmtId="195" fontId="35" fillId="9" borderId="0" xfId="25" applyNumberFormat="1" applyFont="1" applyFill="1" applyBorder="1" applyAlignment="1" applyProtection="1">
      <alignment horizontal="right" vertical="center"/>
    </xf>
    <xf numFmtId="192" fontId="28" fillId="10" borderId="0" xfId="1" applyNumberFormat="1" applyFont="1" applyFill="1" applyAlignment="1">
      <alignment horizontal="right"/>
    </xf>
    <xf numFmtId="194" fontId="6" fillId="7" borderId="0" xfId="31" applyNumberFormat="1" applyFont="1" applyFill="1" applyBorder="1" applyAlignment="1">
      <alignment horizontal="right" vertical="center"/>
    </xf>
    <xf numFmtId="195" fontId="6" fillId="8" borderId="0" xfId="31" applyNumberFormat="1" applyFont="1" applyFill="1" applyBorder="1" applyAlignment="1">
      <alignment horizontal="right" vertical="center"/>
    </xf>
    <xf numFmtId="194" fontId="35" fillId="9" borderId="0" xfId="31" applyNumberFormat="1" applyFont="1" applyFill="1" applyBorder="1" applyAlignment="1">
      <alignment horizontal="right" vertical="center"/>
    </xf>
    <xf numFmtId="195" fontId="35" fillId="9" borderId="0" xfId="31" applyNumberFormat="1" applyFont="1" applyFill="1" applyBorder="1" applyAlignment="1">
      <alignment horizontal="right" vertical="center"/>
    </xf>
    <xf numFmtId="3" fontId="28" fillId="0" borderId="0" xfId="28" applyNumberFormat="1" applyFont="1" applyAlignment="1">
      <alignment horizontal="right"/>
    </xf>
    <xf numFmtId="195" fontId="28" fillId="7" borderId="0" xfId="1" applyNumberFormat="1" applyFont="1" applyFill="1" applyBorder="1" applyAlignment="1" applyProtection="1">
      <alignment horizontal="right" vertical="center"/>
    </xf>
    <xf numFmtId="192" fontId="28" fillId="10" borderId="0" xfId="1" applyNumberFormat="1" applyFont="1" applyFill="1"/>
    <xf numFmtId="194" fontId="28" fillId="7" borderId="0" xfId="1" applyNumberFormat="1" applyFont="1" applyFill="1" applyBorder="1" applyAlignment="1" applyProtection="1">
      <alignment horizontal="right" vertical="center"/>
    </xf>
    <xf numFmtId="194" fontId="29" fillId="7" borderId="0" xfId="1" applyNumberFormat="1" applyFont="1" applyFill="1" applyBorder="1" applyAlignment="1" applyProtection="1">
      <alignment horizontal="right" vertical="center"/>
    </xf>
    <xf numFmtId="195" fontId="29" fillId="7" borderId="0" xfId="1" applyNumberFormat="1" applyFont="1" applyFill="1" applyBorder="1" applyAlignment="1" applyProtection="1">
      <alignment horizontal="right" vertical="center"/>
    </xf>
    <xf numFmtId="0" fontId="29" fillId="7" borderId="0" xfId="31" applyFont="1" applyFill="1" applyAlignment="1">
      <alignment horizontal="center" vertical="center"/>
    </xf>
    <xf numFmtId="194" fontId="28" fillId="8" borderId="0" xfId="25" applyNumberFormat="1" applyFont="1" applyFill="1" applyBorder="1" applyAlignment="1" applyProtection="1">
      <alignment horizontal="right" vertical="center"/>
    </xf>
    <xf numFmtId="194" fontId="29" fillId="8" borderId="0" xfId="25" applyNumberFormat="1" applyFont="1" applyFill="1" applyBorder="1" applyAlignment="1" applyProtection="1">
      <alignment horizontal="right" vertical="center"/>
    </xf>
    <xf numFmtId="195" fontId="29" fillId="8" borderId="0" xfId="25" applyNumberFormat="1" applyFont="1" applyFill="1" applyBorder="1" applyAlignment="1" applyProtection="1">
      <alignment horizontal="right" vertical="center"/>
    </xf>
    <xf numFmtId="0" fontId="29" fillId="8" borderId="0" xfId="29" applyFont="1" applyFill="1" applyAlignment="1">
      <alignment horizontal="center" vertical="center"/>
    </xf>
    <xf numFmtId="194" fontId="35" fillId="9" borderId="0" xfId="25" applyNumberFormat="1" applyFont="1" applyFill="1" applyBorder="1" applyAlignment="1" applyProtection="1">
      <alignment horizontal="right" vertical="center"/>
    </xf>
    <xf numFmtId="194" fontId="36" fillId="9" borderId="0" xfId="25" applyNumberFormat="1" applyFont="1" applyFill="1" applyBorder="1" applyAlignment="1" applyProtection="1">
      <alignment horizontal="right" vertical="center"/>
    </xf>
    <xf numFmtId="195" fontId="36" fillId="9" borderId="0" xfId="25" applyNumberFormat="1" applyFont="1" applyFill="1" applyBorder="1" applyAlignment="1" applyProtection="1">
      <alignment horizontal="right" vertical="center"/>
    </xf>
    <xf numFmtId="0" fontId="36" fillId="9" borderId="0" xfId="29" applyFont="1" applyFill="1" applyAlignment="1">
      <alignment horizontal="center" vertical="center"/>
    </xf>
    <xf numFmtId="0" fontId="29" fillId="10" borderId="0" xfId="29" applyFont="1" applyFill="1" applyAlignment="1">
      <alignment horizontal="center" vertical="center"/>
    </xf>
    <xf numFmtId="192" fontId="29" fillId="10" borderId="0" xfId="1" applyNumberFormat="1" applyFont="1" applyFill="1" applyAlignment="1">
      <alignment horizontal="right"/>
    </xf>
    <xf numFmtId="0" fontId="29" fillId="8" borderId="0" xfId="31" applyFont="1" applyFill="1" applyAlignment="1">
      <alignment vertical="center"/>
    </xf>
    <xf numFmtId="0" fontId="36" fillId="9" borderId="0" xfId="31" applyFont="1" applyFill="1" applyAlignment="1">
      <alignment vertical="center"/>
    </xf>
    <xf numFmtId="0" fontId="29" fillId="10" borderId="0" xfId="31" applyFont="1" applyFill="1" applyAlignment="1">
      <alignment vertical="center"/>
    </xf>
    <xf numFmtId="0" fontId="29" fillId="7" borderId="19" xfId="31" applyFont="1" applyFill="1" applyBorder="1" applyAlignment="1">
      <alignment horizontal="right" vertical="center"/>
    </xf>
    <xf numFmtId="0" fontId="29" fillId="7" borderId="19" xfId="31" applyFont="1" applyFill="1" applyBorder="1" applyAlignment="1">
      <alignment horizontal="center" vertical="center"/>
    </xf>
    <xf numFmtId="0" fontId="29" fillId="8" borderId="19" xfId="31" applyFont="1" applyFill="1" applyBorder="1" applyAlignment="1">
      <alignment horizontal="right" vertical="center"/>
    </xf>
    <xf numFmtId="0" fontId="29" fillId="8" borderId="19" xfId="31" applyFont="1" applyFill="1" applyBorder="1" applyAlignment="1">
      <alignment horizontal="center" vertical="center"/>
    </xf>
    <xf numFmtId="0" fontId="36" fillId="9" borderId="19" xfId="31" applyFont="1" applyFill="1" applyBorder="1" applyAlignment="1">
      <alignment horizontal="right" vertical="center"/>
    </xf>
    <xf numFmtId="0" fontId="36" fillId="9" borderId="19" xfId="31" applyFont="1" applyFill="1" applyBorder="1" applyAlignment="1">
      <alignment horizontal="center" vertical="center"/>
    </xf>
    <xf numFmtId="0" fontId="29" fillId="10" borderId="19" xfId="31" applyFont="1" applyFill="1" applyBorder="1" applyAlignment="1">
      <alignment horizontal="right" vertical="center"/>
    </xf>
    <xf numFmtId="0" fontId="29" fillId="10" borderId="19" xfId="31" applyFont="1" applyFill="1" applyBorder="1" applyAlignment="1">
      <alignment horizontal="center" vertical="center"/>
    </xf>
    <xf numFmtId="0" fontId="35" fillId="7" borderId="0" xfId="29" applyFont="1" applyFill="1"/>
    <xf numFmtId="0" fontId="36" fillId="7" borderId="0" xfId="29" applyFont="1" applyFill="1"/>
    <xf numFmtId="0" fontId="35" fillId="8" borderId="0" xfId="29" applyFont="1" applyFill="1"/>
    <xf numFmtId="0" fontId="36" fillId="8" borderId="0" xfId="29" applyFont="1" applyFill="1"/>
    <xf numFmtId="0" fontId="36" fillId="9" borderId="0" xfId="29" applyFont="1" applyFill="1"/>
    <xf numFmtId="0" fontId="35" fillId="10" borderId="0" xfId="29" applyFont="1" applyFill="1"/>
    <xf numFmtId="0" fontId="36" fillId="10" borderId="0" xfId="29" applyFont="1" applyFill="1"/>
    <xf numFmtId="0" fontId="28" fillId="0" borderId="1" xfId="28" applyFont="1" applyBorder="1"/>
    <xf numFmtId="190" fontId="28" fillId="7" borderId="1" xfId="28" applyNumberFormat="1" applyFont="1" applyFill="1" applyBorder="1" applyAlignment="1">
      <alignment horizontal="right" vertical="center"/>
    </xf>
    <xf numFmtId="0" fontId="29" fillId="7" borderId="1" xfId="28" applyFont="1" applyFill="1" applyBorder="1" applyAlignment="1">
      <alignment vertical="center"/>
    </xf>
    <xf numFmtId="190" fontId="28" fillId="8" borderId="1" xfId="28" applyNumberFormat="1" applyFont="1" applyFill="1" applyBorder="1" applyAlignment="1">
      <alignment horizontal="right" vertical="center"/>
    </xf>
    <xf numFmtId="0" fontId="29" fillId="8" borderId="1" xfId="28" applyFont="1" applyFill="1" applyBorder="1" applyAlignment="1">
      <alignment vertical="center"/>
    </xf>
    <xf numFmtId="190" fontId="28" fillId="9" borderId="1" xfId="28" applyNumberFormat="1" applyFont="1" applyFill="1" applyBorder="1" applyAlignment="1">
      <alignment horizontal="right" vertical="center"/>
    </xf>
    <xf numFmtId="0" fontId="29" fillId="9" borderId="1" xfId="28" applyFont="1" applyFill="1" applyBorder="1" applyAlignment="1">
      <alignment vertical="center"/>
    </xf>
    <xf numFmtId="190" fontId="28" fillId="10" borderId="1" xfId="28" applyNumberFormat="1" applyFont="1" applyFill="1" applyBorder="1" applyAlignment="1">
      <alignment horizontal="right" vertical="center"/>
    </xf>
    <xf numFmtId="0" fontId="29" fillId="10" borderId="1" xfId="28" applyFont="1" applyFill="1" applyBorder="1" applyAlignment="1">
      <alignment vertical="center"/>
    </xf>
    <xf numFmtId="190" fontId="28" fillId="7" borderId="0" xfId="28" applyNumberFormat="1" applyFont="1" applyFill="1" applyBorder="1" applyAlignment="1">
      <alignment horizontal="right" vertical="center"/>
    </xf>
    <xf numFmtId="0" fontId="28" fillId="7" borderId="0" xfId="28" applyFont="1" applyFill="1" applyBorder="1" applyAlignment="1">
      <alignment vertical="center"/>
    </xf>
    <xf numFmtId="190" fontId="28" fillId="8" borderId="0" xfId="28" applyNumberFormat="1" applyFont="1" applyFill="1" applyBorder="1" applyAlignment="1">
      <alignment horizontal="right" vertical="center"/>
    </xf>
    <xf numFmtId="0" fontId="28" fillId="8" borderId="0" xfId="28" applyFont="1" applyFill="1" applyBorder="1" applyAlignment="1">
      <alignment vertical="center"/>
    </xf>
    <xf numFmtId="190" fontId="28" fillId="9" borderId="0" xfId="28" applyNumberFormat="1" applyFont="1" applyFill="1" applyBorder="1" applyAlignment="1">
      <alignment horizontal="right" vertical="center"/>
    </xf>
    <xf numFmtId="0" fontId="28" fillId="9" borderId="0" xfId="28" applyFont="1" applyFill="1" applyBorder="1" applyAlignment="1">
      <alignment vertical="center"/>
    </xf>
    <xf numFmtId="190" fontId="28" fillId="10" borderId="0" xfId="28" applyNumberFormat="1" applyFont="1" applyFill="1" applyBorder="1" applyAlignment="1">
      <alignment horizontal="right" vertical="center"/>
    </xf>
    <xf numFmtId="0" fontId="28" fillId="10" borderId="0" xfId="28" applyFont="1" applyFill="1" applyBorder="1" applyAlignment="1">
      <alignment vertical="center"/>
    </xf>
    <xf numFmtId="0" fontId="28" fillId="7" borderId="0" xfId="28" applyFont="1" applyFill="1" applyAlignment="1">
      <alignment vertical="center"/>
    </xf>
    <xf numFmtId="0" fontId="28" fillId="8" borderId="0" xfId="28" applyFont="1" applyFill="1" applyAlignment="1">
      <alignment vertical="center"/>
    </xf>
    <xf numFmtId="0" fontId="28" fillId="9" borderId="0" xfId="28" applyFont="1" applyFill="1" applyAlignment="1">
      <alignment vertical="center"/>
    </xf>
    <xf numFmtId="0" fontId="28" fillId="10" borderId="0" xfId="28" applyFont="1" applyFill="1" applyAlignment="1">
      <alignment vertical="center"/>
    </xf>
    <xf numFmtId="190" fontId="36" fillId="7" borderId="0" xfId="28" applyNumberFormat="1" applyFont="1" applyFill="1" applyBorder="1" applyAlignment="1">
      <alignment horizontal="right" vertical="center"/>
    </xf>
    <xf numFmtId="0" fontId="29" fillId="7" borderId="0" xfId="28" applyFont="1" applyFill="1" applyAlignment="1">
      <alignment vertical="center"/>
    </xf>
    <xf numFmtId="190" fontId="36" fillId="8" borderId="0" xfId="28" applyNumberFormat="1" applyFont="1" applyFill="1" applyBorder="1" applyAlignment="1">
      <alignment horizontal="right" vertical="center"/>
    </xf>
    <xf numFmtId="0" fontId="29" fillId="8" borderId="0" xfId="28" applyFont="1" applyFill="1" applyAlignment="1">
      <alignment vertical="center"/>
    </xf>
    <xf numFmtId="190" fontId="36" fillId="9" borderId="0" xfId="28" applyNumberFormat="1" applyFont="1" applyFill="1" applyBorder="1" applyAlignment="1">
      <alignment horizontal="right" vertical="center"/>
    </xf>
    <xf numFmtId="0" fontId="29" fillId="9" borderId="0" xfId="28" applyFont="1" applyFill="1" applyAlignment="1">
      <alignment vertical="center"/>
    </xf>
    <xf numFmtId="190" fontId="36" fillId="10" borderId="0" xfId="28" applyNumberFormat="1" applyFont="1" applyFill="1" applyBorder="1" applyAlignment="1">
      <alignment horizontal="right" vertical="center"/>
    </xf>
    <xf numFmtId="0" fontId="29" fillId="10" borderId="0" xfId="28" applyFont="1" applyFill="1" applyAlignment="1">
      <alignment vertical="center"/>
    </xf>
    <xf numFmtId="0" fontId="36" fillId="7" borderId="0" xfId="28" applyFont="1" applyFill="1" applyAlignment="1">
      <alignment vertical="center"/>
    </xf>
    <xf numFmtId="0" fontId="36" fillId="7" borderId="0" xfId="28" applyFont="1" applyFill="1" applyBorder="1" applyAlignment="1">
      <alignment horizontal="center" vertical="center"/>
    </xf>
    <xf numFmtId="0" fontId="36" fillId="8" borderId="0" xfId="28" applyFont="1" applyFill="1" applyAlignment="1">
      <alignment vertical="center"/>
    </xf>
    <xf numFmtId="0" fontId="36" fillId="8" borderId="0" xfId="28" applyFont="1" applyFill="1" applyBorder="1" applyAlignment="1">
      <alignment horizontal="center" vertical="center"/>
    </xf>
    <xf numFmtId="0" fontId="36" fillId="9" borderId="0" xfId="28" applyFont="1" applyFill="1" applyAlignment="1">
      <alignment vertical="center"/>
    </xf>
    <xf numFmtId="0" fontId="36" fillId="9" borderId="0" xfId="28" applyFont="1" applyFill="1" applyBorder="1" applyAlignment="1">
      <alignment horizontal="center" vertical="center"/>
    </xf>
    <xf numFmtId="0" fontId="36" fillId="10" borderId="0" xfId="28" applyFont="1" applyFill="1" applyAlignment="1">
      <alignment vertical="center"/>
    </xf>
    <xf numFmtId="0" fontId="36" fillId="10" borderId="0" xfId="28" applyFont="1" applyFill="1" applyBorder="1" applyAlignment="1">
      <alignment horizontal="center" vertical="center"/>
    </xf>
    <xf numFmtId="0" fontId="36" fillId="7" borderId="0" xfId="28" applyFont="1" applyFill="1" applyBorder="1"/>
    <xf numFmtId="0" fontId="36" fillId="7" borderId="0" xfId="28" applyFont="1" applyFill="1" applyBorder="1" applyAlignment="1">
      <alignment horizontal="right"/>
    </xf>
    <xf numFmtId="0" fontId="36" fillId="7" borderId="0" xfId="28" applyFont="1" applyFill="1" applyBorder="1" applyAlignment="1">
      <alignment vertical="center"/>
    </xf>
    <xf numFmtId="0" fontId="36" fillId="8" borderId="0" xfId="28" applyFont="1" applyFill="1" applyBorder="1"/>
    <xf numFmtId="0" fontId="36" fillId="8" borderId="0" xfId="28" applyFont="1" applyFill="1" applyBorder="1" applyAlignment="1">
      <alignment horizontal="right"/>
    </xf>
    <xf numFmtId="0" fontId="36" fillId="8" borderId="0" xfId="28" applyFont="1" applyFill="1" applyBorder="1" applyAlignment="1">
      <alignment vertical="center"/>
    </xf>
    <xf numFmtId="0" fontId="36" fillId="9" borderId="0" xfId="28" applyFont="1" applyFill="1" applyBorder="1"/>
    <xf numFmtId="0" fontId="36" fillId="9" borderId="0" xfId="28" applyFont="1" applyFill="1" applyBorder="1" applyAlignment="1">
      <alignment horizontal="right"/>
    </xf>
    <xf numFmtId="0" fontId="36" fillId="9" borderId="0" xfId="28" applyFont="1" applyFill="1" applyBorder="1" applyAlignment="1">
      <alignment vertical="center"/>
    </xf>
    <xf numFmtId="0" fontId="36" fillId="10" borderId="0" xfId="28" applyFont="1" applyFill="1" applyBorder="1"/>
    <xf numFmtId="0" fontId="36" fillId="10" borderId="0" xfId="28" applyFont="1" applyFill="1" applyBorder="1" applyAlignment="1">
      <alignment horizontal="right"/>
    </xf>
    <xf numFmtId="0" fontId="36" fillId="10" borderId="0" xfId="28" applyFont="1" applyFill="1" applyBorder="1" applyAlignment="1">
      <alignment vertical="center"/>
    </xf>
    <xf numFmtId="188" fontId="29" fillId="7" borderId="0" xfId="1" applyNumberFormat="1" applyFont="1" applyFill="1" applyBorder="1"/>
    <xf numFmtId="0" fontId="29" fillId="7" borderId="0" xfId="28" applyFont="1" applyFill="1" applyBorder="1" applyAlignment="1">
      <alignment vertical="center"/>
    </xf>
    <xf numFmtId="188" fontId="29" fillId="8" borderId="0" xfId="13" applyNumberFormat="1" applyFont="1" applyFill="1" applyBorder="1"/>
    <xf numFmtId="0" fontId="29" fillId="8" borderId="0" xfId="28" applyFont="1" applyFill="1" applyBorder="1" applyAlignment="1">
      <alignment vertical="center"/>
    </xf>
    <xf numFmtId="188" fontId="29" fillId="9" borderId="0" xfId="13" applyNumberFormat="1" applyFont="1" applyFill="1" applyBorder="1"/>
    <xf numFmtId="0" fontId="29" fillId="9" borderId="0" xfId="28" applyFont="1" applyFill="1" applyBorder="1" applyAlignment="1">
      <alignment vertical="center"/>
    </xf>
    <xf numFmtId="188" fontId="29" fillId="10" borderId="0" xfId="13" applyNumberFormat="1" applyFont="1" applyFill="1" applyBorder="1"/>
    <xf numFmtId="0" fontId="29" fillId="10" borderId="0" xfId="28" applyFont="1" applyFill="1" applyBorder="1" applyAlignment="1">
      <alignment vertical="center"/>
    </xf>
    <xf numFmtId="3" fontId="29" fillId="0" borderId="0" xfId="28" applyNumberFormat="1" applyFont="1" applyAlignment="1">
      <alignment vertical="center"/>
    </xf>
    <xf numFmtId="195" fontId="6" fillId="7" borderId="0" xfId="1" applyNumberFormat="1" applyFont="1" applyFill="1" applyAlignment="1">
      <alignment horizontal="right"/>
    </xf>
    <xf numFmtId="195" fontId="6" fillId="7" borderId="0" xfId="1" applyNumberFormat="1" applyFont="1" applyFill="1"/>
    <xf numFmtId="195" fontId="6" fillId="8" borderId="0" xfId="13" applyNumberFormat="1" applyFont="1" applyFill="1" applyAlignment="1">
      <alignment horizontal="right"/>
    </xf>
    <xf numFmtId="195" fontId="6" fillId="8" borderId="0" xfId="13" applyNumberFormat="1" applyFont="1" applyFill="1"/>
    <xf numFmtId="195" fontId="6" fillId="9" borderId="0" xfId="13" applyNumberFormat="1" applyFont="1" applyFill="1" applyAlignment="1">
      <alignment horizontal="right"/>
    </xf>
    <xf numFmtId="195" fontId="6" fillId="9" borderId="0" xfId="13" applyNumberFormat="1" applyFont="1" applyFill="1"/>
    <xf numFmtId="3" fontId="28" fillId="10" borderId="0" xfId="28" applyNumberFormat="1" applyFont="1" applyFill="1"/>
    <xf numFmtId="3" fontId="29" fillId="10" borderId="0" xfId="28" applyNumberFormat="1" applyFont="1" applyFill="1"/>
    <xf numFmtId="195" fontId="6" fillId="7" borderId="0" xfId="1" applyNumberFormat="1" applyFont="1" applyFill="1" applyBorder="1" applyAlignment="1">
      <alignment horizontal="right" vertical="center"/>
    </xf>
    <xf numFmtId="195" fontId="6" fillId="8" borderId="0" xfId="13" applyNumberFormat="1" applyFont="1" applyFill="1" applyBorder="1" applyAlignment="1">
      <alignment horizontal="right" vertical="center"/>
    </xf>
    <xf numFmtId="195" fontId="6" fillId="9" borderId="0" xfId="13" applyNumberFormat="1" applyFont="1" applyFill="1" applyBorder="1" applyAlignment="1">
      <alignment horizontal="right" vertical="center"/>
    </xf>
    <xf numFmtId="195" fontId="4" fillId="7" borderId="0" xfId="1" applyNumberFormat="1" applyFont="1" applyFill="1" applyAlignment="1">
      <alignment horizontal="right"/>
    </xf>
    <xf numFmtId="195" fontId="4" fillId="7" borderId="0" xfId="1" applyNumberFormat="1" applyFont="1" applyFill="1"/>
    <xf numFmtId="195" fontId="4" fillId="8" borderId="0" xfId="13" applyNumberFormat="1" applyFont="1" applyFill="1" applyAlignment="1">
      <alignment horizontal="right"/>
    </xf>
    <xf numFmtId="195" fontId="4" fillId="8" borderId="0" xfId="13" applyNumberFormat="1" applyFont="1" applyFill="1"/>
    <xf numFmtId="195" fontId="4" fillId="9" borderId="0" xfId="13" applyNumberFormat="1" applyFont="1" applyFill="1" applyAlignment="1">
      <alignment horizontal="right"/>
    </xf>
    <xf numFmtId="195" fontId="4" fillId="9" borderId="0" xfId="13" applyNumberFormat="1" applyFont="1" applyFill="1"/>
    <xf numFmtId="0" fontId="36" fillId="7" borderId="13" xfId="28" applyFont="1" applyFill="1" applyBorder="1" applyAlignment="1">
      <alignment horizontal="right" vertical="center"/>
    </xf>
    <xf numFmtId="0" fontId="36" fillId="7" borderId="13" xfId="28" applyFont="1" applyFill="1" applyBorder="1" applyAlignment="1">
      <alignment horizontal="center" vertical="center"/>
    </xf>
    <xf numFmtId="0" fontId="36" fillId="8" borderId="13" xfId="28" applyFont="1" applyFill="1" applyBorder="1" applyAlignment="1">
      <alignment horizontal="right" vertical="center"/>
    </xf>
    <xf numFmtId="0" fontId="36" fillId="8" borderId="13" xfId="28" applyFont="1" applyFill="1" applyBorder="1" applyAlignment="1">
      <alignment horizontal="center" vertical="center"/>
    </xf>
    <xf numFmtId="0" fontId="36" fillId="9" borderId="13" xfId="28" applyFont="1" applyFill="1" applyBorder="1" applyAlignment="1">
      <alignment horizontal="right" vertical="center"/>
    </xf>
    <xf numFmtId="0" fontId="36" fillId="9" borderId="13" xfId="28" applyFont="1" applyFill="1" applyBorder="1" applyAlignment="1">
      <alignment horizontal="center" vertical="center"/>
    </xf>
    <xf numFmtId="0" fontId="36" fillId="10" borderId="13" xfId="28" applyFont="1" applyFill="1" applyBorder="1" applyAlignment="1">
      <alignment horizontal="right" vertical="center"/>
    </xf>
    <xf numFmtId="0" fontId="36" fillId="10" borderId="13" xfId="28" applyFont="1" applyFill="1" applyBorder="1" applyAlignment="1">
      <alignment horizontal="center" vertical="center"/>
    </xf>
    <xf numFmtId="0" fontId="36" fillId="7" borderId="0" xfId="28" applyFont="1" applyFill="1"/>
    <xf numFmtId="0" fontId="36" fillId="8" borderId="0" xfId="28" applyFont="1" applyFill="1"/>
    <xf numFmtId="0" fontId="36" fillId="9" borderId="0" xfId="28" applyFont="1" applyFill="1"/>
    <xf numFmtId="0" fontId="36" fillId="10" borderId="0" xfId="28" applyFont="1" applyFill="1"/>
    <xf numFmtId="0" fontId="28" fillId="0" borderId="1" xfId="29" applyFont="1" applyBorder="1" applyAlignment="1">
      <alignment vertical="center"/>
    </xf>
    <xf numFmtId="0" fontId="28" fillId="7" borderId="17" xfId="29" applyFont="1" applyFill="1" applyBorder="1" applyAlignment="1">
      <alignment vertical="center"/>
    </xf>
    <xf numFmtId="0" fontId="28" fillId="8" borderId="17" xfId="29" applyFont="1" applyFill="1" applyBorder="1" applyAlignment="1">
      <alignment vertical="center"/>
    </xf>
    <xf numFmtId="0" fontId="28" fillId="9" borderId="17" xfId="29" applyFont="1" applyFill="1" applyBorder="1" applyAlignment="1">
      <alignment vertical="center"/>
    </xf>
    <xf numFmtId="0" fontId="28" fillId="10" borderId="17" xfId="29" applyFont="1" applyFill="1" applyBorder="1" applyAlignment="1">
      <alignment vertical="center"/>
    </xf>
    <xf numFmtId="196" fontId="28" fillId="7" borderId="0" xfId="29" applyNumberFormat="1" applyFont="1" applyFill="1" applyAlignment="1">
      <alignment horizontal="right"/>
    </xf>
    <xf numFmtId="0" fontId="28" fillId="7" borderId="0" xfId="29" applyFont="1" applyFill="1" applyBorder="1" applyAlignment="1" applyProtection="1">
      <alignment horizontal="left" vertical="center"/>
    </xf>
    <xf numFmtId="196" fontId="28" fillId="8" borderId="0" xfId="29" applyNumberFormat="1" applyFont="1" applyFill="1" applyAlignment="1">
      <alignment horizontal="right"/>
    </xf>
    <xf numFmtId="196" fontId="28" fillId="9" borderId="0" xfId="29" applyNumberFormat="1" applyFont="1" applyFill="1" applyAlignment="1">
      <alignment horizontal="right"/>
    </xf>
    <xf numFmtId="0" fontId="28" fillId="9" borderId="0" xfId="29" applyFont="1" applyFill="1" applyBorder="1" applyAlignment="1" applyProtection="1">
      <alignment horizontal="left" vertical="center"/>
    </xf>
    <xf numFmtId="196" fontId="28" fillId="10" borderId="0" xfId="29" applyNumberFormat="1" applyFont="1" applyFill="1" applyAlignment="1">
      <alignment horizontal="right"/>
    </xf>
    <xf numFmtId="0" fontId="29" fillId="0" borderId="0" xfId="28" applyFont="1" applyAlignment="1">
      <alignment horizontal="right"/>
    </xf>
    <xf numFmtId="196" fontId="29" fillId="7" borderId="0" xfId="16" applyNumberFormat="1" applyFont="1" applyFill="1" applyBorder="1" applyAlignment="1" applyProtection="1">
      <alignment horizontal="right" vertical="center"/>
    </xf>
    <xf numFmtId="0" fontId="28" fillId="7" borderId="0" xfId="29" applyFont="1" applyFill="1" applyAlignment="1" applyProtection="1">
      <alignment horizontal="left" vertical="center"/>
    </xf>
    <xf numFmtId="196" fontId="29" fillId="8" borderId="0" xfId="16" applyNumberFormat="1" applyFont="1" applyFill="1" applyBorder="1" applyAlignment="1" applyProtection="1">
      <alignment horizontal="right" vertical="center"/>
    </xf>
    <xf numFmtId="196" fontId="29" fillId="9" borderId="0" xfId="16" applyNumberFormat="1" applyFont="1" applyFill="1" applyBorder="1" applyAlignment="1" applyProtection="1">
      <alignment horizontal="right" vertical="center"/>
    </xf>
    <xf numFmtId="0" fontId="28" fillId="9" borderId="0" xfId="29" applyFont="1" applyFill="1" applyAlignment="1" applyProtection="1">
      <alignment horizontal="left" vertical="center"/>
    </xf>
    <xf numFmtId="196" fontId="28" fillId="10" borderId="0" xfId="16" applyNumberFormat="1" applyFont="1" applyFill="1" applyBorder="1" applyAlignment="1" applyProtection="1">
      <alignment horizontal="right" vertical="center"/>
    </xf>
    <xf numFmtId="0" fontId="47" fillId="0" borderId="0" xfId="28" applyFont="1"/>
    <xf numFmtId="196" fontId="28" fillId="10" borderId="0" xfId="16" applyNumberFormat="1" applyFont="1" applyFill="1" applyBorder="1" applyAlignment="1" applyProtection="1">
      <alignment vertical="center"/>
    </xf>
    <xf numFmtId="0" fontId="28" fillId="7" borderId="0" xfId="29" applyFont="1" applyFill="1" applyAlignment="1" applyProtection="1">
      <alignment vertical="center"/>
    </xf>
    <xf numFmtId="0" fontId="28" fillId="8" borderId="0" xfId="29" applyFont="1" applyFill="1" applyAlignment="1" applyProtection="1">
      <alignment vertical="center"/>
    </xf>
    <xf numFmtId="0" fontId="28" fillId="9" borderId="0" xfId="29" applyFont="1" applyFill="1" applyAlignment="1" applyProtection="1">
      <alignment vertical="center"/>
    </xf>
    <xf numFmtId="0" fontId="28" fillId="10" borderId="0" xfId="29" applyFont="1" applyFill="1" applyAlignment="1" applyProtection="1">
      <alignment vertical="center"/>
    </xf>
    <xf numFmtId="190" fontId="29" fillId="0" borderId="0" xfId="28" applyNumberFormat="1" applyFont="1" applyAlignment="1">
      <alignment horizontal="right"/>
    </xf>
    <xf numFmtId="196" fontId="28" fillId="7" borderId="0" xfId="29" applyNumberFormat="1" applyFont="1" applyFill="1" applyAlignment="1">
      <alignment vertical="center"/>
    </xf>
    <xf numFmtId="196" fontId="28" fillId="8" borderId="0" xfId="29" applyNumberFormat="1" applyFont="1" applyFill="1" applyAlignment="1">
      <alignment vertical="center"/>
    </xf>
    <xf numFmtId="196" fontId="28" fillId="9" borderId="0" xfId="29" applyNumberFormat="1" applyFont="1" applyFill="1" applyAlignment="1">
      <alignment vertical="center"/>
    </xf>
    <xf numFmtId="196" fontId="28" fillId="10" borderId="0" xfId="29" applyNumberFormat="1" applyFont="1" applyFill="1" applyAlignment="1">
      <alignment vertical="center"/>
    </xf>
    <xf numFmtId="196" fontId="29" fillId="7" borderId="0" xfId="29" applyNumberFormat="1" applyFont="1" applyFill="1" applyAlignment="1">
      <alignment horizontal="right" vertical="center"/>
    </xf>
    <xf numFmtId="2" fontId="29" fillId="7" borderId="0" xfId="29" applyNumberFormat="1" applyFont="1" applyFill="1" applyAlignment="1">
      <alignment horizontal="center" vertical="center"/>
    </xf>
    <xf numFmtId="196" fontId="29" fillId="8" borderId="0" xfId="29" applyNumberFormat="1" applyFont="1" applyFill="1" applyAlignment="1">
      <alignment horizontal="right" vertical="center"/>
    </xf>
    <xf numFmtId="2" fontId="29" fillId="8" borderId="0" xfId="29" applyNumberFormat="1" applyFont="1" applyFill="1" applyAlignment="1">
      <alignment horizontal="center" vertical="center"/>
    </xf>
    <xf numFmtId="196" fontId="29" fillId="9" borderId="0" xfId="29" applyNumberFormat="1" applyFont="1" applyFill="1" applyAlignment="1">
      <alignment horizontal="right" vertical="center"/>
    </xf>
    <xf numFmtId="2" fontId="29" fillId="9" borderId="0" xfId="29" applyNumberFormat="1" applyFont="1" applyFill="1" applyAlignment="1">
      <alignment horizontal="center" vertical="center"/>
    </xf>
    <xf numFmtId="196" fontId="29" fillId="10" borderId="0" xfId="29" applyNumberFormat="1" applyFont="1" applyFill="1" applyAlignment="1">
      <alignment horizontal="right" vertical="center"/>
    </xf>
    <xf numFmtId="2" fontId="29" fillId="10" borderId="0" xfId="29" applyNumberFormat="1" applyFont="1" applyFill="1" applyAlignment="1">
      <alignment horizontal="center" vertical="center"/>
    </xf>
    <xf numFmtId="2" fontId="29" fillId="0" borderId="0" xfId="29" applyNumberFormat="1" applyFont="1" applyAlignment="1">
      <alignment vertical="center"/>
    </xf>
    <xf numFmtId="196" fontId="29" fillId="0" borderId="0" xfId="16" applyNumberFormat="1" applyFont="1" applyFill="1" applyBorder="1" applyAlignment="1" applyProtection="1">
      <alignment horizontal="right" vertical="center"/>
    </xf>
    <xf numFmtId="0" fontId="29" fillId="7" borderId="0" xfId="29" applyFont="1" applyFill="1" applyAlignment="1">
      <alignment horizontal="center" vertical="center"/>
    </xf>
    <xf numFmtId="0" fontId="29" fillId="9" borderId="0" xfId="29" applyFont="1" applyFill="1" applyAlignment="1">
      <alignment horizontal="center" vertical="center"/>
    </xf>
    <xf numFmtId="196" fontId="29" fillId="10" borderId="0" xfId="16" applyNumberFormat="1" applyFont="1" applyFill="1" applyBorder="1" applyAlignment="1" applyProtection="1">
      <alignment horizontal="right" vertical="center"/>
    </xf>
    <xf numFmtId="0" fontId="28" fillId="7" borderId="0" xfId="29" applyFont="1" applyFill="1" applyAlignment="1">
      <alignment vertical="center"/>
    </xf>
    <xf numFmtId="0" fontId="28" fillId="8" borderId="0" xfId="29" applyFont="1" applyFill="1" applyAlignment="1">
      <alignment vertical="center"/>
    </xf>
    <xf numFmtId="0" fontId="28" fillId="9" borderId="0" xfId="29" applyFont="1" applyFill="1" applyAlignment="1">
      <alignment vertical="center"/>
    </xf>
    <xf numFmtId="0" fontId="28" fillId="10" borderId="0" xfId="29" applyFont="1" applyFill="1" applyAlignment="1">
      <alignment vertical="center"/>
    </xf>
    <xf numFmtId="0" fontId="28" fillId="7" borderId="0" xfId="29" applyFont="1" applyFill="1" applyAlignment="1">
      <alignment horizontal="right"/>
    </xf>
    <xf numFmtId="0" fontId="28" fillId="8" borderId="0" xfId="29" applyFont="1" applyFill="1" applyAlignment="1">
      <alignment horizontal="right"/>
    </xf>
    <xf numFmtId="0" fontId="28" fillId="9" borderId="0" xfId="29" applyFont="1" applyFill="1" applyAlignment="1">
      <alignment horizontal="right"/>
    </xf>
    <xf numFmtId="0" fontId="28" fillId="10" borderId="0" xfId="29" applyFont="1" applyFill="1" applyAlignment="1">
      <alignment horizontal="right"/>
    </xf>
    <xf numFmtId="3" fontId="28" fillId="7" borderId="0" xfId="29" applyNumberFormat="1" applyFont="1" applyFill="1" applyAlignment="1">
      <alignment horizontal="right"/>
    </xf>
    <xf numFmtId="3" fontId="28" fillId="8" borderId="0" xfId="29" applyNumberFormat="1" applyFont="1" applyFill="1" applyAlignment="1">
      <alignment horizontal="right"/>
    </xf>
    <xf numFmtId="3" fontId="28" fillId="9" borderId="0" xfId="29" applyNumberFormat="1" applyFont="1" applyFill="1" applyAlignment="1">
      <alignment horizontal="right"/>
    </xf>
    <xf numFmtId="3" fontId="28" fillId="10" borderId="0" xfId="29" applyNumberFormat="1" applyFont="1" applyFill="1" applyAlignment="1">
      <alignment horizontal="right"/>
    </xf>
    <xf numFmtId="0" fontId="48" fillId="7" borderId="0" xfId="29" applyFont="1" applyFill="1" applyAlignment="1">
      <alignment horizontal="right"/>
    </xf>
    <xf numFmtId="0" fontId="48" fillId="8" borderId="0" xfId="29" applyFont="1" applyFill="1" applyAlignment="1">
      <alignment horizontal="right"/>
    </xf>
    <xf numFmtId="0" fontId="48" fillId="9" borderId="0" xfId="29" applyFont="1" applyFill="1" applyAlignment="1">
      <alignment horizontal="right"/>
    </xf>
    <xf numFmtId="0" fontId="48" fillId="10" borderId="0" xfId="29" applyFont="1" applyFill="1" applyAlignment="1">
      <alignment horizontal="right"/>
    </xf>
    <xf numFmtId="3" fontId="29" fillId="7" borderId="0" xfId="29" applyNumberFormat="1" applyFont="1" applyFill="1" applyAlignment="1">
      <alignment horizontal="right"/>
    </xf>
    <xf numFmtId="3" fontId="29" fillId="8" borderId="0" xfId="29" applyNumberFormat="1" applyFont="1" applyFill="1" applyAlignment="1">
      <alignment horizontal="right"/>
    </xf>
    <xf numFmtId="3" fontId="29" fillId="9" borderId="0" xfId="29" applyNumberFormat="1" applyFont="1" applyFill="1" applyAlignment="1">
      <alignment horizontal="right"/>
    </xf>
    <xf numFmtId="3" fontId="29" fillId="10" borderId="0" xfId="29" applyNumberFormat="1" applyFont="1" applyFill="1" applyAlignment="1">
      <alignment horizontal="right"/>
    </xf>
    <xf numFmtId="0" fontId="29" fillId="7" borderId="0" xfId="29" applyFont="1" applyFill="1" applyBorder="1" applyAlignment="1">
      <alignment horizontal="center" vertical="center"/>
    </xf>
    <xf numFmtId="0" fontId="29" fillId="9" borderId="0" xfId="29" applyFont="1" applyFill="1" applyBorder="1" applyAlignment="1">
      <alignment horizontal="center" vertical="center"/>
    </xf>
    <xf numFmtId="0" fontId="29" fillId="7" borderId="19" xfId="29" applyFont="1" applyFill="1" applyBorder="1" applyAlignment="1">
      <alignment horizontal="right" vertical="center"/>
    </xf>
    <xf numFmtId="0" fontId="29" fillId="7" borderId="19" xfId="29" applyFont="1" applyFill="1" applyBorder="1" applyAlignment="1">
      <alignment horizontal="center" vertical="center"/>
    </xf>
    <xf numFmtId="0" fontId="29" fillId="8" borderId="19" xfId="29" applyFont="1" applyFill="1" applyBorder="1" applyAlignment="1">
      <alignment horizontal="right" vertical="center"/>
    </xf>
    <xf numFmtId="0" fontId="29" fillId="8" borderId="19" xfId="29" applyFont="1" applyFill="1" applyBorder="1" applyAlignment="1">
      <alignment horizontal="center" vertical="center"/>
    </xf>
    <xf numFmtId="0" fontId="29" fillId="9" borderId="19" xfId="29" applyFont="1" applyFill="1" applyBorder="1" applyAlignment="1">
      <alignment horizontal="right" vertical="center"/>
    </xf>
    <xf numFmtId="0" fontId="29" fillId="9" borderId="19" xfId="29" applyFont="1" applyFill="1" applyBorder="1" applyAlignment="1">
      <alignment horizontal="center" vertical="center"/>
    </xf>
    <xf numFmtId="0" fontId="29" fillId="10" borderId="19" xfId="29" applyFont="1" applyFill="1" applyBorder="1" applyAlignment="1">
      <alignment horizontal="right" vertical="center"/>
    </xf>
    <xf numFmtId="0" fontId="29" fillId="10" borderId="19" xfId="29" applyFont="1" applyFill="1" applyBorder="1" applyAlignment="1">
      <alignment horizontal="center" vertical="center"/>
    </xf>
    <xf numFmtId="3" fontId="28" fillId="7" borderId="0" xfId="28" applyNumberFormat="1" applyFont="1" applyFill="1" applyAlignment="1">
      <alignment vertical="center"/>
    </xf>
    <xf numFmtId="0" fontId="6" fillId="7" borderId="0" xfId="29" quotePrefix="1" applyFont="1" applyFill="1" applyBorder="1"/>
    <xf numFmtId="3" fontId="28" fillId="8" borderId="0" xfId="29" applyNumberFormat="1" applyFont="1" applyFill="1" applyAlignment="1">
      <alignment vertical="center"/>
    </xf>
    <xf numFmtId="0" fontId="6" fillId="8" borderId="0" xfId="29" quotePrefix="1" applyFont="1" applyFill="1" applyBorder="1"/>
    <xf numFmtId="3" fontId="28" fillId="9" borderId="0" xfId="29" applyNumberFormat="1" applyFont="1" applyFill="1" applyAlignment="1">
      <alignment vertical="center"/>
    </xf>
    <xf numFmtId="0" fontId="6" fillId="9" borderId="0" xfId="29" quotePrefix="1" applyFont="1" applyFill="1" applyBorder="1"/>
    <xf numFmtId="3" fontId="28" fillId="10" borderId="0" xfId="28" applyNumberFormat="1" applyFont="1" applyFill="1" applyAlignment="1">
      <alignment vertical="center"/>
    </xf>
    <xf numFmtId="200" fontId="28" fillId="8" borderId="0" xfId="29" applyNumberFormat="1" applyFont="1" applyFill="1" applyAlignment="1">
      <alignment vertical="center"/>
    </xf>
    <xf numFmtId="200" fontId="28" fillId="9" borderId="0" xfId="29" applyNumberFormat="1" applyFont="1" applyFill="1" applyAlignment="1">
      <alignment vertical="center"/>
    </xf>
    <xf numFmtId="200" fontId="28" fillId="10" borderId="0" xfId="28" applyNumberFormat="1" applyFont="1" applyFill="1" applyAlignment="1">
      <alignment vertical="center"/>
    </xf>
    <xf numFmtId="0" fontId="28" fillId="0" borderId="1" xfId="28" applyFont="1" applyBorder="1" applyAlignment="1">
      <alignment vertical="center"/>
    </xf>
    <xf numFmtId="41" fontId="28" fillId="7" borderId="17" xfId="28" applyNumberFormat="1" applyFont="1" applyFill="1" applyBorder="1" applyAlignment="1">
      <alignment vertical="center"/>
    </xf>
    <xf numFmtId="0" fontId="28" fillId="7" borderId="17" xfId="28" applyFont="1" applyFill="1" applyBorder="1" applyAlignment="1">
      <alignment vertical="center"/>
    </xf>
    <xf numFmtId="200" fontId="28" fillId="8" borderId="17" xfId="29" applyNumberFormat="1" applyFont="1" applyFill="1" applyBorder="1" applyAlignment="1">
      <alignment vertical="center"/>
    </xf>
    <xf numFmtId="41" fontId="28" fillId="8" borderId="17" xfId="29" applyNumberFormat="1" applyFont="1" applyFill="1" applyBorder="1" applyAlignment="1">
      <alignment vertical="center"/>
    </xf>
    <xf numFmtId="200" fontId="28" fillId="9" borderId="17" xfId="29" applyNumberFormat="1" applyFont="1" applyFill="1" applyBorder="1" applyAlignment="1">
      <alignment vertical="center"/>
    </xf>
    <xf numFmtId="41" fontId="28" fillId="9" borderId="17" xfId="29" applyNumberFormat="1" applyFont="1" applyFill="1" applyBorder="1" applyAlignment="1">
      <alignment vertical="center"/>
    </xf>
    <xf numFmtId="200" fontId="28" fillId="10" borderId="17" xfId="28" applyNumberFormat="1" applyFont="1" applyFill="1" applyBorder="1" applyAlignment="1">
      <alignment vertical="center"/>
    </xf>
    <xf numFmtId="41" fontId="28" fillId="10" borderId="17" xfId="28" applyNumberFormat="1" applyFont="1" applyFill="1" applyBorder="1" applyAlignment="1">
      <alignment vertical="center"/>
    </xf>
    <xf numFmtId="0" fontId="28" fillId="10" borderId="17" xfId="28" applyFont="1" applyFill="1" applyBorder="1" applyAlignment="1">
      <alignment vertical="center"/>
    </xf>
    <xf numFmtId="196" fontId="28" fillId="0" borderId="0" xfId="1" applyNumberFormat="1" applyFont="1" applyFill="1" applyBorder="1" applyAlignment="1" applyProtection="1">
      <alignment horizontal="right" vertical="center"/>
    </xf>
    <xf numFmtId="196" fontId="28" fillId="7" borderId="0" xfId="1" applyNumberFormat="1" applyFont="1" applyFill="1" applyBorder="1" applyAlignment="1" applyProtection="1">
      <alignment horizontal="right" vertical="center"/>
    </xf>
    <xf numFmtId="0" fontId="49" fillId="7" borderId="0" xfId="28" applyFont="1" applyFill="1" applyBorder="1" applyAlignment="1">
      <alignment vertical="center"/>
    </xf>
    <xf numFmtId="200" fontId="28" fillId="8" borderId="0" xfId="19" applyNumberFormat="1" applyFont="1" applyFill="1" applyBorder="1" applyAlignment="1" applyProtection="1">
      <alignment vertical="center"/>
    </xf>
    <xf numFmtId="200" fontId="28" fillId="8" borderId="0" xfId="19" applyNumberFormat="1" applyFont="1" applyFill="1" applyBorder="1" applyAlignment="1" applyProtection="1">
      <alignment horizontal="left" vertical="center"/>
    </xf>
    <xf numFmtId="0" fontId="49" fillId="8" borderId="0" xfId="29" applyFont="1" applyFill="1" applyBorder="1" applyAlignment="1">
      <alignment vertical="center"/>
    </xf>
    <xf numFmtId="200" fontId="28" fillId="9" borderId="0" xfId="19" applyNumberFormat="1" applyFont="1" applyFill="1" applyBorder="1" applyAlignment="1" applyProtection="1">
      <alignment horizontal="right" vertical="center"/>
    </xf>
    <xf numFmtId="0" fontId="49" fillId="9" borderId="0" xfId="29" applyFont="1" applyFill="1" applyBorder="1" applyAlignment="1">
      <alignment vertical="center"/>
    </xf>
    <xf numFmtId="200" fontId="28" fillId="10" borderId="0" xfId="19" applyNumberFormat="1" applyFont="1" applyFill="1" applyBorder="1" applyAlignment="1" applyProtection="1">
      <alignment vertical="center"/>
    </xf>
    <xf numFmtId="200" fontId="28" fillId="10" borderId="0" xfId="19" applyNumberFormat="1" applyFont="1" applyFill="1" applyBorder="1" applyAlignment="1" applyProtection="1">
      <alignment horizontal="left" vertical="center"/>
    </xf>
    <xf numFmtId="0" fontId="49" fillId="10" borderId="0" xfId="28" applyFont="1" applyFill="1" applyBorder="1" applyAlignment="1">
      <alignment vertical="center"/>
    </xf>
    <xf numFmtId="200" fontId="28" fillId="8" borderId="0" xfId="19" applyNumberFormat="1" applyFont="1" applyFill="1" applyBorder="1" applyAlignment="1" applyProtection="1">
      <alignment horizontal="right" vertical="center"/>
    </xf>
    <xf numFmtId="200" fontId="28" fillId="10" borderId="0" xfId="19" applyNumberFormat="1" applyFont="1" applyFill="1" applyBorder="1" applyAlignment="1" applyProtection="1">
      <alignment horizontal="right" vertical="center"/>
    </xf>
    <xf numFmtId="0" fontId="49" fillId="7" borderId="0" xfId="28" applyFont="1" applyFill="1" applyAlignment="1">
      <alignment vertical="center"/>
    </xf>
    <xf numFmtId="0" fontId="49" fillId="8" borderId="0" xfId="29" applyFont="1" applyFill="1" applyAlignment="1">
      <alignment vertical="center"/>
    </xf>
    <xf numFmtId="0" fontId="49" fillId="9" borderId="0" xfId="29" applyFont="1" applyFill="1" applyAlignment="1">
      <alignment vertical="center"/>
    </xf>
    <xf numFmtId="0" fontId="49" fillId="10" borderId="0" xfId="28" applyFont="1" applyFill="1" applyAlignment="1">
      <alignment vertical="center"/>
    </xf>
    <xf numFmtId="0" fontId="49" fillId="7" borderId="0" xfId="28" applyFont="1" applyFill="1" applyBorder="1" applyAlignment="1" applyProtection="1">
      <alignment horizontal="left" vertical="center"/>
    </xf>
    <xf numFmtId="0" fontId="49" fillId="8" borderId="0" xfId="29" applyFont="1" applyFill="1" applyBorder="1" applyAlignment="1" applyProtection="1">
      <alignment horizontal="left" vertical="center"/>
    </xf>
    <xf numFmtId="0" fontId="49" fillId="9" borderId="0" xfId="29" applyFont="1" applyFill="1" applyBorder="1" applyAlignment="1" applyProtection="1">
      <alignment horizontal="left" vertical="center"/>
    </xf>
    <xf numFmtId="0" fontId="49" fillId="10" borderId="0" xfId="28" applyFont="1" applyFill="1" applyBorder="1" applyAlignment="1" applyProtection="1">
      <alignment horizontal="left" vertical="center"/>
    </xf>
    <xf numFmtId="0" fontId="49" fillId="7" borderId="0" xfId="28" applyFont="1" applyFill="1" applyAlignment="1" applyProtection="1">
      <alignment horizontal="left" vertical="center"/>
    </xf>
    <xf numFmtId="0" fontId="49" fillId="8" borderId="0" xfId="29" applyFont="1" applyFill="1" applyAlignment="1" applyProtection="1">
      <alignment horizontal="left" vertical="center"/>
    </xf>
    <xf numFmtId="0" fontId="49" fillId="9" borderId="0" xfId="29" applyFont="1" applyFill="1" applyAlignment="1" applyProtection="1">
      <alignment horizontal="left" vertical="center"/>
    </xf>
    <xf numFmtId="0" fontId="49" fillId="10" borderId="0" xfId="28" applyFont="1" applyFill="1" applyAlignment="1" applyProtection="1">
      <alignment horizontal="left" vertical="center"/>
    </xf>
    <xf numFmtId="200" fontId="28" fillId="10" borderId="0" xfId="28" applyNumberFormat="1" applyFont="1" applyFill="1" applyAlignment="1">
      <alignment horizontal="right" vertical="center"/>
    </xf>
    <xf numFmtId="0" fontId="29" fillId="7" borderId="0" xfId="28" applyFont="1" applyFill="1" applyBorder="1" applyAlignment="1">
      <alignment horizontal="center" vertical="center"/>
    </xf>
    <xf numFmtId="200" fontId="29" fillId="8" borderId="0" xfId="19" applyNumberFormat="1" applyFont="1" applyFill="1" applyBorder="1" applyAlignment="1" applyProtection="1">
      <alignment horizontal="right" vertical="center"/>
    </xf>
    <xf numFmtId="200" fontId="29" fillId="9" borderId="0" xfId="19" applyNumberFormat="1" applyFont="1" applyFill="1" applyBorder="1" applyAlignment="1" applyProtection="1">
      <alignment horizontal="right" vertical="center"/>
    </xf>
    <xf numFmtId="200" fontId="29" fillId="10" borderId="0" xfId="19" applyNumberFormat="1" applyFont="1" applyFill="1" applyBorder="1" applyAlignment="1" applyProtection="1">
      <alignment horizontal="right" vertical="center"/>
    </xf>
    <xf numFmtId="0" fontId="29" fillId="10" borderId="0" xfId="28" applyFont="1" applyFill="1" applyBorder="1" applyAlignment="1">
      <alignment horizontal="center" vertical="center"/>
    </xf>
    <xf numFmtId="41" fontId="29" fillId="7" borderId="0" xfId="28" applyNumberFormat="1" applyFont="1" applyFill="1" applyBorder="1" applyAlignment="1">
      <alignment horizontal="right" vertical="center"/>
    </xf>
    <xf numFmtId="195" fontId="29" fillId="7" borderId="0" xfId="28" applyNumberFormat="1" applyFont="1" applyFill="1" applyAlignment="1">
      <alignment horizontal="center" vertical="center"/>
    </xf>
    <xf numFmtId="41" fontId="29" fillId="8" borderId="0" xfId="29" applyNumberFormat="1" applyFont="1" applyFill="1" applyBorder="1" applyAlignment="1">
      <alignment horizontal="right" vertical="center"/>
    </xf>
    <xf numFmtId="195" fontId="29" fillId="8" borderId="0" xfId="29" applyNumberFormat="1" applyFont="1" applyFill="1" applyAlignment="1">
      <alignment horizontal="center" vertical="center"/>
    </xf>
    <xf numFmtId="41" fontId="29" fillId="9" borderId="0" xfId="29" applyNumberFormat="1" applyFont="1" applyFill="1" applyBorder="1" applyAlignment="1">
      <alignment horizontal="right" vertical="center"/>
    </xf>
    <xf numFmtId="195" fontId="29" fillId="9" borderId="0" xfId="29" applyNumberFormat="1" applyFont="1" applyFill="1" applyAlignment="1">
      <alignment horizontal="center" vertical="center"/>
    </xf>
    <xf numFmtId="41" fontId="29" fillId="10" borderId="0" xfId="28" applyNumberFormat="1" applyFont="1" applyFill="1" applyBorder="1" applyAlignment="1">
      <alignment horizontal="right" vertical="center"/>
    </xf>
    <xf numFmtId="195" fontId="29" fillId="10" borderId="0" xfId="28" applyNumberFormat="1" applyFont="1" applyFill="1" applyAlignment="1">
      <alignment horizontal="center" vertical="center"/>
    </xf>
    <xf numFmtId="41" fontId="28" fillId="7" borderId="0" xfId="1" applyNumberFormat="1" applyFont="1" applyFill="1" applyBorder="1" applyAlignment="1" applyProtection="1">
      <alignment horizontal="right" vertical="center"/>
    </xf>
    <xf numFmtId="41" fontId="28" fillId="8" borderId="0" xfId="29" applyNumberFormat="1" applyFont="1" applyFill="1" applyAlignment="1">
      <alignment horizontal="right" vertical="center"/>
    </xf>
    <xf numFmtId="41" fontId="28" fillId="8" borderId="0" xfId="19" applyNumberFormat="1" applyFont="1" applyFill="1" applyBorder="1" applyAlignment="1" applyProtection="1">
      <alignment horizontal="right" vertical="center"/>
    </xf>
    <xf numFmtId="41" fontId="28" fillId="9" borderId="0" xfId="29" applyNumberFormat="1" applyFont="1" applyFill="1" applyAlignment="1">
      <alignment horizontal="right" vertical="center"/>
    </xf>
    <xf numFmtId="41" fontId="28" fillId="9" borderId="0" xfId="19" applyNumberFormat="1" applyFont="1" applyFill="1" applyBorder="1" applyAlignment="1" applyProtection="1">
      <alignment horizontal="right" vertical="center"/>
    </xf>
    <xf numFmtId="41" fontId="28" fillId="10" borderId="0" xfId="28" applyNumberFormat="1" applyFont="1" applyFill="1" applyAlignment="1">
      <alignment horizontal="right" vertical="center"/>
    </xf>
    <xf numFmtId="41" fontId="28" fillId="10" borderId="0" xfId="19" applyNumberFormat="1" applyFont="1" applyFill="1" applyBorder="1" applyAlignment="1" applyProtection="1">
      <alignment horizontal="right" vertical="center"/>
    </xf>
    <xf numFmtId="0" fontId="29" fillId="10" borderId="0" xfId="28" applyFont="1" applyFill="1" applyAlignment="1">
      <alignment horizontal="right" vertical="center"/>
    </xf>
    <xf numFmtId="0" fontId="28" fillId="10" borderId="0" xfId="28" applyFont="1" applyFill="1" applyAlignment="1">
      <alignment horizontal="right" vertical="center"/>
    </xf>
    <xf numFmtId="41" fontId="28" fillId="7" borderId="0" xfId="28" applyNumberFormat="1" applyFont="1" applyFill="1" applyAlignment="1">
      <alignment horizontal="right" vertical="center"/>
    </xf>
    <xf numFmtId="3" fontId="63" fillId="10" borderId="0" xfId="28" applyNumberFormat="1" applyFont="1" applyFill="1" applyAlignment="1">
      <alignment horizontal="right" vertical="center"/>
    </xf>
    <xf numFmtId="3" fontId="28" fillId="7" borderId="0" xfId="28" applyNumberFormat="1" applyFont="1" applyFill="1" applyAlignment="1">
      <alignment horizontal="right" vertical="center"/>
    </xf>
    <xf numFmtId="3" fontId="28" fillId="8" borderId="0" xfId="29" applyNumberFormat="1" applyFont="1" applyFill="1" applyAlignment="1">
      <alignment horizontal="right" vertical="center"/>
    </xf>
    <xf numFmtId="3" fontId="28" fillId="9" borderId="0" xfId="29" applyNumberFormat="1" applyFont="1" applyFill="1" applyAlignment="1">
      <alignment horizontal="right" vertical="center"/>
    </xf>
    <xf numFmtId="41" fontId="6" fillId="8" borderId="0" xfId="29" applyNumberFormat="1" applyFont="1" applyFill="1" applyBorder="1" applyAlignment="1">
      <alignment horizontal="right" vertical="center"/>
    </xf>
    <xf numFmtId="41" fontId="6" fillId="9" borderId="0" xfId="29" applyNumberFormat="1" applyFont="1" applyFill="1" applyBorder="1" applyAlignment="1">
      <alignment horizontal="right" vertical="center"/>
    </xf>
    <xf numFmtId="0" fontId="63" fillId="10" borderId="0" xfId="28" applyFont="1" applyFill="1" applyAlignment="1">
      <alignment horizontal="right" vertical="center"/>
    </xf>
    <xf numFmtId="3" fontId="28" fillId="10" borderId="0" xfId="28" applyNumberFormat="1" applyFont="1" applyFill="1" applyAlignment="1">
      <alignment horizontal="right" vertical="center"/>
    </xf>
    <xf numFmtId="195" fontId="6" fillId="7" borderId="0" xfId="28" applyNumberFormat="1" applyFont="1" applyFill="1" applyBorder="1" applyAlignment="1">
      <alignment horizontal="right" vertical="center"/>
    </xf>
    <xf numFmtId="3" fontId="28" fillId="7" borderId="0" xfId="1" applyNumberFormat="1" applyFont="1" applyFill="1" applyBorder="1" applyAlignment="1" applyProtection="1">
      <alignment horizontal="right" vertical="center"/>
    </xf>
    <xf numFmtId="3" fontId="29" fillId="7" borderId="0" xfId="28" applyNumberFormat="1" applyFont="1" applyFill="1" applyAlignment="1">
      <alignment horizontal="right" vertical="center"/>
    </xf>
    <xf numFmtId="0" fontId="29" fillId="7" borderId="0" xfId="28" applyFont="1" applyFill="1" applyAlignment="1">
      <alignment horizontal="center" vertical="center"/>
    </xf>
    <xf numFmtId="3" fontId="29" fillId="8" borderId="0" xfId="29" applyNumberFormat="1" applyFont="1" applyFill="1" applyAlignment="1">
      <alignment horizontal="right" vertical="center"/>
    </xf>
    <xf numFmtId="3" fontId="29" fillId="9" borderId="0" xfId="29" applyNumberFormat="1" applyFont="1" applyFill="1" applyAlignment="1">
      <alignment horizontal="right" vertical="center"/>
    </xf>
    <xf numFmtId="0" fontId="47" fillId="10" borderId="0" xfId="28" applyFont="1" applyFill="1" applyAlignment="1">
      <alignment horizontal="right" vertical="center"/>
    </xf>
    <xf numFmtId="0" fontId="29" fillId="10" borderId="0" xfId="28" applyFont="1" applyFill="1" applyAlignment="1">
      <alignment horizontal="center" vertical="center"/>
    </xf>
    <xf numFmtId="3" fontId="29" fillId="0" borderId="0" xfId="29" applyNumberFormat="1" applyFont="1" applyAlignment="1">
      <alignment vertical="center"/>
    </xf>
    <xf numFmtId="3" fontId="29" fillId="10" borderId="0" xfId="28" applyNumberFormat="1" applyFont="1" applyFill="1" applyAlignment="1">
      <alignment horizontal="right" vertical="center"/>
    </xf>
    <xf numFmtId="3" fontId="47" fillId="10" borderId="0" xfId="28" applyNumberFormat="1" applyFont="1" applyFill="1" applyAlignment="1">
      <alignment horizontal="right" vertical="center"/>
    </xf>
    <xf numFmtId="3" fontId="29" fillId="7" borderId="19" xfId="1" applyNumberFormat="1" applyFont="1" applyFill="1" applyBorder="1" applyAlignment="1" applyProtection="1">
      <alignment horizontal="right" vertical="center"/>
    </xf>
    <xf numFmtId="195" fontId="29" fillId="7" borderId="19" xfId="1" applyNumberFormat="1" applyFont="1" applyFill="1" applyBorder="1" applyAlignment="1" applyProtection="1">
      <alignment horizontal="right" vertical="center"/>
    </xf>
    <xf numFmtId="0" fontId="29" fillId="7" borderId="19" xfId="28" applyFont="1" applyFill="1" applyBorder="1" applyAlignment="1">
      <alignment horizontal="center" vertical="center"/>
    </xf>
    <xf numFmtId="3" fontId="29" fillId="8" borderId="19" xfId="19" applyNumberFormat="1" applyFont="1" applyFill="1" applyBorder="1" applyAlignment="1" applyProtection="1">
      <alignment horizontal="right" vertical="center"/>
    </xf>
    <xf numFmtId="195" fontId="29" fillId="8" borderId="19" xfId="19" applyNumberFormat="1" applyFont="1" applyFill="1" applyBorder="1" applyAlignment="1" applyProtection="1">
      <alignment horizontal="right" vertical="center"/>
    </xf>
    <xf numFmtId="3" fontId="29" fillId="9" borderId="19" xfId="19" applyNumberFormat="1" applyFont="1" applyFill="1" applyBorder="1" applyAlignment="1" applyProtection="1">
      <alignment horizontal="right" vertical="center"/>
    </xf>
    <xf numFmtId="195" fontId="29" fillId="9" borderId="19" xfId="19" applyNumberFormat="1" applyFont="1" applyFill="1" applyBorder="1" applyAlignment="1" applyProtection="1">
      <alignment horizontal="right" vertical="center"/>
    </xf>
    <xf numFmtId="3" fontId="29" fillId="10" borderId="19" xfId="19" applyNumberFormat="1" applyFont="1" applyFill="1" applyBorder="1" applyAlignment="1" applyProtection="1">
      <alignment horizontal="right" vertical="center"/>
    </xf>
    <xf numFmtId="195" fontId="29" fillId="10" borderId="19" xfId="19" applyNumberFormat="1" applyFont="1" applyFill="1" applyBorder="1" applyAlignment="1" applyProtection="1">
      <alignment horizontal="right" vertical="center"/>
    </xf>
    <xf numFmtId="0" fontId="29" fillId="10" borderId="19" xfId="28" applyFont="1" applyFill="1" applyBorder="1" applyAlignment="1">
      <alignment horizontal="center" vertical="center"/>
    </xf>
    <xf numFmtId="190" fontId="28" fillId="7" borderId="17" xfId="29" applyNumberFormat="1" applyFont="1" applyFill="1" applyBorder="1" applyAlignment="1">
      <alignment horizontal="right" vertical="center"/>
    </xf>
    <xf numFmtId="0" fontId="46" fillId="7" borderId="17" xfId="29" applyFont="1" applyFill="1" applyBorder="1" applyAlignment="1">
      <alignment vertical="center"/>
    </xf>
    <xf numFmtId="190" fontId="28" fillId="8" borderId="17" xfId="29" applyNumberFormat="1" applyFont="1" applyFill="1" applyBorder="1" applyAlignment="1">
      <alignment horizontal="right" vertical="center"/>
    </xf>
    <xf numFmtId="0" fontId="46" fillId="8" borderId="17" xfId="29" applyFont="1" applyFill="1" applyBorder="1" applyAlignment="1">
      <alignment vertical="center"/>
    </xf>
    <xf numFmtId="190" fontId="28" fillId="9" borderId="17" xfId="29" applyNumberFormat="1" applyFont="1" applyFill="1" applyBorder="1" applyAlignment="1">
      <alignment horizontal="right" vertical="center"/>
    </xf>
    <xf numFmtId="0" fontId="46" fillId="9" borderId="17" xfId="29" applyFont="1" applyFill="1" applyBorder="1" applyAlignment="1">
      <alignment vertical="center"/>
    </xf>
    <xf numFmtId="190" fontId="28" fillId="10" borderId="17" xfId="29" applyNumberFormat="1" applyFont="1" applyFill="1" applyBorder="1" applyAlignment="1">
      <alignment horizontal="right" vertical="center"/>
    </xf>
    <xf numFmtId="0" fontId="46" fillId="10" borderId="17" xfId="29" applyFont="1" applyFill="1" applyBorder="1" applyAlignment="1">
      <alignment vertical="center"/>
    </xf>
    <xf numFmtId="196" fontId="29" fillId="0" borderId="0" xfId="23" applyNumberFormat="1" applyFont="1" applyFill="1" applyBorder="1" applyAlignment="1" applyProtection="1">
      <alignment horizontal="right"/>
    </xf>
    <xf numFmtId="196" fontId="29" fillId="7" borderId="0" xfId="23" applyNumberFormat="1" applyFont="1" applyFill="1" applyBorder="1" applyAlignment="1" applyProtection="1">
      <alignment horizontal="right"/>
    </xf>
    <xf numFmtId="0" fontId="46" fillId="7" borderId="0" xfId="29" applyFont="1" applyFill="1" applyBorder="1" applyAlignment="1">
      <alignment vertical="center"/>
    </xf>
    <xf numFmtId="196" fontId="29" fillId="8" borderId="0" xfId="23" applyNumberFormat="1" applyFont="1" applyFill="1" applyBorder="1" applyAlignment="1" applyProtection="1">
      <alignment horizontal="right"/>
    </xf>
    <xf numFmtId="196" fontId="29" fillId="9" borderId="0" xfId="23" applyNumberFormat="1" applyFont="1" applyFill="1" applyBorder="1" applyAlignment="1" applyProtection="1">
      <alignment horizontal="right"/>
    </xf>
    <xf numFmtId="0" fontId="46" fillId="9" borderId="0" xfId="29" applyFont="1" applyFill="1" applyBorder="1" applyAlignment="1">
      <alignment vertical="center"/>
    </xf>
    <xf numFmtId="41" fontId="28" fillId="10" borderId="0" xfId="29" applyNumberFormat="1" applyFont="1" applyFill="1" applyAlignment="1">
      <alignment horizontal="right"/>
    </xf>
    <xf numFmtId="0" fontId="46" fillId="7" borderId="0" xfId="29" applyFont="1" applyFill="1" applyAlignment="1">
      <alignment vertical="center"/>
    </xf>
    <xf numFmtId="0" fontId="46" fillId="8" borderId="0" xfId="29" applyFont="1" applyFill="1" applyAlignment="1">
      <alignment vertical="center"/>
    </xf>
    <xf numFmtId="0" fontId="46" fillId="9" borderId="0" xfId="29" applyFont="1" applyFill="1" applyAlignment="1">
      <alignment vertical="center"/>
    </xf>
    <xf numFmtId="196" fontId="28" fillId="10" borderId="0" xfId="23" applyNumberFormat="1" applyFont="1" applyFill="1" applyBorder="1" applyAlignment="1" applyProtection="1">
      <alignment horizontal="right" vertical="center"/>
    </xf>
    <xf numFmtId="0" fontId="46" fillId="10" borderId="0" xfId="29" applyFont="1" applyFill="1" applyAlignment="1">
      <alignment vertical="center"/>
    </xf>
    <xf numFmtId="196" fontId="29" fillId="8" borderId="0" xfId="23" applyNumberFormat="1" applyFont="1" applyFill="1" applyBorder="1" applyAlignment="1" applyProtection="1">
      <alignment horizontal="right" vertical="center"/>
    </xf>
    <xf numFmtId="196" fontId="29" fillId="9" borderId="0" xfId="23" applyNumberFormat="1" applyFont="1" applyFill="1" applyBorder="1" applyAlignment="1" applyProtection="1">
      <alignment horizontal="right" vertical="center"/>
    </xf>
    <xf numFmtId="196" fontId="29" fillId="10" borderId="0" xfId="23" applyNumberFormat="1" applyFont="1" applyFill="1" applyBorder="1" applyAlignment="1" applyProtection="1">
      <alignment horizontal="right" vertical="center"/>
    </xf>
    <xf numFmtId="196" fontId="29" fillId="10" borderId="0" xfId="23" applyNumberFormat="1" applyFont="1" applyFill="1" applyBorder="1" applyAlignment="1" applyProtection="1">
      <alignment horizontal="right"/>
    </xf>
    <xf numFmtId="0" fontId="28" fillId="7" borderId="0" xfId="29" applyFont="1" applyFill="1"/>
    <xf numFmtId="3" fontId="6" fillId="7" borderId="0" xfId="1" applyNumberFormat="1" applyFont="1" applyFill="1" applyBorder="1" applyAlignment="1">
      <alignment horizontal="right" vertical="center"/>
    </xf>
    <xf numFmtId="3" fontId="28" fillId="7" borderId="0" xfId="29" applyNumberFormat="1" applyFont="1" applyFill="1"/>
    <xf numFmtId="192" fontId="28" fillId="8" borderId="0" xfId="1" applyNumberFormat="1" applyFont="1" applyFill="1" applyAlignment="1">
      <alignment horizontal="right" vertical="center"/>
    </xf>
    <xf numFmtId="41" fontId="28" fillId="9" borderId="0" xfId="29" applyNumberFormat="1" applyFont="1" applyFill="1"/>
    <xf numFmtId="41" fontId="28" fillId="9" borderId="0" xfId="29" applyNumberFormat="1" applyFont="1" applyFill="1" applyAlignment="1">
      <alignment horizontal="right"/>
    </xf>
    <xf numFmtId="192" fontId="28" fillId="10" borderId="0" xfId="1" applyNumberFormat="1" applyFont="1" applyFill="1" applyAlignment="1">
      <alignment horizontal="right" vertical="center"/>
    </xf>
    <xf numFmtId="3" fontId="28" fillId="8" borderId="0" xfId="29" applyNumberFormat="1" applyFont="1" applyFill="1"/>
    <xf numFmtId="3" fontId="28" fillId="9" borderId="0" xfId="29" applyNumberFormat="1" applyFont="1" applyFill="1"/>
    <xf numFmtId="192" fontId="28" fillId="10" borderId="0" xfId="1" applyNumberFormat="1" applyFont="1" applyFill="1" applyAlignment="1">
      <alignment vertical="center"/>
    </xf>
    <xf numFmtId="3" fontId="7" fillId="7" borderId="0" xfId="29" applyNumberFormat="1" applyFont="1" applyFill="1"/>
    <xf numFmtId="3" fontId="47" fillId="8" borderId="0" xfId="29" applyNumberFormat="1" applyFont="1" applyFill="1"/>
    <xf numFmtId="3" fontId="47" fillId="9" borderId="0" xfId="29" applyNumberFormat="1" applyFont="1" applyFill="1"/>
    <xf numFmtId="192" fontId="47" fillId="10" borderId="0" xfId="1" applyNumberFormat="1" applyFont="1" applyFill="1" applyAlignment="1"/>
    <xf numFmtId="3" fontId="29" fillId="7" borderId="0" xfId="29" applyNumberFormat="1" applyFont="1" applyFill="1"/>
    <xf numFmtId="3" fontId="29" fillId="8" borderId="0" xfId="29" applyNumberFormat="1" applyFont="1" applyFill="1"/>
    <xf numFmtId="3" fontId="29" fillId="9" borderId="0" xfId="29" applyNumberFormat="1" applyFont="1" applyFill="1"/>
    <xf numFmtId="192" fontId="29" fillId="10" borderId="0" xfId="1" applyNumberFormat="1" applyFont="1" applyFill="1" applyAlignment="1">
      <alignment vertical="center"/>
    </xf>
    <xf numFmtId="3" fontId="28" fillId="7" borderId="0" xfId="29" applyNumberFormat="1" applyFont="1" applyFill="1" applyAlignment="1">
      <alignment vertical="center"/>
    </xf>
    <xf numFmtId="3" fontId="28" fillId="10" borderId="0" xfId="29" applyNumberFormat="1" applyFont="1" applyFill="1" applyAlignment="1">
      <alignment vertical="center"/>
    </xf>
    <xf numFmtId="43" fontId="28" fillId="10" borderId="0" xfId="1" applyFont="1" applyFill="1" applyAlignment="1">
      <alignment vertical="center"/>
    </xf>
    <xf numFmtId="0" fontId="28" fillId="7" borderId="17" xfId="29" applyFont="1" applyFill="1" applyBorder="1"/>
    <xf numFmtId="0" fontId="28" fillId="9" borderId="17" xfId="29" applyFont="1" applyFill="1" applyBorder="1"/>
    <xf numFmtId="0" fontId="28" fillId="7" borderId="0" xfId="29" applyFont="1" applyFill="1" applyBorder="1" applyAlignment="1">
      <alignment horizontal="left" vertical="center"/>
    </xf>
    <xf numFmtId="196" fontId="28" fillId="8" borderId="0" xfId="21" applyNumberFormat="1" applyFont="1" applyFill="1" applyBorder="1" applyAlignment="1" applyProtection="1">
      <alignment horizontal="right" vertical="center"/>
    </xf>
    <xf numFmtId="0" fontId="28" fillId="8" borderId="0" xfId="29" applyFont="1" applyFill="1" applyBorder="1" applyAlignment="1">
      <alignment horizontal="left" vertical="center"/>
    </xf>
    <xf numFmtId="196" fontId="28" fillId="9" borderId="0" xfId="21" applyNumberFormat="1" applyFont="1" applyFill="1" applyBorder="1" applyAlignment="1" applyProtection="1">
      <alignment horizontal="right" vertical="center"/>
    </xf>
    <xf numFmtId="0" fontId="28" fillId="9" borderId="0" xfId="29" applyFont="1" applyFill="1" applyBorder="1" applyAlignment="1">
      <alignment horizontal="left" vertical="center"/>
    </xf>
    <xf numFmtId="196" fontId="35" fillId="10" borderId="0" xfId="21" applyNumberFormat="1" applyFont="1" applyFill="1" applyBorder="1" applyAlignment="1" applyProtection="1">
      <alignment horizontal="right" vertical="center"/>
    </xf>
    <xf numFmtId="0" fontId="28" fillId="10" borderId="0" xfId="29" applyFont="1" applyFill="1" applyBorder="1" applyAlignment="1">
      <alignment horizontal="left" vertical="center"/>
    </xf>
    <xf numFmtId="0" fontId="28" fillId="7" borderId="0" xfId="29" applyFont="1" applyFill="1" applyAlignment="1">
      <alignment horizontal="left" vertical="center"/>
    </xf>
    <xf numFmtId="0" fontId="28" fillId="8" borderId="0" xfId="29" applyFont="1" applyFill="1" applyAlignment="1">
      <alignment horizontal="left" vertical="center"/>
    </xf>
    <xf numFmtId="0" fontId="28" fillId="9" borderId="0" xfId="29" applyFont="1" applyFill="1" applyAlignment="1">
      <alignment horizontal="left" vertical="center"/>
    </xf>
    <xf numFmtId="0" fontId="28" fillId="10" borderId="0" xfId="29" applyFont="1" applyFill="1" applyAlignment="1">
      <alignment horizontal="left" vertical="center"/>
    </xf>
    <xf numFmtId="17" fontId="28" fillId="7" borderId="0" xfId="29" applyNumberFormat="1" applyFont="1" applyFill="1" applyAlignment="1">
      <alignment horizontal="left" vertical="center"/>
    </xf>
    <xf numFmtId="17" fontId="28" fillId="8" borderId="0" xfId="29" applyNumberFormat="1" applyFont="1" applyFill="1" applyAlignment="1">
      <alignment horizontal="left" vertical="center"/>
    </xf>
    <xf numFmtId="17" fontId="28" fillId="9" borderId="0" xfId="29" applyNumberFormat="1" applyFont="1" applyFill="1" applyAlignment="1">
      <alignment horizontal="left" vertical="center"/>
    </xf>
    <xf numFmtId="17" fontId="28" fillId="10" borderId="0" xfId="29" applyNumberFormat="1" applyFont="1" applyFill="1" applyAlignment="1">
      <alignment horizontal="left" vertical="center"/>
    </xf>
    <xf numFmtId="196" fontId="29" fillId="8" borderId="0" xfId="21" applyNumberFormat="1" applyFont="1" applyFill="1" applyBorder="1" applyAlignment="1" applyProtection="1">
      <alignment horizontal="right" vertical="center"/>
    </xf>
    <xf numFmtId="196" fontId="29" fillId="9" borderId="0" xfId="21" applyNumberFormat="1" applyFont="1" applyFill="1" applyBorder="1" applyAlignment="1" applyProtection="1">
      <alignment horizontal="right" vertical="center"/>
    </xf>
    <xf numFmtId="196" fontId="36" fillId="10" borderId="0" xfId="21" applyNumberFormat="1" applyFont="1" applyFill="1" applyBorder="1" applyAlignment="1" applyProtection="1">
      <alignment horizontal="right" vertical="center"/>
    </xf>
    <xf numFmtId="195" fontId="28" fillId="8" borderId="0" xfId="21" applyNumberFormat="1" applyFont="1" applyFill="1" applyBorder="1" applyAlignment="1" applyProtection="1">
      <alignment horizontal="right" vertical="center"/>
    </xf>
    <xf numFmtId="195" fontId="28" fillId="9" borderId="0" xfId="21" applyNumberFormat="1" applyFont="1" applyFill="1" applyBorder="1" applyAlignment="1" applyProtection="1">
      <alignment horizontal="right" vertical="center"/>
    </xf>
    <xf numFmtId="3" fontId="35" fillId="10" borderId="0" xfId="28" applyNumberFormat="1" applyFont="1" applyFill="1" applyAlignment="1">
      <alignment horizontal="right" vertical="center"/>
    </xf>
    <xf numFmtId="0" fontId="35" fillId="10" borderId="0" xfId="28" applyFont="1" applyFill="1" applyAlignment="1">
      <alignment horizontal="right" vertical="center"/>
    </xf>
    <xf numFmtId="195" fontId="29" fillId="7" borderId="0" xfId="1" applyNumberFormat="1" applyFont="1" applyFill="1" applyBorder="1" applyAlignment="1" applyProtection="1">
      <alignment vertical="center"/>
    </xf>
    <xf numFmtId="195" fontId="29" fillId="8" borderId="0" xfId="21" applyNumberFormat="1" applyFont="1" applyFill="1" applyBorder="1" applyAlignment="1" applyProtection="1">
      <alignment horizontal="right" vertical="center"/>
    </xf>
    <xf numFmtId="195" fontId="29" fillId="8" borderId="0" xfId="21" applyNumberFormat="1" applyFont="1" applyFill="1" applyBorder="1" applyAlignment="1" applyProtection="1">
      <alignment vertical="center"/>
    </xf>
    <xf numFmtId="195" fontId="29" fillId="9" borderId="0" xfId="21" applyNumberFormat="1" applyFont="1" applyFill="1" applyBorder="1" applyAlignment="1" applyProtection="1">
      <alignment horizontal="right" vertical="center"/>
    </xf>
    <xf numFmtId="195" fontId="29" fillId="9" borderId="0" xfId="21" applyNumberFormat="1" applyFont="1" applyFill="1" applyBorder="1" applyAlignment="1" applyProtection="1">
      <alignment vertical="center"/>
    </xf>
    <xf numFmtId="3" fontId="53" fillId="10" borderId="0" xfId="28" applyNumberFormat="1" applyFont="1" applyFill="1" applyAlignment="1">
      <alignment horizontal="right" vertical="center"/>
    </xf>
    <xf numFmtId="3" fontId="36" fillId="10" borderId="0" xfId="28" applyNumberFormat="1" applyFont="1" applyFill="1" applyAlignment="1">
      <alignment horizontal="right" vertical="center"/>
    </xf>
    <xf numFmtId="196" fontId="28" fillId="7" borderId="0" xfId="29" applyNumberFormat="1" applyFont="1" applyFill="1"/>
    <xf numFmtId="0" fontId="29" fillId="7" borderId="0" xfId="29" applyFont="1" applyFill="1"/>
    <xf numFmtId="196" fontId="28" fillId="8" borderId="0" xfId="29" applyNumberFormat="1" applyFont="1" applyFill="1"/>
    <xf numFmtId="194" fontId="6" fillId="8" borderId="1" xfId="31" applyNumberFormat="1" applyFont="1" applyFill="1" applyBorder="1" applyAlignment="1">
      <alignment horizontal="right" vertical="center"/>
    </xf>
    <xf numFmtId="0" fontId="28" fillId="0" borderId="0" xfId="29" applyFont="1" applyBorder="1" applyAlignment="1" applyProtection="1">
      <alignment horizontal="left"/>
    </xf>
    <xf numFmtId="196" fontId="28" fillId="7" borderId="0" xfId="1" applyNumberFormat="1" applyFont="1" applyFill="1" applyBorder="1" applyAlignment="1" applyProtection="1">
      <alignment horizontal="right"/>
    </xf>
    <xf numFmtId="196" fontId="28" fillId="8" borderId="0" xfId="25" applyNumberFormat="1" applyFont="1" applyFill="1" applyBorder="1" applyAlignment="1" applyProtection="1">
      <alignment horizontal="right"/>
    </xf>
    <xf numFmtId="196" fontId="28" fillId="9" borderId="0" xfId="25" applyNumberFormat="1" applyFont="1" applyFill="1" applyBorder="1" applyAlignment="1" applyProtection="1">
      <alignment horizontal="right"/>
    </xf>
    <xf numFmtId="196" fontId="35" fillId="10" borderId="0" xfId="25" applyNumberFormat="1" applyFont="1" applyFill="1" applyBorder="1" applyAlignment="1" applyProtection="1">
      <alignment horizontal="right"/>
    </xf>
    <xf numFmtId="0" fontId="28" fillId="10" borderId="0" xfId="29" applyFont="1" applyFill="1" applyBorder="1" applyAlignment="1" applyProtection="1">
      <alignment horizontal="left"/>
    </xf>
    <xf numFmtId="0" fontId="6" fillId="11" borderId="0" xfId="28" applyFont="1" applyFill="1" applyAlignment="1">
      <alignment horizontal="right"/>
    </xf>
    <xf numFmtId="197" fontId="28" fillId="0" borderId="0" xfId="29" applyNumberFormat="1" applyFont="1" applyBorder="1" applyAlignment="1" applyProtection="1">
      <alignment horizontal="left"/>
    </xf>
    <xf numFmtId="197" fontId="28" fillId="7" borderId="0" xfId="29" applyNumberFormat="1" applyFont="1" applyFill="1" applyBorder="1" applyAlignment="1" applyProtection="1">
      <alignment horizontal="left" vertical="center"/>
    </xf>
    <xf numFmtId="197" fontId="28" fillId="9" borderId="0" xfId="29" applyNumberFormat="1" applyFont="1" applyFill="1" applyBorder="1" applyAlignment="1" applyProtection="1">
      <alignment horizontal="left" vertical="center"/>
    </xf>
    <xf numFmtId="197" fontId="28" fillId="10" borderId="0" xfId="29" applyNumberFormat="1" applyFont="1" applyFill="1" applyBorder="1" applyAlignment="1" applyProtection="1">
      <alignment horizontal="left"/>
    </xf>
    <xf numFmtId="0" fontId="28" fillId="10" borderId="0" xfId="29" applyFont="1" applyFill="1" applyAlignment="1"/>
    <xf numFmtId="0" fontId="28" fillId="0" borderId="0" xfId="29" applyFont="1" applyAlignment="1" applyProtection="1">
      <alignment horizontal="left"/>
    </xf>
    <xf numFmtId="0" fontId="28" fillId="10" borderId="0" xfId="29" applyFont="1" applyFill="1" applyAlignment="1" applyProtection="1">
      <alignment horizontal="left"/>
    </xf>
    <xf numFmtId="0" fontId="46" fillId="0" borderId="0" xfId="29" applyFont="1" applyBorder="1" applyAlignment="1"/>
    <xf numFmtId="0" fontId="46" fillId="10" borderId="0" xfId="29" applyFont="1" applyFill="1" applyBorder="1" applyAlignment="1"/>
    <xf numFmtId="0" fontId="29" fillId="0" borderId="0" xfId="29" applyFont="1" applyBorder="1" applyAlignment="1">
      <alignment horizontal="center"/>
    </xf>
    <xf numFmtId="196" fontId="29" fillId="9" borderId="0" xfId="25" applyNumberFormat="1" applyFont="1" applyFill="1" applyBorder="1" applyAlignment="1" applyProtection="1">
      <alignment horizontal="right" vertical="center"/>
    </xf>
    <xf numFmtId="194" fontId="29" fillId="9" borderId="0" xfId="25" applyNumberFormat="1" applyFont="1" applyFill="1" applyBorder="1" applyAlignment="1" applyProtection="1">
      <alignment horizontal="right" vertical="center"/>
    </xf>
    <xf numFmtId="196" fontId="36" fillId="10" borderId="0" xfId="25" applyNumberFormat="1" applyFont="1" applyFill="1" applyBorder="1" applyAlignment="1" applyProtection="1">
      <alignment horizontal="right"/>
    </xf>
    <xf numFmtId="194" fontId="36" fillId="10" borderId="0" xfId="25" applyNumberFormat="1" applyFont="1" applyFill="1" applyBorder="1" applyAlignment="1" applyProtection="1">
      <alignment horizontal="right"/>
    </xf>
    <xf numFmtId="0" fontId="29" fillId="10" borderId="0" xfId="29" applyFont="1" applyFill="1" applyBorder="1" applyAlignment="1">
      <alignment horizontal="center"/>
    </xf>
    <xf numFmtId="197" fontId="28" fillId="0" borderId="0" xfId="29" applyNumberFormat="1" applyFont="1"/>
    <xf numFmtId="195" fontId="28" fillId="8" borderId="0" xfId="27" applyNumberFormat="1" applyFont="1" applyFill="1" applyBorder="1" applyAlignment="1" applyProtection="1">
      <alignment horizontal="right" vertical="center"/>
    </xf>
    <xf numFmtId="194" fontId="6" fillId="9" borderId="0" xfId="31" applyNumberFormat="1" applyFont="1" applyFill="1" applyBorder="1" applyAlignment="1">
      <alignment vertical="center"/>
    </xf>
    <xf numFmtId="195" fontId="6" fillId="9" borderId="0" xfId="31" applyNumberFormat="1" applyFont="1" applyFill="1" applyBorder="1" applyAlignment="1">
      <alignment vertical="center"/>
    </xf>
    <xf numFmtId="41" fontId="35" fillId="10" borderId="0" xfId="28" applyNumberFormat="1" applyFont="1" applyFill="1" applyAlignment="1">
      <alignment horizontal="right"/>
    </xf>
    <xf numFmtId="194" fontId="6" fillId="9" borderId="0" xfId="31" applyNumberFormat="1" applyFont="1" applyFill="1" applyBorder="1" applyAlignment="1">
      <alignment horizontal="right" vertical="center"/>
    </xf>
    <xf numFmtId="195" fontId="6" fillId="9" borderId="0" xfId="31" applyNumberFormat="1" applyFont="1" applyFill="1" applyBorder="1" applyAlignment="1">
      <alignment horizontal="right" vertical="center"/>
    </xf>
    <xf numFmtId="195" fontId="28" fillId="9" borderId="0" xfId="27" applyNumberFormat="1" applyFont="1" applyFill="1" applyBorder="1" applyAlignment="1" applyProtection="1">
      <alignment horizontal="right" vertical="center"/>
    </xf>
    <xf numFmtId="3" fontId="35" fillId="10" borderId="0" xfId="28" applyNumberFormat="1" applyFont="1" applyFill="1" applyAlignment="1">
      <alignment horizontal="right"/>
    </xf>
    <xf numFmtId="0" fontId="35" fillId="10" borderId="0" xfId="28" applyFont="1" applyFill="1" applyAlignment="1">
      <alignment horizontal="right"/>
    </xf>
    <xf numFmtId="194" fontId="28" fillId="8" borderId="0" xfId="27" applyNumberFormat="1" applyFont="1" applyFill="1" applyBorder="1" applyAlignment="1" applyProtection="1">
      <alignment horizontal="right" vertical="center"/>
    </xf>
    <xf numFmtId="194" fontId="29" fillId="8" borderId="0" xfId="27" applyNumberFormat="1" applyFont="1" applyFill="1" applyBorder="1" applyAlignment="1" applyProtection="1">
      <alignment horizontal="right" vertical="center"/>
    </xf>
    <xf numFmtId="195" fontId="29" fillId="8" borderId="0" xfId="27" applyNumberFormat="1" applyFont="1" applyFill="1" applyBorder="1" applyAlignment="1" applyProtection="1">
      <alignment horizontal="right" vertical="center"/>
    </xf>
    <xf numFmtId="194" fontId="28" fillId="9" borderId="0" xfId="27" applyNumberFormat="1" applyFont="1" applyFill="1" applyBorder="1" applyAlignment="1" applyProtection="1">
      <alignment horizontal="right" vertical="center"/>
    </xf>
    <xf numFmtId="194" fontId="29" fillId="9" borderId="0" xfId="27" applyNumberFormat="1" applyFont="1" applyFill="1" applyBorder="1" applyAlignment="1" applyProtection="1">
      <alignment horizontal="right" vertical="center"/>
    </xf>
    <xf numFmtId="195" fontId="29" fillId="9" borderId="0" xfId="27" applyNumberFormat="1" applyFont="1" applyFill="1" applyBorder="1" applyAlignment="1" applyProtection="1">
      <alignment horizontal="right" vertical="center"/>
    </xf>
    <xf numFmtId="3" fontId="35" fillId="10" borderId="0" xfId="29" applyNumberFormat="1" applyFont="1" applyFill="1" applyAlignment="1">
      <alignment horizontal="right"/>
    </xf>
    <xf numFmtId="0" fontId="29" fillId="10" borderId="0" xfId="29" applyFont="1" applyFill="1" applyAlignment="1">
      <alignment horizontal="center"/>
    </xf>
    <xf numFmtId="3" fontId="36" fillId="10" borderId="0" xfId="28" applyNumberFormat="1" applyFont="1" applyFill="1" applyAlignment="1">
      <alignment horizontal="right"/>
    </xf>
    <xf numFmtId="0" fontId="1" fillId="0" borderId="0" xfId="152"/>
    <xf numFmtId="190" fontId="9" fillId="0" borderId="0" xfId="143" applyNumberFormat="1" applyFont="1"/>
    <xf numFmtId="192" fontId="9" fillId="0" borderId="0" xfId="143" applyNumberFormat="1" applyFont="1"/>
    <xf numFmtId="0" fontId="9" fillId="0" borderId="0" xfId="143" applyFont="1"/>
    <xf numFmtId="0" fontId="7" fillId="0" borderId="0" xfId="143" applyFont="1" applyAlignment="1">
      <alignment vertical="center"/>
    </xf>
    <xf numFmtId="0" fontId="9" fillId="0" borderId="0" xfId="143" applyFont="1" applyAlignment="1">
      <alignment vertical="center"/>
    </xf>
    <xf numFmtId="0" fontId="9" fillId="0" borderId="0" xfId="143" applyFont="1" applyBorder="1" applyAlignment="1">
      <alignment horizontal="left"/>
    </xf>
    <xf numFmtId="0" fontId="9" fillId="0" borderId="1" xfId="143" applyFont="1" applyBorder="1" applyAlignment="1"/>
    <xf numFmtId="0" fontId="9" fillId="0" borderId="8" xfId="143" applyFont="1" applyBorder="1" applyAlignment="1"/>
    <xf numFmtId="192" fontId="9" fillId="0" borderId="8" xfId="12" applyNumberFormat="1" applyFont="1" applyBorder="1" applyAlignment="1"/>
    <xf numFmtId="192" fontId="9" fillId="0" borderId="6" xfId="12" applyNumberFormat="1" applyFont="1" applyBorder="1" applyAlignment="1"/>
    <xf numFmtId="192" fontId="9" fillId="0" borderId="5" xfId="12" applyNumberFormat="1" applyFont="1" applyBorder="1" applyAlignment="1"/>
    <xf numFmtId="0" fontId="9" fillId="0" borderId="0" xfId="143" applyFont="1" applyBorder="1" applyAlignment="1"/>
    <xf numFmtId="0" fontId="9" fillId="0" borderId="7" xfId="143" applyFont="1" applyBorder="1" applyAlignment="1"/>
    <xf numFmtId="192" fontId="9" fillId="0" borderId="7" xfId="12" applyNumberFormat="1" applyFont="1" applyBorder="1" applyAlignment="1"/>
    <xf numFmtId="192" fontId="9" fillId="0" borderId="3" xfId="12" applyNumberFormat="1" applyFont="1" applyBorder="1" applyAlignment="1"/>
    <xf numFmtId="192" fontId="9" fillId="0" borderId="4" xfId="12" applyNumberFormat="1" applyFont="1" applyBorder="1" applyAlignment="1"/>
    <xf numFmtId="0" fontId="9" fillId="0" borderId="3" xfId="143" applyFont="1" applyBorder="1" applyAlignment="1"/>
    <xf numFmtId="0" fontId="11" fillId="0" borderId="7" xfId="143" applyFont="1" applyBorder="1" applyAlignment="1"/>
    <xf numFmtId="0" fontId="11" fillId="0" borderId="3" xfId="143" applyFont="1" applyBorder="1" applyAlignment="1"/>
    <xf numFmtId="0" fontId="11" fillId="0" borderId="4" xfId="143" applyFont="1" applyBorder="1" applyAlignment="1"/>
    <xf numFmtId="192" fontId="8" fillId="0" borderId="0" xfId="0" applyNumberFormat="1" applyFont="1" applyAlignment="1"/>
    <xf numFmtId="0" fontId="9" fillId="0" borderId="4" xfId="143" applyFont="1" applyBorder="1" applyAlignment="1"/>
    <xf numFmtId="0" fontId="9" fillId="0" borderId="3" xfId="143" applyFont="1" applyBorder="1" applyAlignment="1">
      <alignment horizontal="left"/>
    </xf>
    <xf numFmtId="0" fontId="9" fillId="0" borderId="0" xfId="143" applyFont="1" applyBorder="1" applyAlignment="1">
      <alignment horizontal="center"/>
    </xf>
    <xf numFmtId="0" fontId="9" fillId="0" borderId="0" xfId="143" applyFont="1" applyBorder="1" applyAlignment="1">
      <alignment vertical="center"/>
    </xf>
    <xf numFmtId="0" fontId="9" fillId="0" borderId="10" xfId="143" applyFont="1" applyBorder="1" applyAlignment="1">
      <alignment vertical="center"/>
    </xf>
    <xf numFmtId="0" fontId="9" fillId="0" borderId="7" xfId="143" applyFont="1" applyBorder="1" applyAlignment="1">
      <alignment horizontal="center" vertical="center"/>
    </xf>
    <xf numFmtId="0" fontId="9" fillId="0" borderId="3" xfId="143" applyFont="1" applyBorder="1" applyAlignment="1">
      <alignment horizontal="center" vertical="center"/>
    </xf>
    <xf numFmtId="0" fontId="9" fillId="0" borderId="4" xfId="143" applyFont="1" applyBorder="1" applyAlignment="1">
      <alignment horizontal="center" vertical="center"/>
    </xf>
    <xf numFmtId="0" fontId="9" fillId="0" borderId="4" xfId="143" applyFont="1" applyBorder="1"/>
    <xf numFmtId="0" fontId="9" fillId="0" borderId="0" xfId="143" applyFont="1" applyBorder="1" applyAlignment="1">
      <alignment horizontal="center" vertical="center" shrinkToFit="1"/>
    </xf>
    <xf numFmtId="0" fontId="9" fillId="0" borderId="5" xfId="143" applyFont="1" applyBorder="1" applyAlignment="1">
      <alignment horizontal="center"/>
    </xf>
    <xf numFmtId="0" fontId="9" fillId="0" borderId="5" xfId="143" applyFont="1" applyBorder="1" applyAlignment="1">
      <alignment horizontal="center" vertical="center"/>
    </xf>
    <xf numFmtId="0" fontId="9" fillId="0" borderId="4" xfId="143" applyFont="1" applyBorder="1" applyAlignment="1">
      <alignment horizontal="center"/>
    </xf>
    <xf numFmtId="0" fontId="9" fillId="0" borderId="7" xfId="143" applyFont="1" applyBorder="1" applyAlignment="1">
      <alignment horizontal="center"/>
    </xf>
    <xf numFmtId="0" fontId="9" fillId="0" borderId="7" xfId="143" applyFont="1" applyBorder="1" applyAlignment="1">
      <alignment horizontal="center" shrinkToFit="1"/>
    </xf>
    <xf numFmtId="0" fontId="9" fillId="0" borderId="2" xfId="143" applyFont="1" applyBorder="1" applyAlignment="1">
      <alignment horizontal="center"/>
    </xf>
    <xf numFmtId="0" fontId="9" fillId="0" borderId="10" xfId="143" applyFont="1" applyBorder="1" applyAlignment="1">
      <alignment horizontal="center"/>
    </xf>
    <xf numFmtId="0" fontId="9" fillId="0" borderId="11" xfId="143" applyFont="1" applyBorder="1" applyAlignment="1">
      <alignment horizontal="center"/>
    </xf>
    <xf numFmtId="0" fontId="9" fillId="0" borderId="2" xfId="143" applyFont="1" applyBorder="1" applyAlignment="1">
      <alignment horizontal="center" vertical="center" wrapText="1"/>
    </xf>
    <xf numFmtId="0" fontId="5" fillId="0" borderId="0" xfId="143" applyFont="1"/>
    <xf numFmtId="0" fontId="4" fillId="0" borderId="0" xfId="143" applyFont="1" applyAlignment="1">
      <alignment horizontal="center"/>
    </xf>
    <xf numFmtId="0" fontId="4" fillId="0" borderId="0" xfId="143" applyFont="1"/>
    <xf numFmtId="0" fontId="6" fillId="0" borderId="0" xfId="144" applyFont="1"/>
    <xf numFmtId="0" fontId="9" fillId="0" borderId="0" xfId="144" applyFont="1"/>
    <xf numFmtId="0" fontId="1" fillId="0" borderId="0" xfId="153"/>
    <xf numFmtId="0" fontId="10" fillId="0" borderId="0" xfId="144" applyFont="1"/>
    <xf numFmtId="0" fontId="10" fillId="0" borderId="0" xfId="144" applyFont="1" applyAlignment="1">
      <alignment horizontal="left"/>
    </xf>
    <xf numFmtId="0" fontId="10" fillId="0" borderId="0" xfId="144" applyFont="1" applyAlignment="1">
      <alignment horizontal="right"/>
    </xf>
    <xf numFmtId="0" fontId="9" fillId="0" borderId="0" xfId="144" applyFont="1" applyAlignment="1">
      <alignment vertical="center"/>
    </xf>
    <xf numFmtId="0" fontId="9" fillId="0" borderId="0" xfId="144" applyFont="1" applyBorder="1" applyAlignment="1">
      <alignment vertical="center"/>
    </xf>
    <xf numFmtId="0" fontId="10" fillId="0" borderId="0" xfId="144" applyFont="1" applyAlignment="1">
      <alignment vertical="center"/>
    </xf>
    <xf numFmtId="0" fontId="10" fillId="0" borderId="0" xfId="144" applyFont="1" applyBorder="1" applyAlignment="1">
      <alignment vertical="center"/>
    </xf>
    <xf numFmtId="0" fontId="9" fillId="0" borderId="0" xfId="144" applyFont="1" applyBorder="1"/>
    <xf numFmtId="0" fontId="9" fillId="0" borderId="1" xfId="144" applyFont="1" applyBorder="1"/>
    <xf numFmtId="0" fontId="10" fillId="0" borderId="8" xfId="144" applyFont="1" applyBorder="1"/>
    <xf numFmtId="2" fontId="10" fillId="0" borderId="6" xfId="144" applyNumberFormat="1" applyFont="1" applyBorder="1" applyAlignment="1"/>
    <xf numFmtId="2" fontId="10" fillId="0" borderId="5" xfId="144" applyNumberFormat="1" applyFont="1" applyBorder="1" applyAlignment="1"/>
    <xf numFmtId="2" fontId="10" fillId="0" borderId="8" xfId="144" applyNumberFormat="1" applyFont="1" applyBorder="1" applyAlignment="1"/>
    <xf numFmtId="192" fontId="10" fillId="0" borderId="5" xfId="144" applyNumberFormat="1" applyFont="1" applyBorder="1"/>
    <xf numFmtId="192" fontId="10" fillId="0" borderId="8" xfId="12" applyNumberFormat="1" applyFont="1" applyBorder="1"/>
    <xf numFmtId="0" fontId="10" fillId="0" borderId="7" xfId="144" applyFont="1" applyBorder="1"/>
    <xf numFmtId="2" fontId="10" fillId="0" borderId="3" xfId="144" applyNumberFormat="1" applyFont="1" applyBorder="1" applyAlignment="1"/>
    <xf numFmtId="2" fontId="10" fillId="0" borderId="4" xfId="144" applyNumberFormat="1" applyFont="1" applyBorder="1" applyAlignment="1"/>
    <xf numFmtId="2" fontId="10" fillId="0" borderId="7" xfId="144" applyNumberFormat="1" applyFont="1" applyBorder="1" applyAlignment="1"/>
    <xf numFmtId="192" fontId="10" fillId="0" borderId="4" xfId="144" applyNumberFormat="1" applyFont="1" applyBorder="1"/>
    <xf numFmtId="192" fontId="10" fillId="0" borderId="7" xfId="12" applyNumberFormat="1" applyFont="1" applyBorder="1"/>
    <xf numFmtId="0" fontId="11" fillId="0" borderId="0" xfId="144" applyFont="1" applyBorder="1"/>
    <xf numFmtId="0" fontId="10" fillId="0" borderId="0" xfId="144" applyFont="1" applyBorder="1" applyAlignment="1">
      <alignment horizontal="left"/>
    </xf>
    <xf numFmtId="0" fontId="10" fillId="0" borderId="7" xfId="144" quotePrefix="1" applyFont="1" applyBorder="1" applyAlignment="1">
      <alignment horizontal="left"/>
    </xf>
    <xf numFmtId="0" fontId="5" fillId="0" borderId="7" xfId="144" applyFont="1" applyBorder="1"/>
    <xf numFmtId="0" fontId="5" fillId="0" borderId="4" xfId="144" applyFont="1" applyBorder="1"/>
    <xf numFmtId="0" fontId="6" fillId="0" borderId="0" xfId="0" applyFont="1" applyAlignment="1">
      <alignment horizontal="left"/>
    </xf>
    <xf numFmtId="0" fontId="10" fillId="0" borderId="6" xfId="0" applyFont="1" applyBorder="1"/>
    <xf numFmtId="195" fontId="27" fillId="0" borderId="0" xfId="24" applyNumberFormat="1" applyFont="1" applyBorder="1" applyAlignment="1">
      <alignment horizontal="right"/>
    </xf>
    <xf numFmtId="0" fontId="10" fillId="0" borderId="0" xfId="0" applyFont="1"/>
    <xf numFmtId="192" fontId="11" fillId="0" borderId="2" xfId="2" applyNumberFormat="1" applyFont="1" applyBorder="1" applyAlignment="1">
      <alignment horizontal="right"/>
    </xf>
    <xf numFmtId="0" fontId="14" fillId="0" borderId="1" xfId="0" applyFont="1" applyBorder="1" applyAlignment="1">
      <alignment horizontal="left"/>
    </xf>
    <xf numFmtId="195" fontId="24" fillId="0" borderId="0" xfId="24" applyNumberFormat="1" applyFont="1" applyBorder="1" applyAlignment="1">
      <alignment horizontal="right"/>
    </xf>
    <xf numFmtId="192" fontId="11" fillId="0" borderId="10" xfId="2" applyNumberFormat="1" applyFont="1" applyBorder="1" applyAlignment="1">
      <alignment horizontal="right"/>
    </xf>
    <xf numFmtId="192" fontId="11" fillId="0" borderId="11" xfId="2" applyNumberFormat="1" applyFont="1" applyBorder="1" applyAlignment="1">
      <alignment horizontal="right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195" fontId="24" fillId="0" borderId="0" xfId="24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5" xfId="0" applyFont="1" applyBorder="1"/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95" fontId="27" fillId="0" borderId="3" xfId="24" applyNumberFormat="1" applyFont="1" applyBorder="1" applyAlignment="1">
      <alignment horizontal="left"/>
    </xf>
    <xf numFmtId="195" fontId="24" fillId="0" borderId="3" xfId="24" applyNumberFormat="1" applyFont="1" applyBorder="1" applyAlignment="1">
      <alignment horizontal="left"/>
    </xf>
    <xf numFmtId="0" fontId="9" fillId="0" borderId="4" xfId="0" applyFont="1" applyBorder="1"/>
    <xf numFmtId="41" fontId="24" fillId="0" borderId="4" xfId="1" applyNumberFormat="1" applyFont="1" applyBorder="1" applyAlignment="1">
      <alignment horizontal="right"/>
    </xf>
    <xf numFmtId="192" fontId="24" fillId="0" borderId="4" xfId="1" applyNumberFormat="1" applyFont="1" applyBorder="1"/>
    <xf numFmtId="192" fontId="25" fillId="0" borderId="4" xfId="1" applyNumberFormat="1" applyFont="1" applyBorder="1"/>
    <xf numFmtId="192" fontId="26" fillId="0" borderId="4" xfId="1" applyNumberFormat="1" applyFont="1" applyBorder="1"/>
    <xf numFmtId="0" fontId="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9" fillId="0" borderId="3" xfId="143" applyFont="1" applyBorder="1" applyAlignment="1">
      <alignment horizontal="left"/>
    </xf>
    <xf numFmtId="0" fontId="9" fillId="0" borderId="4" xfId="143" applyFont="1" applyBorder="1" applyAlignment="1">
      <alignment horizontal="left"/>
    </xf>
    <xf numFmtId="0" fontId="9" fillId="0" borderId="10" xfId="143" applyFont="1" applyBorder="1" applyAlignment="1">
      <alignment horizontal="center" vertical="center"/>
    </xf>
    <xf numFmtId="0" fontId="9" fillId="0" borderId="9" xfId="143" applyFont="1" applyBorder="1" applyAlignment="1">
      <alignment horizontal="center" vertical="center"/>
    </xf>
    <xf numFmtId="0" fontId="9" fillId="0" borderId="11" xfId="143" applyFont="1" applyBorder="1" applyAlignment="1">
      <alignment horizontal="center" vertical="center"/>
    </xf>
    <xf numFmtId="0" fontId="9" fillId="0" borderId="10" xfId="143" applyFont="1" applyBorder="1" applyAlignment="1">
      <alignment horizontal="center"/>
    </xf>
    <xf numFmtId="0" fontId="9" fillId="0" borderId="9" xfId="143" applyFont="1" applyBorder="1" applyAlignment="1">
      <alignment horizontal="center"/>
    </xf>
    <xf numFmtId="0" fontId="9" fillId="0" borderId="11" xfId="143" applyFont="1" applyBorder="1" applyAlignment="1">
      <alignment horizontal="center"/>
    </xf>
    <xf numFmtId="0" fontId="9" fillId="0" borderId="8" xfId="143" applyFont="1" applyBorder="1" applyAlignment="1">
      <alignment horizontal="center" vertical="center"/>
    </xf>
    <xf numFmtId="0" fontId="9" fillId="0" borderId="1" xfId="143" applyFont="1" applyBorder="1" applyAlignment="1">
      <alignment horizontal="center" vertical="center"/>
    </xf>
    <xf numFmtId="0" fontId="9" fillId="0" borderId="6" xfId="143" applyFont="1" applyBorder="1" applyAlignment="1">
      <alignment horizontal="center" vertical="center"/>
    </xf>
    <xf numFmtId="0" fontId="9" fillId="0" borderId="9" xfId="143" applyFont="1" applyBorder="1" applyAlignment="1">
      <alignment horizontal="center" vertical="center" shrinkToFit="1"/>
    </xf>
    <xf numFmtId="0" fontId="9" fillId="0" borderId="11" xfId="143" applyFont="1" applyBorder="1" applyAlignment="1">
      <alignment horizontal="center" vertical="center" shrinkToFit="1"/>
    </xf>
    <xf numFmtId="0" fontId="9" fillId="0" borderId="0" xfId="143" applyFont="1" applyBorder="1" applyAlignment="1">
      <alignment horizontal="center" vertical="center" shrinkToFit="1"/>
    </xf>
    <xf numFmtId="0" fontId="9" fillId="0" borderId="3" xfId="143" applyFont="1" applyBorder="1" applyAlignment="1">
      <alignment horizontal="center" vertical="center" shrinkToFit="1"/>
    </xf>
    <xf numFmtId="0" fontId="9" fillId="0" borderId="1" xfId="143" applyFont="1" applyBorder="1" applyAlignment="1">
      <alignment horizontal="center" vertical="center" shrinkToFit="1"/>
    </xf>
    <xf numFmtId="0" fontId="9" fillId="0" borderId="6" xfId="143" applyFont="1" applyBorder="1" applyAlignment="1">
      <alignment horizontal="center" vertical="center" shrinkToFit="1"/>
    </xf>
    <xf numFmtId="0" fontId="9" fillId="0" borderId="0" xfId="143" applyFont="1" applyBorder="1" applyAlignment="1">
      <alignment horizontal="left"/>
    </xf>
    <xf numFmtId="0" fontId="9" fillId="0" borderId="7" xfId="143" quotePrefix="1" applyFont="1" applyBorder="1" applyAlignment="1">
      <alignment horizontal="left"/>
    </xf>
    <xf numFmtId="0" fontId="7" fillId="0" borderId="0" xfId="143" applyFont="1" applyBorder="1" applyAlignment="1">
      <alignment horizontal="center" vertical="center"/>
    </xf>
    <xf numFmtId="0" fontId="7" fillId="0" borderId="1" xfId="143" applyFont="1" applyBorder="1" applyAlignment="1">
      <alignment horizontal="center" vertical="center"/>
    </xf>
    <xf numFmtId="0" fontId="9" fillId="0" borderId="8" xfId="143" applyFont="1" applyBorder="1" applyAlignment="1">
      <alignment horizontal="center"/>
    </xf>
    <xf numFmtId="0" fontId="9" fillId="0" borderId="1" xfId="143" applyFont="1" applyBorder="1" applyAlignment="1">
      <alignment horizontal="center"/>
    </xf>
    <xf numFmtId="0" fontId="9" fillId="0" borderId="6" xfId="143" applyFont="1" applyBorder="1" applyAlignment="1">
      <alignment horizontal="center"/>
    </xf>
    <xf numFmtId="0" fontId="9" fillId="0" borderId="10" xfId="143" applyFont="1" applyBorder="1" applyAlignment="1">
      <alignment horizontal="center" vertical="center" wrapText="1"/>
    </xf>
    <xf numFmtId="0" fontId="9" fillId="0" borderId="9" xfId="143" applyFont="1" applyBorder="1" applyAlignment="1">
      <alignment horizontal="center" vertical="center" wrapText="1"/>
    </xf>
    <xf numFmtId="0" fontId="9" fillId="0" borderId="7" xfId="143" applyFont="1" applyBorder="1" applyAlignment="1">
      <alignment horizontal="center" vertical="center" wrapText="1"/>
    </xf>
    <xf numFmtId="0" fontId="9" fillId="0" borderId="0" xfId="143" applyFont="1" applyBorder="1" applyAlignment="1">
      <alignment horizontal="center" vertical="center" wrapText="1"/>
    </xf>
    <xf numFmtId="0" fontId="9" fillId="0" borderId="8" xfId="143" applyFont="1" applyBorder="1" applyAlignment="1">
      <alignment horizontal="center" vertical="center" wrapText="1"/>
    </xf>
    <xf numFmtId="0" fontId="9" fillId="0" borderId="1" xfId="143" applyFont="1" applyBorder="1" applyAlignment="1">
      <alignment horizontal="center" vertical="center" wrapText="1"/>
    </xf>
    <xf numFmtId="0" fontId="9" fillId="0" borderId="10" xfId="143" applyFont="1" applyBorder="1" applyAlignment="1">
      <alignment horizontal="center" vertical="center" shrinkToFit="1"/>
    </xf>
    <xf numFmtId="0" fontId="9" fillId="0" borderId="12" xfId="143" applyFont="1" applyBorder="1" applyAlignment="1">
      <alignment horizontal="center"/>
    </xf>
    <xf numFmtId="0" fontId="9" fillId="0" borderId="13" xfId="143" applyFont="1" applyBorder="1" applyAlignment="1">
      <alignment horizontal="center"/>
    </xf>
    <xf numFmtId="0" fontId="9" fillId="0" borderId="14" xfId="143" applyFont="1" applyBorder="1" applyAlignment="1">
      <alignment horizontal="center"/>
    </xf>
    <xf numFmtId="0" fontId="9" fillId="0" borderId="0" xfId="143" quotePrefix="1" applyFont="1" applyBorder="1" applyAlignment="1">
      <alignment horizontal="left"/>
    </xf>
    <xf numFmtId="0" fontId="9" fillId="0" borderId="1" xfId="143" applyFont="1" applyBorder="1" applyAlignment="1">
      <alignment horizontal="left"/>
    </xf>
    <xf numFmtId="0" fontId="9" fillId="0" borderId="6" xfId="143" applyFont="1" applyBorder="1" applyAlignment="1">
      <alignment horizontal="left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7" xfId="0" quotePrefix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144" applyFont="1" applyBorder="1" applyAlignment="1">
      <alignment horizontal="left"/>
    </xf>
    <xf numFmtId="0" fontId="10" fillId="0" borderId="4" xfId="144" applyFont="1" applyBorder="1" applyAlignment="1">
      <alignment horizontal="left"/>
    </xf>
    <xf numFmtId="0" fontId="10" fillId="0" borderId="7" xfId="144" applyFont="1" applyBorder="1" applyAlignment="1">
      <alignment horizontal="left"/>
    </xf>
    <xf numFmtId="0" fontId="10" fillId="0" borderId="6" xfId="144" applyFont="1" applyBorder="1" applyAlignment="1">
      <alignment horizontal="left"/>
    </xf>
    <xf numFmtId="0" fontId="10" fillId="0" borderId="5" xfId="144" applyFont="1" applyBorder="1" applyAlignment="1">
      <alignment horizontal="left"/>
    </xf>
    <xf numFmtId="0" fontId="10" fillId="0" borderId="8" xfId="144" applyFont="1" applyBorder="1" applyAlignment="1">
      <alignment horizontal="left"/>
    </xf>
    <xf numFmtId="0" fontId="10" fillId="0" borderId="0" xfId="144" applyFont="1" applyBorder="1" applyAlignment="1">
      <alignment horizontal="left"/>
    </xf>
    <xf numFmtId="0" fontId="36" fillId="0" borderId="18" xfId="31" applyFont="1" applyBorder="1" applyAlignment="1">
      <alignment horizontal="center"/>
    </xf>
    <xf numFmtId="0" fontId="36" fillId="0" borderId="0" xfId="29" applyFont="1" applyBorder="1" applyAlignment="1">
      <alignment horizontal="center"/>
    </xf>
    <xf numFmtId="0" fontId="29" fillId="0" borderId="18" xfId="31" applyFont="1" applyBorder="1" applyAlignment="1">
      <alignment horizontal="center" vertical="center"/>
    </xf>
    <xf numFmtId="0" fontId="29" fillId="0" borderId="0" xfId="31" applyFont="1" applyBorder="1" applyAlignment="1">
      <alignment horizontal="center" vertical="center"/>
    </xf>
    <xf numFmtId="0" fontId="29" fillId="5" borderId="18" xfId="31" applyFont="1" applyFill="1" applyBorder="1" applyAlignment="1">
      <alignment horizontal="center" vertical="center"/>
    </xf>
    <xf numFmtId="0" fontId="29" fillId="5" borderId="0" xfId="31" applyFont="1" applyFill="1" applyBorder="1" applyAlignment="1">
      <alignment horizontal="center" vertical="center"/>
    </xf>
    <xf numFmtId="0" fontId="29" fillId="6" borderId="18" xfId="31" applyFont="1" applyFill="1" applyBorder="1" applyAlignment="1">
      <alignment horizontal="center" vertical="center"/>
    </xf>
    <xf numFmtId="0" fontId="29" fillId="6" borderId="0" xfId="31" applyFont="1" applyFill="1" applyBorder="1" applyAlignment="1">
      <alignment horizontal="center" vertical="center"/>
    </xf>
    <xf numFmtId="0" fontId="36" fillId="0" borderId="18" xfId="29" applyFont="1" applyBorder="1" applyAlignment="1">
      <alignment horizontal="center" vertical="center"/>
    </xf>
    <xf numFmtId="0" fontId="36" fillId="0" borderId="0" xfId="29" applyFont="1" applyBorder="1" applyAlignment="1">
      <alignment horizontal="center" vertical="center"/>
    </xf>
    <xf numFmtId="0" fontId="29" fillId="0" borderId="18" xfId="29" applyFont="1" applyBorder="1" applyAlignment="1">
      <alignment horizontal="center" vertical="center"/>
    </xf>
    <xf numFmtId="0" fontId="29" fillId="0" borderId="0" xfId="29" applyFont="1" applyBorder="1" applyAlignment="1">
      <alignment horizontal="center" vertical="center"/>
    </xf>
    <xf numFmtId="0" fontId="29" fillId="6" borderId="18" xfId="29" applyFont="1" applyFill="1" applyBorder="1" applyAlignment="1">
      <alignment horizontal="center" vertical="center"/>
    </xf>
    <xf numFmtId="0" fontId="29" fillId="6" borderId="0" xfId="29" applyFont="1" applyFill="1" applyBorder="1" applyAlignment="1">
      <alignment horizontal="center" vertical="center"/>
    </xf>
    <xf numFmtId="0" fontId="29" fillId="5" borderId="18" xfId="29" applyFont="1" applyFill="1" applyBorder="1" applyAlignment="1">
      <alignment horizontal="center" vertical="center"/>
    </xf>
    <xf numFmtId="0" fontId="29" fillId="5" borderId="0" xfId="29" applyFont="1" applyFill="1" applyBorder="1" applyAlignment="1">
      <alignment horizontal="center" vertical="center"/>
    </xf>
    <xf numFmtId="0" fontId="29" fillId="0" borderId="18" xfId="28" applyFont="1" applyBorder="1" applyAlignment="1">
      <alignment horizontal="center" vertical="center"/>
    </xf>
    <xf numFmtId="0" fontId="36" fillId="0" borderId="18" xfId="29" applyFont="1" applyBorder="1" applyAlignment="1">
      <alignment horizontal="center"/>
    </xf>
    <xf numFmtId="0" fontId="29" fillId="0" borderId="0" xfId="29" applyFont="1" applyBorder="1" applyAlignment="1">
      <alignment horizontal="center"/>
    </xf>
    <xf numFmtId="0" fontId="29" fillId="6" borderId="0" xfId="29" applyFont="1" applyFill="1" applyBorder="1" applyAlignment="1">
      <alignment horizontal="center"/>
    </xf>
    <xf numFmtId="0" fontId="29" fillId="5" borderId="0" xfId="29" applyFont="1" applyFill="1" applyBorder="1" applyAlignment="1">
      <alignment horizontal="center"/>
    </xf>
    <xf numFmtId="0" fontId="55" fillId="0" borderId="0" xfId="29" applyFont="1" applyBorder="1" applyAlignment="1">
      <alignment horizontal="left" vertical="top"/>
    </xf>
    <xf numFmtId="0" fontId="56" fillId="5" borderId="0" xfId="29" applyFont="1" applyFill="1" applyBorder="1" applyAlignment="1">
      <alignment horizontal="left" vertical="top"/>
    </xf>
    <xf numFmtId="0" fontId="57" fillId="0" borderId="0" xfId="29" applyFont="1" applyBorder="1" applyAlignment="1">
      <alignment horizontal="left" vertical="top"/>
    </xf>
    <xf numFmtId="0" fontId="57" fillId="6" borderId="0" xfId="29" applyFont="1" applyFill="1" applyBorder="1" applyAlignment="1">
      <alignment horizontal="left" vertical="top"/>
    </xf>
    <xf numFmtId="0" fontId="29" fillId="0" borderId="18" xfId="29" applyFont="1" applyBorder="1" applyAlignment="1">
      <alignment horizontal="center"/>
    </xf>
    <xf numFmtId="0" fontId="29" fillId="6" borderId="18" xfId="29" applyFont="1" applyFill="1" applyBorder="1" applyAlignment="1">
      <alignment horizontal="center"/>
    </xf>
    <xf numFmtId="0" fontId="29" fillId="5" borderId="18" xfId="29" applyFont="1" applyFill="1" applyBorder="1" applyAlignment="1">
      <alignment horizontal="center"/>
    </xf>
    <xf numFmtId="0" fontId="29" fillId="10" borderId="18" xfId="31" applyFont="1" applyFill="1" applyBorder="1" applyAlignment="1">
      <alignment horizontal="center" vertical="center"/>
    </xf>
    <xf numFmtId="0" fontId="29" fillId="10" borderId="0" xfId="29" applyFont="1" applyFill="1" applyBorder="1" applyAlignment="1">
      <alignment horizontal="center"/>
    </xf>
    <xf numFmtId="0" fontId="29" fillId="8" borderId="18" xfId="31" applyFont="1" applyFill="1" applyBorder="1" applyAlignment="1">
      <alignment horizontal="center" vertical="center"/>
    </xf>
    <xf numFmtId="0" fontId="29" fillId="8" borderId="0" xfId="29" applyFont="1" applyFill="1" applyBorder="1" applyAlignment="1">
      <alignment horizontal="center"/>
    </xf>
    <xf numFmtId="0" fontId="29" fillId="7" borderId="18" xfId="31" applyFont="1" applyFill="1" applyBorder="1" applyAlignment="1">
      <alignment horizontal="center" vertical="center"/>
    </xf>
    <xf numFmtId="0" fontId="29" fillId="7" borderId="0" xfId="31" applyFont="1" applyFill="1" applyBorder="1" applyAlignment="1">
      <alignment horizontal="center" vertical="center"/>
    </xf>
    <xf numFmtId="0" fontId="36" fillId="9" borderId="18" xfId="31" applyFont="1" applyFill="1" applyBorder="1" applyAlignment="1">
      <alignment horizontal="center" vertical="center"/>
    </xf>
    <xf numFmtId="0" fontId="36" fillId="9" borderId="0" xfId="29" applyFont="1" applyFill="1" applyBorder="1" applyAlignment="1">
      <alignment horizontal="center"/>
    </xf>
    <xf numFmtId="0" fontId="29" fillId="7" borderId="18" xfId="29" applyFont="1" applyFill="1" applyBorder="1" applyAlignment="1">
      <alignment horizontal="center" vertical="center"/>
    </xf>
    <xf numFmtId="0" fontId="29" fillId="7" borderId="0" xfId="29" applyFont="1" applyFill="1" applyBorder="1" applyAlignment="1">
      <alignment horizontal="center" vertical="center"/>
    </xf>
    <xf numFmtId="0" fontId="29" fillId="10" borderId="18" xfId="29" applyFont="1" applyFill="1" applyBorder="1" applyAlignment="1">
      <alignment horizontal="center" vertical="center"/>
    </xf>
    <xf numFmtId="0" fontId="29" fillId="10" borderId="0" xfId="29" applyFont="1" applyFill="1" applyBorder="1" applyAlignment="1">
      <alignment horizontal="center" vertical="center"/>
    </xf>
    <xf numFmtId="0" fontId="29" fillId="9" borderId="18" xfId="29" applyFont="1" applyFill="1" applyBorder="1" applyAlignment="1">
      <alignment horizontal="center" vertical="center"/>
    </xf>
    <xf numFmtId="0" fontId="29" fillId="9" borderId="0" xfId="29" applyFont="1" applyFill="1" applyBorder="1" applyAlignment="1">
      <alignment horizontal="center" vertical="center"/>
    </xf>
    <xf numFmtId="0" fontId="29" fillId="8" borderId="18" xfId="29" applyFont="1" applyFill="1" applyBorder="1" applyAlignment="1">
      <alignment horizontal="center" vertical="center"/>
    </xf>
    <xf numFmtId="0" fontId="29" fillId="8" borderId="0" xfId="29" applyFont="1" applyFill="1" applyBorder="1" applyAlignment="1">
      <alignment horizontal="center" vertical="center"/>
    </xf>
    <xf numFmtId="0" fontId="29" fillId="10" borderId="18" xfId="28" applyFont="1" applyFill="1" applyBorder="1" applyAlignment="1">
      <alignment horizontal="center" vertical="center"/>
    </xf>
    <xf numFmtId="0" fontId="29" fillId="7" borderId="18" xfId="28" applyFont="1" applyFill="1" applyBorder="1" applyAlignment="1">
      <alignment horizontal="center" vertical="center"/>
    </xf>
    <xf numFmtId="0" fontId="29" fillId="7" borderId="0" xfId="29" applyFont="1" applyFill="1" applyBorder="1" applyAlignment="1">
      <alignment horizontal="center"/>
    </xf>
    <xf numFmtId="0" fontId="29" fillId="9" borderId="0" xfId="29" applyFont="1" applyFill="1" applyBorder="1" applyAlignment="1">
      <alignment horizontal="center"/>
    </xf>
    <xf numFmtId="0" fontId="57" fillId="7" borderId="0" xfId="29" applyFont="1" applyFill="1" applyBorder="1" applyAlignment="1">
      <alignment horizontal="left" vertical="top"/>
    </xf>
    <xf numFmtId="0" fontId="62" fillId="0" borderId="0" xfId="28" applyFont="1" applyAlignment="1">
      <alignment horizontal="center"/>
    </xf>
    <xf numFmtId="0" fontId="64" fillId="10" borderId="0" xfId="29" applyFont="1" applyFill="1" applyBorder="1" applyAlignment="1">
      <alignment horizontal="left" vertical="top"/>
    </xf>
    <xf numFmtId="0" fontId="57" fillId="9" borderId="0" xfId="29" applyFont="1" applyFill="1" applyBorder="1" applyAlignment="1">
      <alignment horizontal="left" vertical="top"/>
    </xf>
    <xf numFmtId="0" fontId="57" fillId="8" borderId="0" xfId="29" applyFont="1" applyFill="1" applyBorder="1" applyAlignment="1">
      <alignment horizontal="left" vertical="top"/>
    </xf>
    <xf numFmtId="0" fontId="36" fillId="10" borderId="0" xfId="29" applyFont="1" applyFill="1" applyBorder="1" applyAlignment="1">
      <alignment horizontal="center" vertical="center"/>
    </xf>
    <xf numFmtId="0" fontId="57" fillId="10" borderId="0" xfId="29" applyFont="1" applyFill="1" applyBorder="1" applyAlignment="1">
      <alignment horizontal="left" vertical="top"/>
    </xf>
    <xf numFmtId="0" fontId="64" fillId="2" borderId="0" xfId="29" applyFont="1" applyFill="1" applyBorder="1" applyAlignment="1">
      <alignment horizontal="left" vertical="top"/>
    </xf>
    <xf numFmtId="0" fontId="29" fillId="7" borderId="18" xfId="29" applyFont="1" applyFill="1" applyBorder="1" applyAlignment="1">
      <alignment horizontal="center"/>
    </xf>
    <xf numFmtId="0" fontId="29" fillId="10" borderId="18" xfId="29" applyFont="1" applyFill="1" applyBorder="1" applyAlignment="1">
      <alignment horizontal="center"/>
    </xf>
    <xf numFmtId="0" fontId="36" fillId="10" borderId="0" xfId="29" applyFont="1" applyFill="1" applyBorder="1" applyAlignment="1">
      <alignment horizontal="center"/>
    </xf>
    <xf numFmtId="0" fontId="29" fillId="9" borderId="18" xfId="29" applyFont="1" applyFill="1" applyBorder="1" applyAlignment="1">
      <alignment horizontal="center"/>
    </xf>
    <xf numFmtId="0" fontId="29" fillId="8" borderId="18" xfId="29" applyFont="1" applyFill="1" applyBorder="1" applyAlignment="1">
      <alignment horizontal="center"/>
    </xf>
    <xf numFmtId="192" fontId="35" fillId="0" borderId="0" xfId="104" applyNumberFormat="1" applyFont="1" applyAlignment="1">
      <alignment horizontal="right"/>
    </xf>
    <xf numFmtId="192" fontId="35" fillId="0" borderId="0" xfId="104" applyNumberFormat="1" applyFont="1" applyAlignment="1"/>
    <xf numFmtId="192" fontId="36" fillId="0" borderId="0" xfId="104" applyNumberFormat="1" applyFont="1" applyAlignment="1">
      <alignment horizontal="right"/>
    </xf>
  </cellXfs>
  <cellStyles count="3923">
    <cellStyle name="20% - Accent3 2" xfId="84"/>
    <cellStyle name="Comma 2" xfId="3"/>
    <cellStyle name="Comma 2 2" xfId="39"/>
    <cellStyle name="Comma 2 2 2" xfId="85"/>
    <cellStyle name="Comma 2 3" xfId="86"/>
    <cellStyle name="Comma 2 4" xfId="87"/>
    <cellStyle name="Comma 2 5" xfId="88"/>
    <cellStyle name="Comma 3" xfId="40"/>
    <cellStyle name="Comma 3 2" xfId="89"/>
    <cellStyle name="Comma 3 3" xfId="90"/>
    <cellStyle name="Comma 4" xfId="41"/>
    <cellStyle name="Comma 5" xfId="42"/>
    <cellStyle name="Comma 5 3" xfId="91"/>
    <cellStyle name="Comma 7" xfId="4"/>
    <cellStyle name="Hyperlink 2" xfId="43"/>
    <cellStyle name="ǰ݆ŴҸŴႂŴֲŴ" xfId="92"/>
    <cellStyle name="Normal 12 2" xfId="44"/>
    <cellStyle name="Normal 12 2 2" xfId="204"/>
    <cellStyle name="Normal 12 2 3" xfId="261"/>
    <cellStyle name="Normal 12 2 4" xfId="306"/>
    <cellStyle name="Normal 12 2 5" xfId="501"/>
    <cellStyle name="Normal 12 2 6" xfId="582"/>
    <cellStyle name="Normal 12 2 7" xfId="877"/>
    <cellStyle name="Normal 2" xfId="5"/>
    <cellStyle name="Normal 2 14" xfId="36"/>
    <cellStyle name="Normal 2 15" xfId="45"/>
    <cellStyle name="Normal 2 2" xfId="6"/>
    <cellStyle name="Normal 2 2 2" xfId="93"/>
    <cellStyle name="Normal 2 2 3" xfId="94"/>
    <cellStyle name="Normal 2 3" xfId="46"/>
    <cellStyle name="Normal 2 3 2" xfId="95"/>
    <cellStyle name="Normal 2 4" xfId="47"/>
    <cellStyle name="Normal 2 5" xfId="48"/>
    <cellStyle name="Normal 2 6" xfId="49"/>
    <cellStyle name="Normal 2 6 2" xfId="206"/>
    <cellStyle name="Normal 2 6 3" xfId="258"/>
    <cellStyle name="Normal 2 6 4" xfId="304"/>
    <cellStyle name="Normal 2 6 5" xfId="500"/>
    <cellStyle name="Normal 2 6 6" xfId="475"/>
    <cellStyle name="Normal 2 6 7" xfId="587"/>
    <cellStyle name="Normal 26 2" xfId="50"/>
    <cellStyle name="Normal 26 2 2" xfId="207"/>
    <cellStyle name="Normal 26 2 3" xfId="182"/>
    <cellStyle name="Normal 26 2 4" xfId="303"/>
    <cellStyle name="Normal 26 2 5" xfId="370"/>
    <cellStyle name="Normal 26 2 6" xfId="613"/>
    <cellStyle name="Normal 26 2 7" xfId="636"/>
    <cellStyle name="Normal 27 2" xfId="51"/>
    <cellStyle name="Normal 27 2 2" xfId="208"/>
    <cellStyle name="Normal 27 2 3" xfId="181"/>
    <cellStyle name="Normal 27 2 4" xfId="285"/>
    <cellStyle name="Normal 27 2 5" xfId="506"/>
    <cellStyle name="Normal 27 2 6" xfId="584"/>
    <cellStyle name="Normal 27 2 7" xfId="461"/>
    <cellStyle name="Normal 28 2" xfId="52"/>
    <cellStyle name="Normal 28 2 2" xfId="209"/>
    <cellStyle name="Normal 28 2 3" xfId="174"/>
    <cellStyle name="Normal 28 2 4" xfId="248"/>
    <cellStyle name="Normal 28 2 5" xfId="467"/>
    <cellStyle name="Normal 28 2 6" xfId="457"/>
    <cellStyle name="Normal 28 2 7" xfId="541"/>
    <cellStyle name="Normal 29 2" xfId="53"/>
    <cellStyle name="Normal 29 2 2" xfId="210"/>
    <cellStyle name="Normal 29 2 3" xfId="257"/>
    <cellStyle name="Normal 29 2 4" xfId="286"/>
    <cellStyle name="Normal 29 2 5" xfId="505"/>
    <cellStyle name="Normal 29 2 6" xfId="474"/>
    <cellStyle name="Normal 29 2 7" xfId="850"/>
    <cellStyle name="Normal 3" xfId="7"/>
    <cellStyle name="Normal 3 2" xfId="54"/>
    <cellStyle name="Normal 3 2 2" xfId="55"/>
    <cellStyle name="Normal 3 2 2 2" xfId="212"/>
    <cellStyle name="Normal 3 2 2 3" xfId="180"/>
    <cellStyle name="Normal 3 2 2 4" xfId="154"/>
    <cellStyle name="Normal 3 2 2 5" xfId="468"/>
    <cellStyle name="Normal 3 2 2 6" xfId="458"/>
    <cellStyle name="Normal 3 2 2 7" xfId="557"/>
    <cellStyle name="Normal 3 2 3" xfId="211"/>
    <cellStyle name="Normal 3 2 4" xfId="256"/>
    <cellStyle name="Normal 3 2 5" xfId="241"/>
    <cellStyle name="Normal 3 2 6" xfId="367"/>
    <cellStyle name="Normal 3 2 7" xfId="195"/>
    <cellStyle name="Normal 3 2 8" xfId="575"/>
    <cellStyle name="Normal 3 3" xfId="96"/>
    <cellStyle name="Normal 30 2" xfId="56"/>
    <cellStyle name="Normal 30 2 2" xfId="213"/>
    <cellStyle name="Normal 30 2 3" xfId="156"/>
    <cellStyle name="Normal 30 2 4" xfId="287"/>
    <cellStyle name="Normal 30 2 5" xfId="433"/>
    <cellStyle name="Normal 30 2 6" xfId="473"/>
    <cellStyle name="Normal 30 2 7" xfId="646"/>
    <cellStyle name="Normal 31 2" xfId="57"/>
    <cellStyle name="Normal 31 2 2" xfId="214"/>
    <cellStyle name="Normal 31 2 3" xfId="255"/>
    <cellStyle name="Normal 31 2 4" xfId="224"/>
    <cellStyle name="Normal 31 2 5" xfId="366"/>
    <cellStyle name="Normal 31 2 6" xfId="205"/>
    <cellStyle name="Normal 31 2 7" xfId="647"/>
    <cellStyle name="Normal 35 2" xfId="38"/>
    <cellStyle name="Normal 35 2 2" xfId="58"/>
    <cellStyle name="Normal 35 2 2 2" xfId="215"/>
    <cellStyle name="Normal 35 2 2 3" xfId="254"/>
    <cellStyle name="Normal 35 2 2 4" xfId="225"/>
    <cellStyle name="Normal 35 2 2 5" xfId="504"/>
    <cellStyle name="Normal 35 2 2 6" xfId="332"/>
    <cellStyle name="Normal 35 2 2 7" xfId="438"/>
    <cellStyle name="Normal 35 2 3" xfId="198"/>
    <cellStyle name="Normal 35 2 4" xfId="267"/>
    <cellStyle name="Normal 35 2 5" xfId="308"/>
    <cellStyle name="Normal 35 2 6" xfId="509"/>
    <cellStyle name="Normal 35 2 7" xfId="616"/>
    <cellStyle name="Normal 35 2 8" xfId="849"/>
    <cellStyle name="Normal 36 2" xfId="59"/>
    <cellStyle name="Normal 36 2 2" xfId="216"/>
    <cellStyle name="Normal 36 2 3" xfId="253"/>
    <cellStyle name="Normal 36 2 4" xfId="226"/>
    <cellStyle name="Normal 36 2 5" xfId="469"/>
    <cellStyle name="Normal 36 2 6" xfId="585"/>
    <cellStyle name="Normal 36 2 7" xfId="497"/>
    <cellStyle name="Normal 37 2" xfId="60"/>
    <cellStyle name="Normal 37 2 2" xfId="217"/>
    <cellStyle name="Normal 37 2 3" xfId="252"/>
    <cellStyle name="Normal 37 2 4" xfId="177"/>
    <cellStyle name="Normal 37 2 5" xfId="363"/>
    <cellStyle name="Normal 37 2 6" xfId="459"/>
    <cellStyle name="Normal 37 2 7" xfId="576"/>
    <cellStyle name="Normal 38 2" xfId="61"/>
    <cellStyle name="Normal 38 2 2" xfId="218"/>
    <cellStyle name="Normal 38 2 3" xfId="179"/>
    <cellStyle name="Normal 38 2 4" xfId="199"/>
    <cellStyle name="Normal 38 2 5" xfId="362"/>
    <cellStyle name="Normal 38 2 6" xfId="436"/>
    <cellStyle name="Normal 38 2 7" xfId="580"/>
    <cellStyle name="Normal 39 2" xfId="62"/>
    <cellStyle name="Normal 39 2 2" xfId="219"/>
    <cellStyle name="Normal 39 2 3" xfId="229"/>
    <cellStyle name="Normal 39 2 4" xfId="242"/>
    <cellStyle name="Normal 39 2 5" xfId="397"/>
    <cellStyle name="Normal 39 2 6" xfId="460"/>
    <cellStyle name="Normal 39 2 7" xfId="1152"/>
    <cellStyle name="Normal 4" xfId="97"/>
    <cellStyle name="Normal 4 2" xfId="63"/>
    <cellStyle name="Normal 4 2 2" xfId="220"/>
    <cellStyle name="Normal 4 2 3" xfId="178"/>
    <cellStyle name="Normal 4 2 4" xfId="172"/>
    <cellStyle name="Normal 4 2 5" xfId="361"/>
    <cellStyle name="Normal 4 2 6" xfId="200"/>
    <cellStyle name="Normal 4 2 7" xfId="975"/>
    <cellStyle name="Normal 40 2" xfId="64"/>
    <cellStyle name="Normal 40 2 2" xfId="221"/>
    <cellStyle name="Normal 40 2 3" xfId="251"/>
    <cellStyle name="Normal 40 2 4" xfId="259"/>
    <cellStyle name="Normal 40 2 5" xfId="360"/>
    <cellStyle name="Normal 40 2 6" xfId="312"/>
    <cellStyle name="Normal 40 2 7" xfId="861"/>
    <cellStyle name="Normal 43 2" xfId="65"/>
    <cellStyle name="Normal 43 2 2" xfId="222"/>
    <cellStyle name="Normal 43 2 3" xfId="250"/>
    <cellStyle name="Normal 43 2 4" xfId="260"/>
    <cellStyle name="Normal 43 2 5" xfId="238"/>
    <cellStyle name="Normal 43 2 6" xfId="311"/>
    <cellStyle name="Normal 43 2 7" xfId="841"/>
    <cellStyle name="Normal 5" xfId="66"/>
    <cellStyle name="Normal 5 2" xfId="67"/>
    <cellStyle name="Normal 6" xfId="68"/>
    <cellStyle name="Normal 6 2" xfId="69"/>
    <cellStyle name="Normal 7" xfId="8"/>
    <cellStyle name="Normal 7 2" xfId="70"/>
    <cellStyle name="Normal 7 2 2" xfId="98"/>
    <cellStyle name="Normal 7 2 3" xfId="227"/>
    <cellStyle name="Normal 7 2 4" xfId="223"/>
    <cellStyle name="Normal 7 2 5" xfId="193"/>
    <cellStyle name="Normal 7 2 6" xfId="358"/>
    <cellStyle name="Normal 7 2 7" xfId="567"/>
    <cellStyle name="Normal 7 2 8" xfId="577"/>
    <cellStyle name="Normal 8" xfId="99"/>
    <cellStyle name="Normal 8 2" xfId="71"/>
    <cellStyle name="Normal 8 2 2" xfId="228"/>
    <cellStyle name="Normal 8 2 3" xfId="249"/>
    <cellStyle name="Normal 8 2 4" xfId="230"/>
    <cellStyle name="Normal 8 2 5" xfId="293"/>
    <cellStyle name="Normal 8 2 6" xfId="384"/>
    <cellStyle name="Normal 8 2 7" xfId="556"/>
    <cellStyle name="Normal 9" xfId="9"/>
    <cellStyle name="Normal 9 2" xfId="72"/>
    <cellStyle name="Normal_Sheet1" xfId="10"/>
    <cellStyle name="Percent 2" xfId="100"/>
    <cellStyle name="Style 1" xfId="101"/>
    <cellStyle name="Total 2" xfId="102"/>
    <cellStyle name="Ŵ" xfId="103"/>
    <cellStyle name="เครื่องหมายจุลภาค" xfId="1" builtinId="3"/>
    <cellStyle name="เครื่องหมายจุลภาค 10" xfId="11"/>
    <cellStyle name="เครื่องหมายจุลภาค 11" xfId="37"/>
    <cellStyle name="เครื่องหมายจุลภาค 11 2" xfId="197"/>
    <cellStyle name="เครื่องหมายจุลภาค 11 3" xfId="270"/>
    <cellStyle name="เครื่องหมายจุลภาค 11 4" xfId="309"/>
    <cellStyle name="เครื่องหมายจุลภาค 11 5" xfId="376"/>
    <cellStyle name="เครื่องหมายจุลภาค 11 6" xfId="477"/>
    <cellStyle name="เครื่องหมายจุลภาค 11 7" xfId="878"/>
    <cellStyle name="เครื่องหมายจุลภาค 12" xfId="104"/>
    <cellStyle name="เครื่องหมายจุลภาค 18 2 11" xfId="105"/>
    <cellStyle name="เครื่องหมายจุลภาค 2" xfId="2"/>
    <cellStyle name="เครื่องหมายจุลภาค 2 10" xfId="343"/>
    <cellStyle name="เครื่องหมายจุลภาค 2 10 2" xfId="519"/>
    <cellStyle name="เครื่องหมายจุลภาค 2 10 2 2" xfId="691"/>
    <cellStyle name="เครื่องหมายจุลภาค 2 10 2 2 2" xfId="1248"/>
    <cellStyle name="เครื่องหมายจุลภาค 2 10 2 2 2 2" xfId="1364"/>
    <cellStyle name="เครื่องหมายจุลภาค 2 10 2 2 2 2 2" xfId="3625"/>
    <cellStyle name="เครื่องหมายจุลภาค 2 10 2 2 2 2 2 2" xfId="3741"/>
    <cellStyle name="เครื่องหมายจุลภาค 2 10 2 2 2 3" xfId="2643"/>
    <cellStyle name="เครื่องหมายจุลภาค 2 10 2 2 3" xfId="1710"/>
    <cellStyle name="เครื่องหมายจุลภาค 2 10 2 2 4" xfId="2037"/>
    <cellStyle name="เครื่องหมายจุลภาค 2 10 2 2 5" xfId="2527"/>
    <cellStyle name="เครื่องหมายจุลภาค 2 10 2 2 5 2" xfId="3155"/>
    <cellStyle name="เครื่องหมายจุลภาค 2 10 2 3" xfId="994"/>
    <cellStyle name="เครื่องหมายจุลภาค 2 10 2 3 2" xfId="1594"/>
    <cellStyle name="เครื่องหมายจุลภาค 2 10 2 3 2 2" xfId="3401"/>
    <cellStyle name="เครื่องหมายจุลภาค 2 10 2 3 2 2 2" xfId="3855"/>
    <cellStyle name="เครื่องหมายจุลภาค 2 10 2 3 3" xfId="2772"/>
    <cellStyle name="เครื่องหมายจุลภาค 2 10 2 4" xfId="1921"/>
    <cellStyle name="เครื่องหมายจุลภาค 2 10 2 5" xfId="2296"/>
    <cellStyle name="เครื่องหมายจุลภาค 2 10 2 5 2" xfId="3020"/>
    <cellStyle name="เครื่องหมายจุลภาค 2 10 3" xfId="772"/>
    <cellStyle name="เครื่องหมายจุลภาค 2 10 3 2" xfId="1137"/>
    <cellStyle name="เครื่องหมายจุลภาค 2 10 3 2 2" xfId="3231"/>
    <cellStyle name="เครื่องหมายจุลภาค 2 10 3 2 2 2" xfId="3523"/>
    <cellStyle name="เครื่องหมายจุลภาค 2 10 3 3" xfId="2425"/>
    <cellStyle name="เครื่องหมายจุลภาค 2 10 4" xfId="1487"/>
    <cellStyle name="เครื่องหมายจุลภาค 2 10 5" xfId="1820"/>
    <cellStyle name="เครื่องหมายจุลภาค 2 10 6" xfId="2110"/>
    <cellStyle name="เครื่องหมายจุลภาค 2 10 6 2" xfId="2898"/>
    <cellStyle name="เครื่องหมายจุลภาค 2 11" xfId="244"/>
    <cellStyle name="เครื่องหมายจุลภาค 2 11 2" xfId="767"/>
    <cellStyle name="เครื่องหมายจุลภาค 2 11 2 2" xfId="1077"/>
    <cellStyle name="เครื่องหมายจุลภาค 2 11 2 2 2" xfId="3227"/>
    <cellStyle name="เครื่องหมายจุลภาค 2 11 2 2 2 2" xfId="3473"/>
    <cellStyle name="เครื่องหมายจุลภาค 2 11 2 3" xfId="2371"/>
    <cellStyle name="เครื่องหมายจุลภาค 2 11 3" xfId="1433"/>
    <cellStyle name="เครื่องหมายจุลภาค 2 11 4" xfId="1118"/>
    <cellStyle name="เครื่องหมายจุลภาค 2 11 5" xfId="2105"/>
    <cellStyle name="เครื่องหมายจุลภาค 2 11 5 2" xfId="2280"/>
    <cellStyle name="เครื่องหมายจุลภาค 2 12" xfId="607"/>
    <cellStyle name="เครื่องหมายจุลภาค 2 12 2" xfId="936"/>
    <cellStyle name="เครื่องหมายจุลภาค 2 12 2 2" xfId="3086"/>
    <cellStyle name="เครื่องหมายจุลภาค 2 12 2 2 2" xfId="3356"/>
    <cellStyle name="เครื่องหมายจุลภาค 2 12 3" xfId="2249"/>
    <cellStyle name="เครื่องหมายจุลภาค 2 13" xfId="374"/>
    <cellStyle name="เครื่องหมายจุลภาค 2 14" xfId="670"/>
    <cellStyle name="เครื่องหมายจุลภาค 2 14 2" xfId="611"/>
    <cellStyle name="เครื่องหมายจุลภาค 2 2" xfId="12"/>
    <cellStyle name="เครื่องหมายจุลภาค 2 3" xfId="13"/>
    <cellStyle name="เครื่องหมายจุลภาค 2 4" xfId="14"/>
    <cellStyle name="เครื่องหมายจุลภาค 2 5" xfId="106"/>
    <cellStyle name="เครื่องหมายจุลภาค 2 6" xfId="107"/>
    <cellStyle name="เครื่องหมายจุลภาค 2 7" xfId="108"/>
    <cellStyle name="เครื่องหมายจุลภาค 2 8" xfId="157"/>
    <cellStyle name="เครื่องหมายจุลภาค 2 8 2" xfId="316"/>
    <cellStyle name="เครื่องหมายจุลภาค 2 8 2 2" xfId="422"/>
    <cellStyle name="เครื่องหมายจุลภาค 2 8 2 2 2" xfId="678"/>
    <cellStyle name="เครื่องหมายจุลภาค 2 8 2 2 2 2" xfId="722"/>
    <cellStyle name="เครื่องหมายจุลภาค 2 8 2 2 2 2 2" xfId="1351"/>
    <cellStyle name="เครื่องหมายจุลภาค 2 8 2 2 2 2 2 2" xfId="1395"/>
    <cellStyle name="เครื่องหมายจุลภาค 2 8 2 2 2 2 2 2 2" xfId="3728"/>
    <cellStyle name="เครื่องหมายจุลภาค 2 8 2 2 2 2 2 2 2 2" xfId="3772"/>
    <cellStyle name="เครื่องหมายจุลภาค 2 8 2 2 2 2 2 3" xfId="2674"/>
    <cellStyle name="เครื่องหมายจุลภาค 2 8 2 2 2 2 3" xfId="1741"/>
    <cellStyle name="เครื่องหมายจุลภาค 2 8 2 2 2 2 4" xfId="2068"/>
    <cellStyle name="เครื่องหมายจุลภาค 2 8 2 2 2 2 5" xfId="2630"/>
    <cellStyle name="เครื่องหมายจุลภาค 2 8 2 2 2 2 5 2" xfId="3186"/>
    <cellStyle name="เครื่องหมายจุลภาค 2 8 2 2 2 3" xfId="1026"/>
    <cellStyle name="เครื่องหมายจุลภาค 2 8 2 2 2 3 2" xfId="1697"/>
    <cellStyle name="เครื่องหมายจุลภาค 2 8 2 2 2 3 2 2" xfId="3432"/>
    <cellStyle name="เครื่องหมายจุลภาค 2 8 2 2 2 3 2 2 2" xfId="3894"/>
    <cellStyle name="เครื่องหมายจุลภาค 2 8 2 2 2 3 3" xfId="2811"/>
    <cellStyle name="เครื่องหมายจุลภาค 2 8 2 2 2 4" xfId="2024"/>
    <cellStyle name="เครื่องหมายจุลภาค 2 8 2 2 2 5" xfId="2327"/>
    <cellStyle name="เครื่องหมายจุลภาค 2 8 2 2 2 5 2" xfId="3142"/>
    <cellStyle name="เครื่องหมายจุลภาค 2 8 2 2 3" xfId="978"/>
    <cellStyle name="เครื่องหมายจุลภาค 2 8 2 2 3 2" xfId="1188"/>
    <cellStyle name="เครื่องหมายจุลภาค 2 8 2 2 3 2 2" xfId="3386"/>
    <cellStyle name="เครื่องหมายจุลภาค 2 8 2 2 3 2 2 2" xfId="3570"/>
    <cellStyle name="เครื่องหมายจุลภาค 2 8 2 2 3 3" xfId="2472"/>
    <cellStyle name="เครื่องหมายจุลภาค 2 8 2 2 4" xfId="1535"/>
    <cellStyle name="เครื่องหมายจุลภาค 2 8 2 2 5" xfId="1866"/>
    <cellStyle name="เครื่องหมายจุลภาค 2 8 2 2 6" xfId="2281"/>
    <cellStyle name="เครื่องหมายจุลภาค 2 8 2 2 6 2" xfId="2954"/>
    <cellStyle name="เครื่องหมายจุลภาค 2 8 2 3" xfId="543"/>
    <cellStyle name="เครื่องหมายจุลภาค 2 8 2 3 2" xfId="1121"/>
    <cellStyle name="เครื่องหมายจุลภาค 2 8 2 3 2 2" xfId="1270"/>
    <cellStyle name="เครื่องหมายจุลภาค 2 8 2 3 2 2 2" xfId="3509"/>
    <cellStyle name="เครื่องหมายจุลภาค 2 8 2 3 2 2 2 2" xfId="3647"/>
    <cellStyle name="เครื่องหมายจุลภาค 2 8 2 3 2 3" xfId="2549"/>
    <cellStyle name="เครื่องหมายจุลภาค 2 8 2 3 3" xfId="1616"/>
    <cellStyle name="เครื่องหมายจุลภาค 2 8 2 3 4" xfId="1943"/>
    <cellStyle name="เครื่องหมายจุลภาค 2 8 2 3 5" xfId="2411"/>
    <cellStyle name="เครื่องหมายจุลภาค 2 8 2 3 5 2" xfId="3043"/>
    <cellStyle name="เครื่องหมายจุลภาค 2 8 2 4" xfId="820"/>
    <cellStyle name="เครื่องหมายจุลภาค 2 8 2 4 2" xfId="1472"/>
    <cellStyle name="เครื่องหมายจุลภาค 2 8 2 4 2 2" xfId="3273"/>
    <cellStyle name="เครื่องหมายจุลภาค 2 8 2 4 2 2 2" xfId="3816"/>
    <cellStyle name="เครื่องหมายจุลภาค 2 8 2 4 3" xfId="2728"/>
    <cellStyle name="เครื่องหมายจุลภาค 2 8 2 5" xfId="1806"/>
    <cellStyle name="เครื่องหมายจุลภาค 2 8 2 6" xfId="2157"/>
    <cellStyle name="เครื่องหมายจุลภาค 2 8 2 6 2" xfId="2880"/>
    <cellStyle name="เครื่องหมายจุลภาค 2 8 3" xfId="347"/>
    <cellStyle name="เครื่องหมายจุลภาค 2 8 3 2" xfId="623"/>
    <cellStyle name="เครื่องหมายจุลภาค 2 8 3 2 2" xfId="1139"/>
    <cellStyle name="เครื่องหมายจุลภาค 2 8 3 2 2 2" xfId="1308"/>
    <cellStyle name="เครื่องหมายจุลภาค 2 8 3 2 2 2 2" xfId="3525"/>
    <cellStyle name="เครื่องหมายจุลภาค 2 8 3 2 2 2 2 2" xfId="3685"/>
    <cellStyle name="เครื่องหมายจุลภาค 2 8 3 2 2 3" xfId="2587"/>
    <cellStyle name="เครื่องหมายจุลภาค 2 8 3 2 3" xfId="1654"/>
    <cellStyle name="เครื่องหมายจุลภาค 2 8 3 2 4" xfId="1981"/>
    <cellStyle name="เครื่องหมายจุลภาค 2 8 3 2 5" xfId="2427"/>
    <cellStyle name="เครื่องหมายจุลภาค 2 8 3 2 5 2" xfId="3095"/>
    <cellStyle name="เครื่องหมายจุลภาค 2 8 3 3" xfId="896"/>
    <cellStyle name="เครื่องหมายจุลภาค 2 8 3 3 2" xfId="1489"/>
    <cellStyle name="เครื่องหมายจุลภาค 2 8 3 3 2 2" xfId="3319"/>
    <cellStyle name="เครื่องหมายจุลภาค 2 8 3 3 2 2 2" xfId="3818"/>
    <cellStyle name="เครื่องหมายจุลภาค 2 8 3 3 3" xfId="2731"/>
    <cellStyle name="เครื่องหมายจุลภาค 2 8 3 4" xfId="1822"/>
    <cellStyle name="เครื่องหมายจุลภาค 2 8 3 5" xfId="2206"/>
    <cellStyle name="เครื่องหมายจุลภาค 2 8 3 5 2" xfId="2902"/>
    <cellStyle name="เครื่องหมายจุลภาค 2 8 4" xfId="610"/>
    <cellStyle name="เครื่องหมายจุลภาค 2 8 4 2" xfId="925"/>
    <cellStyle name="เครื่องหมายจุลภาค 2 8 4 2 2" xfId="3089"/>
    <cellStyle name="เครื่องหมายจุลภาค 2 8 4 2 2 2" xfId="3348"/>
    <cellStyle name="เครื่องหมายจุลภาค 2 8 4 3" xfId="2236"/>
    <cellStyle name="เครื่องหมายจุลภาค 2 8 5" xfId="1070"/>
    <cellStyle name="เครื่องหมายจุลภาค 2 8 6" xfId="1561"/>
    <cellStyle name="เครื่องหมายจุลภาค 2 8 7" xfId="879"/>
    <cellStyle name="เครื่องหมายจุลภาค 2 8 7 2" xfId="2846"/>
    <cellStyle name="เครื่องหมายจุลภาค 2 9" xfId="236"/>
    <cellStyle name="เครื่องหมายจุลภาค 3" xfId="15"/>
    <cellStyle name="เครื่องหมายจุลภาค 3 10" xfId="344"/>
    <cellStyle name="เครื่องหมายจุลภาค 3 10 2" xfId="781"/>
    <cellStyle name="เครื่องหมายจุลภาค 3 10 2 2" xfId="2899"/>
    <cellStyle name="เครื่องหมายจุลภาค 3 10 2 2 2" xfId="3239"/>
    <cellStyle name="เครื่องหมายจุลภาค 3 10 3" xfId="2122"/>
    <cellStyle name="เครื่องหมายจุลภาค 3 11" xfId="1486"/>
    <cellStyle name="เครื่องหมายจุลภาค 3 12" xfId="617"/>
    <cellStyle name="เครื่องหมายจุลภาค 3 12 2" xfId="2843"/>
    <cellStyle name="เครื่องหมายจุลภาค 3 2" xfId="16"/>
    <cellStyle name="เครื่องหมายจุลภาค 3 3" xfId="73"/>
    <cellStyle name="เครื่องหมายจุลภาค 3 3 2" xfId="109"/>
    <cellStyle name="เครื่องหมายจุลภาค 3 3 3" xfId="110"/>
    <cellStyle name="เครื่องหมายจุลภาค 3 3 4" xfId="151"/>
    <cellStyle name="เครื่องหมายจุลภาค 3 4" xfId="111"/>
    <cellStyle name="เครื่องหมายจุลภาค 3 5" xfId="112"/>
    <cellStyle name="เครื่องหมายจุลภาค 3 6" xfId="158"/>
    <cellStyle name="เครื่องหมายจุลภาค 3 6 2" xfId="400"/>
    <cellStyle name="เครื่องหมายจุลภาค 3 6 2 2" xfId="423"/>
    <cellStyle name="เครื่องหมายจุลภาค 3 6 2 2 2" xfId="702"/>
    <cellStyle name="เครื่องหมายจุลภาค 3 6 2 2 2 2" xfId="723"/>
    <cellStyle name="เครื่องหมายจุลภาค 3 6 2 2 2 2 2" xfId="1375"/>
    <cellStyle name="เครื่องหมายจุลภาค 3 6 2 2 2 2 2 2" xfId="1396"/>
    <cellStyle name="เครื่องหมายจุลภาค 3 6 2 2 2 2 2 2 2" xfId="3752"/>
    <cellStyle name="เครื่องหมายจุลภาค 3 6 2 2 2 2 2 2 2 2" xfId="3773"/>
    <cellStyle name="เครื่องหมายจุลภาค 3 6 2 2 2 2 2 3" xfId="2675"/>
    <cellStyle name="เครื่องหมายจุลภาค 3 6 2 2 2 2 3" xfId="1742"/>
    <cellStyle name="เครื่องหมายจุลภาค 3 6 2 2 2 2 4" xfId="2069"/>
    <cellStyle name="เครื่องหมายจุลภาค 3 6 2 2 2 2 5" xfId="2654"/>
    <cellStyle name="เครื่องหมายจุลภาค 3 6 2 2 2 2 5 2" xfId="3187"/>
    <cellStyle name="เครื่องหมายจุลภาค 3 6 2 2 2 3" xfId="1027"/>
    <cellStyle name="เครื่องหมายจุลภาค 3 6 2 2 2 3 2" xfId="1721"/>
    <cellStyle name="เครื่องหมายจุลภาค 3 6 2 2 2 3 2 2" xfId="3433"/>
    <cellStyle name="เครื่องหมายจุลภาค 3 6 2 2 2 3 2 2 2" xfId="3895"/>
    <cellStyle name="เครื่องหมายจุลภาค 3 6 2 2 2 3 3" xfId="2812"/>
    <cellStyle name="เครื่องหมายจุลภาค 3 6 2 2 2 4" xfId="2048"/>
    <cellStyle name="เครื่องหมายจุลภาค 3 6 2 2 2 5" xfId="2328"/>
    <cellStyle name="เครื่องหมายจุลภาค 3 6 2 2 2 5 2" xfId="3166"/>
    <cellStyle name="เครื่องหมายจุลภาค 3 6 2 2 3" xfId="1006"/>
    <cellStyle name="เครื่องหมายจุลภาค 3 6 2 2 3 2" xfId="1189"/>
    <cellStyle name="เครื่องหมายจุลภาค 3 6 2 2 3 2 2" xfId="3412"/>
    <cellStyle name="เครื่องหมายจุลภาค 3 6 2 2 3 2 2 2" xfId="3571"/>
    <cellStyle name="เครื่องหมายจุลภาค 3 6 2 2 3 3" xfId="2473"/>
    <cellStyle name="เครื่องหมายจุลภาค 3 6 2 2 4" xfId="1536"/>
    <cellStyle name="เครื่องหมายจุลภาค 3 6 2 2 5" xfId="1867"/>
    <cellStyle name="เครื่องหมายจุลภาค 3 6 2 2 6" xfId="2307"/>
    <cellStyle name="เครื่องหมายจุลภาค 3 6 2 2 6 2" xfId="2955"/>
    <cellStyle name="เครื่องหมายจุลภาค 3 6 2 3" xfId="544"/>
    <cellStyle name="เครื่องหมายจุลภาค 3 6 2 3 2" xfId="1167"/>
    <cellStyle name="เครื่องหมายจุลภาค 3 6 2 3 2 2" xfId="1271"/>
    <cellStyle name="เครื่องหมายจุลภาค 3 6 2 3 2 2 2" xfId="3549"/>
    <cellStyle name="เครื่องหมายจุลภาค 3 6 2 3 2 2 2 2" xfId="3648"/>
    <cellStyle name="เครื่องหมายจุลภาค 3 6 2 3 2 3" xfId="2550"/>
    <cellStyle name="เครื่องหมายจุลภาค 3 6 2 3 3" xfId="1617"/>
    <cellStyle name="เครื่องหมายจุลภาค 3 6 2 3 4" xfId="1944"/>
    <cellStyle name="เครื่องหมายจุลภาค 3 6 2 3 5" xfId="2451"/>
    <cellStyle name="เครื่องหมายจุลภาค 3 6 2 3 5 2" xfId="3044"/>
    <cellStyle name="เครื่องหมายจุลภาค 3 6 2 4" xfId="821"/>
    <cellStyle name="เครื่องหมายจุลภาค 3 6 2 4 2" xfId="1514"/>
    <cellStyle name="เครื่องหมายจุลภาค 3 6 2 4 2 2" xfId="3274"/>
    <cellStyle name="เครื่องหมายจุลภาค 3 6 2 4 2 2 2" xfId="3821"/>
    <cellStyle name="เครื่องหมายจุลภาค 3 6 2 4 3" xfId="2736"/>
    <cellStyle name="เครื่องหมายจุลภาค 3 6 2 5" xfId="1845"/>
    <cellStyle name="เครื่องหมายจุลภาค 3 6 2 6" xfId="2158"/>
    <cellStyle name="เครื่องหมายจุลภาค 3 6 2 6 2" xfId="2933"/>
    <cellStyle name="เครื่องหมายจุลภาค 3 6 3" xfId="192"/>
    <cellStyle name="เครื่องหมายจุลภาค 3 6 3 2" xfId="624"/>
    <cellStyle name="เครื่องหมายจุลภาค 3 6 3 2 2" xfId="355"/>
    <cellStyle name="เครื่องหมายจุลภาค 3 6 3 2 2 2" xfId="1309"/>
    <cellStyle name="เครื่องหมายจุลภาค 3 6 3 2 2 2 2" xfId="2908"/>
    <cellStyle name="เครื่องหมายจุลภาค 3 6 3 2 2 2 2 2" xfId="3686"/>
    <cellStyle name="เครื่องหมายจุลภาค 3 6 3 2 2 3" xfId="2588"/>
    <cellStyle name="เครื่องหมายจุลภาค 3 6 3 2 3" xfId="1655"/>
    <cellStyle name="เครื่องหมายจุลภาค 3 6 3 2 4" xfId="1982"/>
    <cellStyle name="เครื่องหมายจุลภาค 3 6 3 2 5" xfId="553"/>
    <cellStyle name="เครื่องหมายจุลภาค 3 6 3 2 5 2" xfId="3096"/>
    <cellStyle name="เครื่องหมายจุลภาค 3 6 3 3" xfId="897"/>
    <cellStyle name="เครื่องหมายจุลภาค 3 6 3 3 2" xfId="1063"/>
    <cellStyle name="เครื่องหมายจุลภาค 3 6 3 3 2 2" xfId="3320"/>
    <cellStyle name="เครื่องหมายจุลภาค 3 6 3 3 2 2 2" xfId="3469"/>
    <cellStyle name="เครื่องหมายจุลภาค 3 6 3 3 3" xfId="2364"/>
    <cellStyle name="เครื่องหมายจุลภาค 3 6 3 4" xfId="1080"/>
    <cellStyle name="เครื่องหมายจุลภาค 3 6 3 5" xfId="2207"/>
    <cellStyle name="เครื่องหมายจุลภาค 3 6 3 5 2" xfId="2231"/>
    <cellStyle name="เครื่องหมายจุลภาค 3 6 4" xfId="243"/>
    <cellStyle name="เครื่องหมายจุลภาค 3 6 4 2" xfId="782"/>
    <cellStyle name="เครื่องหมายจุลภาค 3 6 4 2 2" xfId="2369"/>
    <cellStyle name="เครื่องหมายจุลภาค 3 6 4 2 2 2" xfId="3240"/>
    <cellStyle name="เครื่องหมายจุลภาค 3 6 4 3" xfId="2123"/>
    <cellStyle name="เครื่องหมายจุลภาค 3 6 5" xfId="1084"/>
    <cellStyle name="เครื่องหมายจุลภาค 3 6 6" xfId="759"/>
    <cellStyle name="เครื่องหมายจุลภาค 3 6 7" xfId="831"/>
    <cellStyle name="เครื่องหมายจุลภาค 3 6 7 2" xfId="2125"/>
    <cellStyle name="เครื่องหมายจุลภาค 3 7" xfId="235"/>
    <cellStyle name="เครื่องหมายจุลภาค 3 8" xfId="341"/>
    <cellStyle name="เครื่องหมายจุลภาค 3 8 2" xfId="539"/>
    <cellStyle name="เครื่องหมายจุลภาค 3 8 2 2" xfId="690"/>
    <cellStyle name="เครื่องหมายจุลภาค 3 8 2 2 2" xfId="1268"/>
    <cellStyle name="เครื่องหมายจุลภาค 3 8 2 2 2 2" xfId="1363"/>
    <cellStyle name="เครื่องหมายจุลภาค 3 8 2 2 2 2 2" xfId="3645"/>
    <cellStyle name="เครื่องหมายจุลภาค 3 8 2 2 2 2 2 2" xfId="3740"/>
    <cellStyle name="เครื่องหมายจุลภาค 3 8 2 2 2 3" xfId="2642"/>
    <cellStyle name="เครื่องหมายจุลภาค 3 8 2 2 3" xfId="1709"/>
    <cellStyle name="เครื่องหมายจุลภาค 3 8 2 2 4" xfId="2036"/>
    <cellStyle name="เครื่องหมายจุลภาค 3 8 2 2 5" xfId="2547"/>
    <cellStyle name="เครื่องหมายจุลภาค 3 8 2 2 5 2" xfId="3154"/>
    <cellStyle name="เครื่องหมายจุลภาค 3 8 2 3" xfId="993"/>
    <cellStyle name="เครื่องหมายจุลภาค 3 8 2 3 2" xfId="1614"/>
    <cellStyle name="เครื่องหมายจุลภาค 3 8 2 3 2 2" xfId="3400"/>
    <cellStyle name="เครื่องหมายจุลภาค 3 8 2 3 2 2 2" xfId="3875"/>
    <cellStyle name="เครื่องหมายจุลภาค 3 8 2 3 3" xfId="2792"/>
    <cellStyle name="เครื่องหมายจุลภาค 3 8 2 4" xfId="1941"/>
    <cellStyle name="เครื่องหมายจุลภาค 3 8 2 5" xfId="2295"/>
    <cellStyle name="เครื่องหมายจุลภาค 3 8 2 5 2" xfId="3040"/>
    <cellStyle name="เครื่องหมายจุลภาค 3 8 3" xfId="812"/>
    <cellStyle name="เครื่องหมายจุลภาค 3 8 3 2" xfId="1136"/>
    <cellStyle name="เครื่องหมายจุลภาค 3 8 3 2 2" xfId="3267"/>
    <cellStyle name="เครื่องหมายจุลภาค 3 8 3 2 2 2" xfId="3522"/>
    <cellStyle name="เครื่องหมายจุลภาค 3 8 3 3" xfId="2424"/>
    <cellStyle name="เครื่องหมายจุลภาค 3 8 4" xfId="1485"/>
    <cellStyle name="เครื่องหมายจุลภาค 3 8 5" xfId="1819"/>
    <cellStyle name="เครื่องหมายจุลภาค 3 8 6" xfId="2151"/>
    <cellStyle name="เครื่องหมายจุลภาค 3 8 6 2" xfId="2897"/>
    <cellStyle name="เครื่องหมายจุลภาค 3 9" xfId="396"/>
    <cellStyle name="เครื่องหมายจุลภาค 3 9 2" xfId="890"/>
    <cellStyle name="เครื่องหมายจุลภาค 3 9 2 2" xfId="1164"/>
    <cellStyle name="เครื่องหมายจุลภาค 3 9 2 2 2" xfId="3314"/>
    <cellStyle name="เครื่องหมายจุลภาค 3 9 2 2 2 2" xfId="3547"/>
    <cellStyle name="เครื่องหมายจุลภาค 3 9 2 3" xfId="2449"/>
    <cellStyle name="เครื่องหมายจุลภาค 3 9 3" xfId="1512"/>
    <cellStyle name="เครื่องหมายจุลภาค 3 9 4" xfId="1843"/>
    <cellStyle name="เครื่องหมายจุลภาค 3 9 5" xfId="2201"/>
    <cellStyle name="เครื่องหมายจุลภาค 3 9 5 2" xfId="2931"/>
    <cellStyle name="เครื่องหมายจุลภาค 4" xfId="17"/>
    <cellStyle name="เครื่องหมายจุลภาค 4 2" xfId="113"/>
    <cellStyle name="เครื่องหมายจุลภาค 4 2 10" xfId="589"/>
    <cellStyle name="เครื่องหมายจุลภาค 4 2 10 2" xfId="2711"/>
    <cellStyle name="เครื่องหมายจุลภาค 4 2 2" xfId="114"/>
    <cellStyle name="เครื่องหมายจุลภาค 4 2 2 2" xfId="264"/>
    <cellStyle name="เครื่องหมายจุลภาค 4 2 2 2 2" xfId="265"/>
    <cellStyle name="เครื่องหมายจุลภาค 4 2 2 2 2 2" xfId="480"/>
    <cellStyle name="เครื่องหมายจุลภาค 4 2 2 2 2 2 2" xfId="481"/>
    <cellStyle name="เครื่องหมายจุลภาค 4 2 2 2 2 2 2 2" xfId="741"/>
    <cellStyle name="เครื่องหมายจุลภาค 4 2 2 2 2 2 2 2 2" xfId="742"/>
    <cellStyle name="เครื่องหมายจุลภาค 4 2 2 2 2 2 2 2 2 2" xfId="1414"/>
    <cellStyle name="เครื่องหมายจุลภาค 4 2 2 2 2 2 2 2 2 2 2" xfId="1415"/>
    <cellStyle name="เครื่องหมายจุลภาค 4 2 2 2 2 2 2 2 2 2 2 2" xfId="3791"/>
    <cellStyle name="เครื่องหมายจุลภาค 4 2 2 2 2 2 2 2 2 2 2 2 2" xfId="3792"/>
    <cellStyle name="เครื่องหมายจุลภาค 4 2 2 2 2 2 2 2 2 2 3" xfId="2694"/>
    <cellStyle name="เครื่องหมายจุลภาค 4 2 2 2 2 2 2 2 2 3" xfId="1761"/>
    <cellStyle name="เครื่องหมายจุลภาค 4 2 2 2 2 2 2 2 2 4" xfId="2088"/>
    <cellStyle name="เครื่องหมายจุลภาค 4 2 2 2 2 2 2 2 2 5" xfId="2693"/>
    <cellStyle name="เครื่องหมายจุลภาค 4 2 2 2 2 2 2 2 2 5 2" xfId="3206"/>
    <cellStyle name="เครื่องหมายจุลภาค 4 2 2 2 2 2 2 2 3" xfId="1046"/>
    <cellStyle name="เครื่องหมายจุลภาค 4 2 2 2 2 2 2 2 3 2" xfId="1760"/>
    <cellStyle name="เครื่องหมายจุลภาค 4 2 2 2 2 2 2 2 3 2 2" xfId="3452"/>
    <cellStyle name="เครื่องหมายจุลภาค 4 2 2 2 2 2 2 2 3 2 2 2" xfId="3921"/>
    <cellStyle name="เครื่องหมายจุลภาค 4 2 2 2 2 2 2 2 3 3" xfId="2838"/>
    <cellStyle name="เครื่องหมายจุลภาค 4 2 2 2 2 2 2 2 4" xfId="2087"/>
    <cellStyle name="เครื่องหมายจุลภาค 4 2 2 2 2 2 2 2 5" xfId="2347"/>
    <cellStyle name="เครื่องหมายจุลภาค 4 2 2 2 2 2 2 2 5 2" xfId="3205"/>
    <cellStyle name="เครื่องหมายจุลภาค 4 2 2 2 2 2 2 3" xfId="1045"/>
    <cellStyle name="เครื่องหมายจุลภาค 4 2 2 2 2 2 2 3 2" xfId="1217"/>
    <cellStyle name="เครื่องหมายจุลภาค 4 2 2 2 2 2 2 3 2 2" xfId="3451"/>
    <cellStyle name="เครื่องหมายจุลภาค 4 2 2 2 2 2 2 3 2 2 2" xfId="3599"/>
    <cellStyle name="เครื่องหมายจุลภาค 4 2 2 2 2 2 2 3 3" xfId="2501"/>
    <cellStyle name="เครื่องหมายจุลภาค 4 2 2 2 2 2 2 4" xfId="1566"/>
    <cellStyle name="เครื่องหมายจุลภาค 4 2 2 2 2 2 2 5" xfId="1895"/>
    <cellStyle name="เครื่องหมายจุลภาค 4 2 2 2 2 2 2 6" xfId="2346"/>
    <cellStyle name="เครื่องหมายจุลภาค 4 2 2 2 2 2 2 6 2" xfId="2992"/>
    <cellStyle name="เครื่องหมายจุลภาค 4 2 2 2 2 2 3" xfId="593"/>
    <cellStyle name="เครื่องหมายจุลภาค 4 2 2 2 2 2 3 2" xfId="1216"/>
    <cellStyle name="เครื่องหมายจุลภาค 4 2 2 2 2 2 3 2 2" xfId="1290"/>
    <cellStyle name="เครื่องหมายจุลภาค 4 2 2 2 2 2 3 2 2 2" xfId="3598"/>
    <cellStyle name="เครื่องหมายจุลภาค 4 2 2 2 2 2 3 2 2 2 2" xfId="3667"/>
    <cellStyle name="เครื่องหมายจุลภาค 4 2 2 2 2 2 3 2 3" xfId="2569"/>
    <cellStyle name="เครื่องหมายจุลภาค 4 2 2 2 2 2 3 3" xfId="1636"/>
    <cellStyle name="เครื่องหมายจุลภาค 4 2 2 2 2 2 3 4" xfId="1963"/>
    <cellStyle name="เครื่องหมายจุลภาค 4 2 2 2 2 2 3 5" xfId="2500"/>
    <cellStyle name="เครื่องหมายจุลภาค 4 2 2 2 2 2 3 5 2" xfId="3072"/>
    <cellStyle name="เครื่องหมายจุลภาค 4 2 2 2 2 2 4" xfId="857"/>
    <cellStyle name="เครื่องหมายจุลภาค 4 2 2 2 2 2 4 2" xfId="1565"/>
    <cellStyle name="เครื่องหมายจุลภาค 4 2 2 2 2 2 4 2 2" xfId="3293"/>
    <cellStyle name="เครื่องหมายจุลภาค 4 2 2 2 2 2 4 2 2 2" xfId="3848"/>
    <cellStyle name="เครื่องหมายจุลภาค 4 2 2 2 2 2 4 3" xfId="2763"/>
    <cellStyle name="เครื่องหมายจุลภาค 4 2 2 2 2 2 5" xfId="1894"/>
    <cellStyle name="เครื่องหมายจุลภาค 4 2 2 2 2 2 6" xfId="2177"/>
    <cellStyle name="เครื่องหมายจุลภาค 4 2 2 2 2 2 6 2" xfId="2991"/>
    <cellStyle name="เครื่องหมายจุลภาค 4 2 2 2 2 3" xfId="592"/>
    <cellStyle name="เครื่องหมายจุลภาค 4 2 2 2 2 3 2" xfId="654"/>
    <cellStyle name="เครื่องหมายจุลภาค 4 2 2 2 2 3 2 2" xfId="1289"/>
    <cellStyle name="เครื่องหมายจุลภาค 4 2 2 2 2 3 2 2 2" xfId="1330"/>
    <cellStyle name="เครื่องหมายจุลภาค 4 2 2 2 2 3 2 2 2 2" xfId="3666"/>
    <cellStyle name="เครื่องหมายจุลภาค 4 2 2 2 2 3 2 2 2 2 2" xfId="3707"/>
    <cellStyle name="เครื่องหมายจุลภาค 4 2 2 2 2 3 2 2 3" xfId="2609"/>
    <cellStyle name="เครื่องหมายจุลภาค 4 2 2 2 2 3 2 3" xfId="1676"/>
    <cellStyle name="เครื่องหมายจุลภาค 4 2 2 2 2 3 2 4" xfId="2003"/>
    <cellStyle name="เครื่องหมายจุลภาค 4 2 2 2 2 3 2 5" xfId="2568"/>
    <cellStyle name="เครื่องหมายจุลภาค 4 2 2 2 2 3 2 5 2" xfId="3120"/>
    <cellStyle name="เครื่องหมายจุลภาค 4 2 2 2 2 3 3" xfId="945"/>
    <cellStyle name="เครื่องหมายจุลภาค 4 2 2 2 2 3 3 2" xfId="1635"/>
    <cellStyle name="เครื่องหมายจุลภาค 4 2 2 2 2 3 3 2 2" xfId="3363"/>
    <cellStyle name="เครื่องหมายจุลภาค 4 2 2 2 2 3 3 2 2 2" xfId="3883"/>
    <cellStyle name="เครื่องหมายจุลภาค 4 2 2 2 2 3 3 3" xfId="2800"/>
    <cellStyle name="เครื่องหมายจุลภาค 4 2 2 2 2 3 4" xfId="1962"/>
    <cellStyle name="เครื่องหมายจุลภาค 4 2 2 2 2 3 5" xfId="2257"/>
    <cellStyle name="เครื่องหมายจุลภาค 4 2 2 2 2 3 5 2" xfId="3071"/>
    <cellStyle name="เครื่องหมายจุลภาค 4 2 2 2 2 4" xfId="856"/>
    <cellStyle name="เครื่องหมายจุลภาค 4 2 2 2 2 4 2" xfId="1088"/>
    <cellStyle name="เครื่องหมายจุลภาค 4 2 2 2 2 4 2 2" xfId="3292"/>
    <cellStyle name="เครื่องหมายจุลภาค 4 2 2 2 2 4 2 2 2" xfId="3481"/>
    <cellStyle name="เครื่องหมายจุลภาค 4 2 2 2 2 4 3" xfId="2381"/>
    <cellStyle name="เครื่องหมายจุลภาค 4 2 2 2 2 5" xfId="1444"/>
    <cellStyle name="เครื่องหมายจุลภาค 4 2 2 2 2 6" xfId="1780"/>
    <cellStyle name="เครื่องหมายจุลภาค 4 2 2 2 2 7" xfId="2176"/>
    <cellStyle name="เครื่องหมายจุลภาค 4 2 2 2 2 7 2" xfId="2852"/>
    <cellStyle name="เครื่องหมายจุลภาค 4 2 2 2 3" xfId="315"/>
    <cellStyle name="เครื่องหมายจุลภาค 4 2 2 2 4" xfId="365"/>
    <cellStyle name="เครื่องหมายจุลภาค 4 2 2 2 4 2" xfId="653"/>
    <cellStyle name="เครื่องหมายจุลภาค 4 2 2 2 4 2 2" xfId="693"/>
    <cellStyle name="เครื่องหมายจุลภาค 4 2 2 2 4 2 2 2" xfId="1329"/>
    <cellStyle name="เครื่องหมายจุลภาค 4 2 2 2 4 2 2 2 2" xfId="1366"/>
    <cellStyle name="เครื่องหมายจุลภาค 4 2 2 2 4 2 2 2 2 2" xfId="3706"/>
    <cellStyle name="เครื่องหมายจุลภาค 4 2 2 2 4 2 2 2 2 2 2" xfId="3743"/>
    <cellStyle name="เครื่องหมายจุลภาค 4 2 2 2 4 2 2 2 3" xfId="2645"/>
    <cellStyle name="เครื่องหมายจุลภาค 4 2 2 2 4 2 2 3" xfId="1712"/>
    <cellStyle name="เครื่องหมายจุลภาค 4 2 2 2 4 2 2 4" xfId="2039"/>
    <cellStyle name="เครื่องหมายจุลภาค 4 2 2 2 4 2 2 5" xfId="2608"/>
    <cellStyle name="เครื่องหมายจุลภาค 4 2 2 2 4 2 2 5 2" xfId="3157"/>
    <cellStyle name="เครื่องหมายจุลภาค 4 2 2 2 4 2 3" xfId="996"/>
    <cellStyle name="เครื่องหมายจุลภาค 4 2 2 2 4 2 3 2" xfId="1675"/>
    <cellStyle name="เครื่องหมายจุลภาค 4 2 2 2 4 2 3 2 2" xfId="3403"/>
    <cellStyle name="เครื่องหมายจุลภาค 4 2 2 2 4 2 3 2 2 2" xfId="3892"/>
    <cellStyle name="เครื่องหมายจุลภาค 4 2 2 2 4 2 3 3" xfId="2809"/>
    <cellStyle name="เครื่องหมายจุลภาค 4 2 2 2 4 2 4" xfId="2002"/>
    <cellStyle name="เครื่องหมายจุลภาค 4 2 2 2 4 2 5" xfId="2298"/>
    <cellStyle name="เครื่องหมายจุลภาค 4 2 2 2 4 2 5 2" xfId="3119"/>
    <cellStyle name="เครื่องหมายจุลภาค 4 2 2 2 4 3" xfId="944"/>
    <cellStyle name="เครื่องหมายจุลภาค 4 2 2 2 4 3 2" xfId="1144"/>
    <cellStyle name="เครื่องหมายจุลภาค 4 2 2 2 4 3 2 2" xfId="3362"/>
    <cellStyle name="เครื่องหมายจุลภาค 4 2 2 2 4 3 2 2 2" xfId="3530"/>
    <cellStyle name="เครื่องหมายจุลภาค 4 2 2 2 4 3 3" xfId="2432"/>
    <cellStyle name="เครื่องหมายจุลภาค 4 2 2 2 4 4" xfId="1493"/>
    <cellStyle name="เครื่องหมายจุลภาค 4 2 2 2 4 5" xfId="1826"/>
    <cellStyle name="เครื่องหมายจุลภาค 4 2 2 2 4 6" xfId="2256"/>
    <cellStyle name="เครื่องหมายจุลภาค 4 2 2 2 4 6 2" xfId="2911"/>
    <cellStyle name="เครื่องหมายจุลภาค 4 2 2 2 5" xfId="447"/>
    <cellStyle name="เครื่องหมายจุลภาค 4 2 2 2 5 2" xfId="1087"/>
    <cellStyle name="เครื่องหมายจุลภาค 4 2 2 2 5 2 2" xfId="1207"/>
    <cellStyle name="เครื่องหมายจุลภาค 4 2 2 2 5 2 2 2" xfId="3480"/>
    <cellStyle name="เครื่องหมายจุลภาค 4 2 2 2 5 2 2 2 2" xfId="3589"/>
    <cellStyle name="เครื่องหมายจุลภาค 4 2 2 2 5 2 3" xfId="2491"/>
    <cellStyle name="เครื่องหมายจุลภาค 4 2 2 2 5 3" xfId="1554"/>
    <cellStyle name="เครื่องหมายจุลภาค 4 2 2 2 5 4" xfId="1885"/>
    <cellStyle name="เครื่องหมายจุลภาค 4 2 2 2 5 5" xfId="2380"/>
    <cellStyle name="เครื่องหมายจุลภาค 4 2 2 2 5 5 2" xfId="2975"/>
    <cellStyle name="เครื่องหมายจุลภาค 4 2 2 2 6" xfId="574"/>
    <cellStyle name="เครื่องหมายจุลภาค 4 2 2 2 6 2" xfId="1443"/>
    <cellStyle name="เครื่องหมายจุลภาค 4 2 2 2 6 2 2" xfId="3067"/>
    <cellStyle name="เครื่องหมายจุลภาค 4 2 2 2 6 2 2 2" xfId="3811"/>
    <cellStyle name="เครื่องหมายจุลภาค 4 2 2 2 6 3" xfId="2718"/>
    <cellStyle name="เครื่องหมายจุลภาค 4 2 2 2 7" xfId="1779"/>
    <cellStyle name="เครื่องหมายจุลภาค 4 2 2 2 8" xfId="846"/>
    <cellStyle name="เครื่องหมายจุลภาค 4 2 2 2 8 2" xfId="2851"/>
    <cellStyle name="เครื่องหมายจุลภาค 4 2 2 3" xfId="314"/>
    <cellStyle name="เครื่องหมายจุลภาค 4 2 2 3 2" xfId="411"/>
    <cellStyle name="เครื่องหมายจุลภาค 4 2 2 3 2 2" xfId="503"/>
    <cellStyle name="เครื่องหมายจุลภาค 4 2 2 3 2 2 2" xfId="713"/>
    <cellStyle name="เครื่องหมายจุลภาค 4 2 2 3 2 2 2 2" xfId="757"/>
    <cellStyle name="เครื่องหมายจุลภาค 4 2 2 3 2 2 2 2 2" xfId="1386"/>
    <cellStyle name="เครื่องหมายจุลภาค 4 2 2 3 2 2 2 2 2 2" xfId="1430"/>
    <cellStyle name="เครื่องหมายจุลภาค 4 2 2 3 2 2 2 2 2 2 2" xfId="3763"/>
    <cellStyle name="เครื่องหมายจุลภาค 4 2 2 3 2 2 2 2 2 2 2 2" xfId="3807"/>
    <cellStyle name="เครื่องหมายจุลภาค 4 2 2 3 2 2 2 2 2 3" xfId="2709"/>
    <cellStyle name="เครื่องหมายจุลภาค 4 2 2 3 2 2 2 2 3" xfId="1776"/>
    <cellStyle name="เครื่องหมายจุลภาค 4 2 2 3 2 2 2 2 4" xfId="2103"/>
    <cellStyle name="เครื่องหมายจุลภาค 4 2 2 3 2 2 2 2 5" xfId="2665"/>
    <cellStyle name="เครื่องหมายจุลภาค 4 2 2 3 2 2 2 2 5 2" xfId="3221"/>
    <cellStyle name="เครื่องหมายจุลภาค 4 2 2 3 2 2 2 3" xfId="1061"/>
    <cellStyle name="เครื่องหมายจุลภาค 4 2 2 3 2 2 2 3 2" xfId="1732"/>
    <cellStyle name="เครื่องหมายจุลภาค 4 2 2 3 2 2 2 3 2 2" xfId="3467"/>
    <cellStyle name="เครื่องหมายจุลภาค 4 2 2 3 2 2 2 3 2 2 2" xfId="3906"/>
    <cellStyle name="เครื่องหมายจุลภาค 4 2 2 3 2 2 2 3 3" xfId="2823"/>
    <cellStyle name="เครื่องหมายจุลภาค 4 2 2 3 2 2 2 4" xfId="2059"/>
    <cellStyle name="เครื่องหมายจุลภาค 4 2 2 3 2 2 2 5" xfId="2362"/>
    <cellStyle name="เครื่องหมายจุลภาค 4 2 2 3 2 2 2 5 2" xfId="3177"/>
    <cellStyle name="เครื่องหมายจุลภาค 4 2 2 3 2 2 3" xfId="1017"/>
    <cellStyle name="เครื่องหมายจุลภาค 4 2 2 3 2 2 3 2" xfId="1236"/>
    <cellStyle name="เครื่องหมายจุลภาค 4 2 2 3 2 2 3 2 2" xfId="3423"/>
    <cellStyle name="เครื่องหมายจุลภาค 4 2 2 3 2 2 3 2 2 2" xfId="3616"/>
    <cellStyle name="เครื่องหมายจุลภาค 4 2 2 3 2 2 3 3" xfId="2518"/>
    <cellStyle name="เครื่องหมายจุลภาค 4 2 2 3 2 2 4" xfId="1583"/>
    <cellStyle name="เครื่องหมายจุลภาค 4 2 2 3 2 2 5" xfId="1912"/>
    <cellStyle name="เครื่องหมายจุลภาค 4 2 2 3 2 2 6" xfId="2318"/>
    <cellStyle name="เครื่องหมายจุลภาค 4 2 2 3 2 2 6 2" xfId="3011"/>
    <cellStyle name="เครื่องหมายจุลภาค 4 2 2 3 2 3" xfId="612"/>
    <cellStyle name="เครื่องหมายจุลภาค 4 2 2 3 2 3 2" xfId="1178"/>
    <cellStyle name="เครื่องหมายจุลภาค 4 2 2 3 2 3 2 2" xfId="1305"/>
    <cellStyle name="เครื่องหมายจุลภาค 4 2 2 3 2 3 2 2 2" xfId="3560"/>
    <cellStyle name="เครื่องหมายจุลภาค 4 2 2 3 2 3 2 2 2 2" xfId="3682"/>
    <cellStyle name="เครื่องหมายจุลภาค 4 2 2 3 2 3 2 3" xfId="2584"/>
    <cellStyle name="เครื่องหมายจุลภาค 4 2 2 3 2 3 3" xfId="1651"/>
    <cellStyle name="เครื่องหมายจุลภาค 4 2 2 3 2 3 4" xfId="1978"/>
    <cellStyle name="เครื่องหมายจุลภาค 4 2 2 3 2 3 5" xfId="2462"/>
    <cellStyle name="เครื่องหมายจุลภาค 4 2 2 3 2 3 5 2" xfId="3090"/>
    <cellStyle name="เครื่องหมายจุลภาค 4 2 2 3 2 4" xfId="876"/>
    <cellStyle name="เครื่องหมายจุลภาค 4 2 2 3 2 4 2" xfId="1525"/>
    <cellStyle name="เครื่องหมายจุลภาค 4 2 2 3 2 4 2 2" xfId="3308"/>
    <cellStyle name="เครื่องหมายจุลภาค 4 2 2 3 2 4 2 2 2" xfId="3832"/>
    <cellStyle name="เครื่องหมายจุลภาค 4 2 2 3 2 4 3" xfId="2747"/>
    <cellStyle name="เครื่องหมายจุลภาค 4 2 2 3 2 5" xfId="1856"/>
    <cellStyle name="เครื่องหมายจุลภาค 4 2 2 3 2 6" xfId="2192"/>
    <cellStyle name="เครื่องหมายจุลภาค 4 2 2 3 2 6 2" xfId="2944"/>
    <cellStyle name="เครื่องหมายจุลภาค 4 2 2 3 3" xfId="526"/>
    <cellStyle name="เครื่องหมายจุลภาค 4 2 2 3 3 2" xfId="677"/>
    <cellStyle name="เครื่องหมายจุลภาค 4 2 2 3 3 2 2" xfId="1255"/>
    <cellStyle name="เครื่องหมายจุลภาค 4 2 2 3 3 2 2 2" xfId="1350"/>
    <cellStyle name="เครื่องหมายจุลภาค 4 2 2 3 3 2 2 2 2" xfId="3632"/>
    <cellStyle name="เครื่องหมายจุลภาค 4 2 2 3 3 2 2 2 2 2" xfId="3727"/>
    <cellStyle name="เครื่องหมายจุลภาค 4 2 2 3 3 2 2 3" xfId="2629"/>
    <cellStyle name="เครื่องหมายจุลภาค 4 2 2 3 3 2 3" xfId="1696"/>
    <cellStyle name="เครื่องหมายจุลภาค 4 2 2 3 3 2 4" xfId="2023"/>
    <cellStyle name="เครื่องหมายจุลภาค 4 2 2 3 3 2 5" xfId="2534"/>
    <cellStyle name="เครื่องหมายจุลภาค 4 2 2 3 3 2 5 2" xfId="3141"/>
    <cellStyle name="เครื่องหมายจุลภาค 4 2 2 3 3 3" xfId="977"/>
    <cellStyle name="เครื่องหมายจุลภาค 4 2 2 3 3 3 2" xfId="1601"/>
    <cellStyle name="เครื่องหมายจุลภาค 4 2 2 3 3 3 2 2" xfId="3385"/>
    <cellStyle name="เครื่องหมายจุลภาค 4 2 2 3 3 3 2 2 2" xfId="3862"/>
    <cellStyle name="เครื่องหมายจุลภาค 4 2 2 3 3 3 3" xfId="2779"/>
    <cellStyle name="เครื่องหมายจุลภาค 4 2 2 3 3 4" xfId="1928"/>
    <cellStyle name="เครื่องหมายจุลภาค 4 2 2 3 3 5" xfId="2279"/>
    <cellStyle name="เครื่องหมายจุลภาค 4 2 2 3 3 5 2" xfId="3027"/>
    <cellStyle name="เครื่องหมายจุลภาค 4 2 2 3 4" xfId="786"/>
    <cellStyle name="เครื่องหมายจุลภาค 4 2 2 3 4 2" xfId="1120"/>
    <cellStyle name="เครื่องหมายจุลภาค 4 2 2 3 4 2 2" xfId="3244"/>
    <cellStyle name="เครื่องหมายจุลภาค 4 2 2 3 4 2 2 2" xfId="3508"/>
    <cellStyle name="เครื่องหมายจุลภาค 4 2 2 3 4 3" xfId="2410"/>
    <cellStyle name="เครื่องหมายจุลภาค 4 2 2 3 5" xfId="1471"/>
    <cellStyle name="เครื่องหมายจุลภาค 4 2 2 3 6" xfId="1805"/>
    <cellStyle name="เครื่องหมายจุลภาค 4 2 2 3 7" xfId="2128"/>
    <cellStyle name="เครื่องหมายจุลภาค 4 2 2 3 7 2" xfId="2879"/>
    <cellStyle name="เครื่องหมายจุลภาค 4 2 2 4" xfId="364"/>
    <cellStyle name="เครื่องหมายจุลภาค 4 2 2 4 2" xfId="518"/>
    <cellStyle name="เครื่องหมายจุลภาค 4 2 2 4 2 2" xfId="692"/>
    <cellStyle name="เครื่องหมายจุลภาค 4 2 2 4 2 2 2" xfId="1247"/>
    <cellStyle name="เครื่องหมายจุลภาค 4 2 2 4 2 2 2 2" xfId="1365"/>
    <cellStyle name="เครื่องหมายจุลภาค 4 2 2 4 2 2 2 2 2" xfId="3624"/>
    <cellStyle name="เครื่องหมายจุลภาค 4 2 2 4 2 2 2 2 2 2" xfId="3742"/>
    <cellStyle name="เครื่องหมายจุลภาค 4 2 2 4 2 2 2 3" xfId="2644"/>
    <cellStyle name="เครื่องหมายจุลภาค 4 2 2 4 2 2 3" xfId="1711"/>
    <cellStyle name="เครื่องหมายจุลภาค 4 2 2 4 2 2 4" xfId="2038"/>
    <cellStyle name="เครื่องหมายจุลภาค 4 2 2 4 2 2 5" xfId="2526"/>
    <cellStyle name="เครื่องหมายจุลภาค 4 2 2 4 2 2 5 2" xfId="3156"/>
    <cellStyle name="เครื่องหมายจุลภาค 4 2 2 4 2 3" xfId="995"/>
    <cellStyle name="เครื่องหมายจุลภาค 4 2 2 4 2 3 2" xfId="1593"/>
    <cellStyle name="เครื่องหมายจุลภาค 4 2 2 4 2 3 2 2" xfId="3402"/>
    <cellStyle name="เครื่องหมายจุลภาค 4 2 2 4 2 3 2 2 2" xfId="3854"/>
    <cellStyle name="เครื่องหมายจุลภาค 4 2 2 4 2 3 3" xfId="2771"/>
    <cellStyle name="เครื่องหมายจุลภาค 4 2 2 4 2 4" xfId="1920"/>
    <cellStyle name="เครื่องหมายจุลภาค 4 2 2 4 2 5" xfId="2297"/>
    <cellStyle name="เครื่องหมายจุลภาค 4 2 2 4 2 5 2" xfId="3019"/>
    <cellStyle name="เครื่องหมายจุลภาค 4 2 2 4 3" xfId="239"/>
    <cellStyle name="เครื่องหมายจุลภาค 4 2 2 4 3 2" xfId="1143"/>
    <cellStyle name="เครื่องหมายจุลภาค 4 2 2 4 3 2 2" xfId="359"/>
    <cellStyle name="เครื่องหมายจุลภาค 4 2 2 4 3 2 2 2" xfId="3529"/>
    <cellStyle name="เครื่องหมายจุลภาค 4 2 2 4 3 3" xfId="2431"/>
    <cellStyle name="เครื่องหมายจุลภาค 4 2 2 4 4" xfId="1492"/>
    <cellStyle name="เครื่องหมายจุลภาค 4 2 2 4 5" xfId="1825"/>
    <cellStyle name="เครื่องหมายจุลภาค 4 2 2 4 6" xfId="615"/>
    <cellStyle name="เครื่องหมายจุลภาค 4 2 2 4 6 2" xfId="2910"/>
    <cellStyle name="เครื่องหมายจุลภาค 4 2 2 5" xfId="482"/>
    <cellStyle name="เครื่องหมายจุลภาค 4 2 2 5 2" xfId="937"/>
    <cellStyle name="เครื่องหมายจุลภาค 4 2 2 5 2 2" xfId="1218"/>
    <cellStyle name="เครื่องหมายจุลภาค 4 2 2 5 2 2 2" xfId="3357"/>
    <cellStyle name="เครื่องหมายจุลภาค 4 2 2 5 2 2 2 2" xfId="3600"/>
    <cellStyle name="เครื่องหมายจุลภาค 4 2 2 5 2 3" xfId="2502"/>
    <cellStyle name="เครื่องหมายจุลภาค 4 2 2 5 3" xfId="1567"/>
    <cellStyle name="เครื่องหมายจุลภาค 4 2 2 5 4" xfId="1896"/>
    <cellStyle name="เครื่องหมายจุลภาค 4 2 2 5 5" xfId="2251"/>
    <cellStyle name="เครื่องหมายจุลภาค 4 2 2 5 5 2" xfId="2993"/>
    <cellStyle name="เครื่องหมายจุลภาค 4 2 2 6" xfId="588"/>
    <cellStyle name="เครื่องหมายจุลภาค 4 2 2 6 2" xfId="778"/>
    <cellStyle name="เครื่องหมายจุลภาค 4 2 2 6 2 2" xfId="3069"/>
    <cellStyle name="เครื่องหมายจุลภาค 4 2 2 6 2 2 2" xfId="3237"/>
    <cellStyle name="เครื่องหมายจุลภาค 4 2 2 6 3" xfId="2117"/>
    <cellStyle name="เครื่องหมายจุลภาค 4 2 2 7" xfId="933"/>
    <cellStyle name="เครื่องหมายจุลภาค 4 2 2 8" xfId="851"/>
    <cellStyle name="เครื่องหมายจุลภาค 4 2 2 8 2" xfId="844"/>
    <cellStyle name="เครื่องหมายจุลภาค 4 2 3" xfId="115"/>
    <cellStyle name="เครื่องหมายจุลภาค 4 2 4" xfId="184"/>
    <cellStyle name="เครื่องหมายจุลภาค 4 2 4 2" xfId="410"/>
    <cellStyle name="เครื่องหมายจุลภาค 4 2 4 2 2" xfId="439"/>
    <cellStyle name="เครื่องหมายจุลภาค 4 2 4 2 2 2" xfId="712"/>
    <cellStyle name="เครื่องหมายจุลภาค 4 2 4 2 2 2 2" xfId="733"/>
    <cellStyle name="เครื่องหมายจุลภาค 4 2 4 2 2 2 2 2" xfId="1385"/>
    <cellStyle name="เครื่องหมายจุลภาค 4 2 4 2 2 2 2 2 2" xfId="1406"/>
    <cellStyle name="เครื่องหมายจุลภาค 4 2 4 2 2 2 2 2 2 2" xfId="3762"/>
    <cellStyle name="เครื่องหมายจุลภาค 4 2 4 2 2 2 2 2 2 2 2" xfId="3783"/>
    <cellStyle name="เครื่องหมายจุลภาค 4 2 4 2 2 2 2 2 3" xfId="2685"/>
    <cellStyle name="เครื่องหมายจุลภาค 4 2 4 2 2 2 2 3" xfId="1752"/>
    <cellStyle name="เครื่องหมายจุลภาค 4 2 4 2 2 2 2 4" xfId="2079"/>
    <cellStyle name="เครื่องหมายจุลภาค 4 2 4 2 2 2 2 5" xfId="2664"/>
    <cellStyle name="เครื่องหมายจุลภาค 4 2 4 2 2 2 2 5 2" xfId="3197"/>
    <cellStyle name="เครื่องหมายจุลภาค 4 2 4 2 2 2 3" xfId="1037"/>
    <cellStyle name="เครื่องหมายจุลภาค 4 2 4 2 2 2 3 2" xfId="1731"/>
    <cellStyle name="เครื่องหมายจุลภาค 4 2 4 2 2 2 3 2 2" xfId="3443"/>
    <cellStyle name="เครื่องหมายจุลภาค 4 2 4 2 2 2 3 2 2 2" xfId="3905"/>
    <cellStyle name="เครื่องหมายจุลภาค 4 2 4 2 2 2 3 3" xfId="2822"/>
    <cellStyle name="เครื่องหมายจุลภาค 4 2 4 2 2 2 4" xfId="2058"/>
    <cellStyle name="เครื่องหมายจุลภาค 4 2 4 2 2 2 5" xfId="2338"/>
    <cellStyle name="เครื่องหมายจุลภาค 4 2 4 2 2 2 5 2" xfId="3176"/>
    <cellStyle name="เครื่องหมายจุลภาค 4 2 4 2 2 3" xfId="1016"/>
    <cellStyle name="เครื่องหมายจุลภาค 4 2 4 2 2 3 2" xfId="1199"/>
    <cellStyle name="เครื่องหมายจุลภาค 4 2 4 2 2 3 2 2" xfId="3422"/>
    <cellStyle name="เครื่องหมายจุลภาค 4 2 4 2 2 3 2 2 2" xfId="3581"/>
    <cellStyle name="เครื่องหมายจุลภาค 4 2 4 2 2 3 3" xfId="2483"/>
    <cellStyle name="เครื่องหมายจุลภาค 4 2 4 2 2 4" xfId="1546"/>
    <cellStyle name="เครื่องหมายจุลภาค 4 2 4 2 2 5" xfId="1877"/>
    <cellStyle name="เครื่องหมายจุลภาค 4 2 4 2 2 6" xfId="2317"/>
    <cellStyle name="เครื่องหมายจุลภาค 4 2 4 2 2 6 2" xfId="2967"/>
    <cellStyle name="เครื่องหมายจุลภาค 4 2 4 2 3" xfId="559"/>
    <cellStyle name="เครื่องหมายจุลภาค 4 2 4 2 3 2" xfId="1177"/>
    <cellStyle name="เครื่องหมายจุลภาค 4 2 4 2 3 2 2" xfId="1281"/>
    <cellStyle name="เครื่องหมายจุลภาค 4 2 4 2 3 2 2 2" xfId="3559"/>
    <cellStyle name="เครื่องหมายจุลภาค 4 2 4 2 3 2 2 2 2" xfId="3658"/>
    <cellStyle name="เครื่องหมายจุลภาค 4 2 4 2 3 2 3" xfId="2560"/>
    <cellStyle name="เครื่องหมายจุลภาค 4 2 4 2 3 3" xfId="1627"/>
    <cellStyle name="เครื่องหมายจุลภาค 4 2 4 2 3 4" xfId="1954"/>
    <cellStyle name="เครื่องหมายจุลภาค 4 2 4 2 3 5" xfId="2461"/>
    <cellStyle name="เครื่องหมายจุลภาค 4 2 4 2 3 5 2" xfId="3055"/>
    <cellStyle name="เครื่องหมายจุลภาค 4 2 4 2 4" xfId="833"/>
    <cellStyle name="เครื่องหมายจุลภาค 4 2 4 2 4 2" xfId="1524"/>
    <cellStyle name="เครื่องหมายจุลภาค 4 2 4 2 4 2 2" xfId="3284"/>
    <cellStyle name="เครื่องหมายจุลภาค 4 2 4 2 4 2 2 2" xfId="3831"/>
    <cellStyle name="เครื่องหมายจุลภาค 4 2 4 2 4 3" xfId="2746"/>
    <cellStyle name="เครื่องหมายจุลภาค 4 2 4 2 5" xfId="1855"/>
    <cellStyle name="เครื่องหมายจุลภาค 4 2 4 2 6" xfId="2168"/>
    <cellStyle name="เครื่องหมายจุลภาค 4 2 4 2 6 2" xfId="2943"/>
    <cellStyle name="เครื่องหมายจุลภาค 4 2 4 3" xfId="525"/>
    <cellStyle name="เครื่องหมายจุลภาค 4 2 4 3 2" xfId="637"/>
    <cellStyle name="เครื่องหมายจุลภาค 4 2 4 3 2 2" xfId="1254"/>
    <cellStyle name="เครื่องหมายจุลภาค 4 2 4 3 2 2 2" xfId="1321"/>
    <cellStyle name="เครื่องหมายจุลภาค 4 2 4 3 2 2 2 2" xfId="3631"/>
    <cellStyle name="เครื่องหมายจุลภาค 4 2 4 3 2 2 2 2 2" xfId="3698"/>
    <cellStyle name="เครื่องหมายจุลภาค 4 2 4 3 2 2 3" xfId="2600"/>
    <cellStyle name="เครื่องหมายจุลภาค 4 2 4 3 2 3" xfId="1667"/>
    <cellStyle name="เครื่องหมายจุลภาค 4 2 4 3 2 4" xfId="1994"/>
    <cellStyle name="เครื่องหมายจุลภาค 4 2 4 3 2 5" xfId="2533"/>
    <cellStyle name="เครื่องหมายจุลภาค 4 2 4 3 2 5 2" xfId="3108"/>
    <cellStyle name="เครื่องหมายจุลภาค 4 2 4 3 3" xfId="913"/>
    <cellStyle name="เครื่องหมายจุลภาค 4 2 4 3 3 2" xfId="1600"/>
    <cellStyle name="เครื่องหมายจุลภาค 4 2 4 3 3 2 2" xfId="3336"/>
    <cellStyle name="เครื่องหมายจุลภาค 4 2 4 3 3 2 2 2" xfId="3861"/>
    <cellStyle name="เครื่องหมายจุลภาค 4 2 4 3 3 3" xfId="2778"/>
    <cellStyle name="เครื่องหมายจุลภาค 4 2 4 3 4" xfId="1927"/>
    <cellStyle name="เครื่องหมายจุลภาค 4 2 4 3 5" xfId="2223"/>
    <cellStyle name="เครื่องหมายจุลภาค 4 2 4 3 5 2" xfId="3026"/>
    <cellStyle name="เครื่องหมายจุลภาค 4 2 4 4" xfId="785"/>
    <cellStyle name="เครื่องหมายจุลภาค 4 2 4 4 2" xfId="921"/>
    <cellStyle name="เครื่องหมายจุลภาค 4 2 4 4 2 2" xfId="3243"/>
    <cellStyle name="เครื่องหมายจุลภาค 4 2 4 4 2 2 2" xfId="3344"/>
    <cellStyle name="เครื่องหมายจุลภาค 4 2 4 4 3" xfId="2232"/>
    <cellStyle name="เครื่องหมายจุลภาค 4 2 4 5" xfId="806"/>
    <cellStyle name="เครื่องหมายจุลภาค 4 2 4 6" xfId="964"/>
    <cellStyle name="เครื่องหมายจุลภาค 4 2 4 7" xfId="2127"/>
    <cellStyle name="เครื่องหมายจุลภาค 4 2 4 7 2" xfId="848"/>
    <cellStyle name="เครื่องหมายจุลภาค 4 2 5" xfId="170"/>
    <cellStyle name="เครื่องหมายจุลภาค 4 2 6" xfId="294"/>
    <cellStyle name="เครื่องหมายจุลภาค 4 2 6 2" xfId="454"/>
    <cellStyle name="เครื่องหมายจุลภาค 4 2 6 2 2" xfId="672"/>
    <cellStyle name="เครื่องหมายจุลภาค 4 2 6 2 2 2" xfId="1211"/>
    <cellStyle name="เครื่องหมายจุลภาค 4 2 6 2 2 2 2" xfId="1346"/>
    <cellStyle name="เครื่องหมายจุลภาค 4 2 6 2 2 2 2 2" xfId="3593"/>
    <cellStyle name="เครื่องหมายจุลภาค 4 2 6 2 2 2 2 2 2" xfId="3723"/>
    <cellStyle name="เครื่องหมายจุลภาค 4 2 6 2 2 2 3" xfId="2625"/>
    <cellStyle name="เครื่องหมายจุลภาค 4 2 6 2 2 3" xfId="1692"/>
    <cellStyle name="เครื่องหมายจุลภาค 4 2 6 2 2 4" xfId="2019"/>
    <cellStyle name="เครื่องหมายจุลภาค 4 2 6 2 2 5" xfId="2495"/>
    <cellStyle name="เครื่องหมายจุลภาค 4 2 6 2 2 5 2" xfId="3136"/>
    <cellStyle name="เครื่องหมายจุลภาค 4 2 6 2 3" xfId="965"/>
    <cellStyle name="เครื่องหมายจุลภาค 4 2 6 2 3 2" xfId="1558"/>
    <cellStyle name="เครื่องหมายจุลภาค 4 2 6 2 3 2 2" xfId="3380"/>
    <cellStyle name="เครื่องหมายจุลภาค 4 2 6 2 3 2 2 2" xfId="3847"/>
    <cellStyle name="เครื่องหมายจุลภาค 4 2 6 2 3 3" xfId="2762"/>
    <cellStyle name="เครื่องหมายจุลภาค 4 2 6 2 4" xfId="1889"/>
    <cellStyle name="เครื่องหมายจุลภาค 4 2 6 2 5" xfId="2274"/>
    <cellStyle name="เครื่องหมายจุลภาค 4 2 6 2 5 2" xfId="2981"/>
    <cellStyle name="เครื่องหมายจุลภาค 4 2 6 3" xfId="573"/>
    <cellStyle name="เครื่องหมายจุลภาค 4 2 6 3 2" xfId="1111"/>
    <cellStyle name="เครื่องหมายจุลภาค 4 2 6 3 2 2" xfId="3066"/>
    <cellStyle name="เครื่องหมายจุลภาค 4 2 6 3 2 2 2" xfId="3501"/>
    <cellStyle name="เครื่องหมายจุลภาค 4 2 6 3 3" xfId="2402"/>
    <cellStyle name="เครื่องหมายจุลภาค 4 2 6 4" xfId="1464"/>
    <cellStyle name="เครื่องหมายจุลภาค 4 2 6 5" xfId="1799"/>
    <cellStyle name="เครื่องหมายจุลภาค 4 2 6 6" xfId="974"/>
    <cellStyle name="เครื่องหมายจุลภาค 4 2 6 6 2" xfId="2873"/>
    <cellStyle name="เครื่องหมายจุลภาค 4 2 7" xfId="333"/>
    <cellStyle name="เครื่องหมายจุลภาค 4 2 7 2" xfId="449"/>
    <cellStyle name="เครื่องหมายจุลภาค 4 2 7 2 2" xfId="1129"/>
    <cellStyle name="เครื่องหมายจุลภาค 4 2 7 2 2 2" xfId="2976"/>
    <cellStyle name="เครื่องหมายจุลภาค 4 2 7 2 2 2 2" xfId="3515"/>
    <cellStyle name="เครื่องหมายจุลภาค 4 2 7 2 3" xfId="2417"/>
    <cellStyle name="เครื่องหมายจุลภาค 4 2 7 3" xfId="1478"/>
    <cellStyle name="เครื่องหมายจุลภาค 4 2 7 4" xfId="1812"/>
    <cellStyle name="เครื่องหมายจุลภาค 4 2 7 5" xfId="1005"/>
    <cellStyle name="เครื่องหมายจุลภาค 4 2 7 5 2" xfId="2889"/>
    <cellStyle name="เครื่องหมายจุลภาค 4 2 8" xfId="586"/>
    <cellStyle name="เครื่องหมายจุลภาค 4 2 8 2" xfId="769"/>
    <cellStyle name="เครื่องหมายจุลภาค 4 2 8 2 2" xfId="3068"/>
    <cellStyle name="เครื่องหมายจุลภาค 4 2 8 2 2 2" xfId="3229"/>
    <cellStyle name="เครื่องหมายจุลภาค 4 2 8 3" xfId="2107"/>
    <cellStyle name="เครื่องหมายจุลภาค 4 2 9" xfId="1074"/>
    <cellStyle name="เครื่องหมายจุลภาค 4 3" xfId="159"/>
    <cellStyle name="เครื่องหมายจุลภาค 4 3 2" xfId="401"/>
    <cellStyle name="เครื่องหมายจุลภาค 4 3 2 2" xfId="424"/>
    <cellStyle name="เครื่องหมายจุลภาค 4 3 2 2 2" xfId="703"/>
    <cellStyle name="เครื่องหมายจุลภาค 4 3 2 2 2 2" xfId="724"/>
    <cellStyle name="เครื่องหมายจุลภาค 4 3 2 2 2 2 2" xfId="1376"/>
    <cellStyle name="เครื่องหมายจุลภาค 4 3 2 2 2 2 2 2" xfId="1397"/>
    <cellStyle name="เครื่องหมายจุลภาค 4 3 2 2 2 2 2 2 2" xfId="3753"/>
    <cellStyle name="เครื่องหมายจุลภาค 4 3 2 2 2 2 2 2 2 2" xfId="3774"/>
    <cellStyle name="เครื่องหมายจุลภาค 4 3 2 2 2 2 2 3" xfId="2676"/>
    <cellStyle name="เครื่องหมายจุลภาค 4 3 2 2 2 2 3" xfId="1743"/>
    <cellStyle name="เครื่องหมายจุลภาค 4 3 2 2 2 2 4" xfId="2070"/>
    <cellStyle name="เครื่องหมายจุลภาค 4 3 2 2 2 2 5" xfId="2655"/>
    <cellStyle name="เครื่องหมายจุลภาค 4 3 2 2 2 2 5 2" xfId="3188"/>
    <cellStyle name="เครื่องหมายจุลภาค 4 3 2 2 2 3" xfId="1028"/>
    <cellStyle name="เครื่องหมายจุลภาค 4 3 2 2 2 3 2" xfId="1722"/>
    <cellStyle name="เครื่องหมายจุลภาค 4 3 2 2 2 3 2 2" xfId="3434"/>
    <cellStyle name="เครื่องหมายจุลภาค 4 3 2 2 2 3 2 2 2" xfId="3896"/>
    <cellStyle name="เครื่องหมายจุลภาค 4 3 2 2 2 3 3" xfId="2813"/>
    <cellStyle name="เครื่องหมายจุลภาค 4 3 2 2 2 4" xfId="2049"/>
    <cellStyle name="เครื่องหมายจุลภาค 4 3 2 2 2 5" xfId="2329"/>
    <cellStyle name="เครื่องหมายจุลภาค 4 3 2 2 2 5 2" xfId="3167"/>
    <cellStyle name="เครื่องหมายจุลภาค 4 3 2 2 3" xfId="1007"/>
    <cellStyle name="เครื่องหมายจุลภาค 4 3 2 2 3 2" xfId="1190"/>
    <cellStyle name="เครื่องหมายจุลภาค 4 3 2 2 3 2 2" xfId="3413"/>
    <cellStyle name="เครื่องหมายจุลภาค 4 3 2 2 3 2 2 2" xfId="3572"/>
    <cellStyle name="เครื่องหมายจุลภาค 4 3 2 2 3 3" xfId="2474"/>
    <cellStyle name="เครื่องหมายจุลภาค 4 3 2 2 4" xfId="1537"/>
    <cellStyle name="เครื่องหมายจุลภาค 4 3 2 2 5" xfId="1868"/>
    <cellStyle name="เครื่องหมายจุลภาค 4 3 2 2 6" xfId="2308"/>
    <cellStyle name="เครื่องหมายจุลภาค 4 3 2 2 6 2" xfId="2956"/>
    <cellStyle name="เครื่องหมายจุลภาค 4 3 2 3" xfId="545"/>
    <cellStyle name="เครื่องหมายจุลภาค 4 3 2 3 2" xfId="1168"/>
    <cellStyle name="เครื่องหมายจุลภาค 4 3 2 3 2 2" xfId="1272"/>
    <cellStyle name="เครื่องหมายจุลภาค 4 3 2 3 2 2 2" xfId="3550"/>
    <cellStyle name="เครื่องหมายจุลภาค 4 3 2 3 2 2 2 2" xfId="3649"/>
    <cellStyle name="เครื่องหมายจุลภาค 4 3 2 3 2 3" xfId="2551"/>
    <cellStyle name="เครื่องหมายจุลภาค 4 3 2 3 3" xfId="1618"/>
    <cellStyle name="เครื่องหมายจุลภาค 4 3 2 3 4" xfId="1945"/>
    <cellStyle name="เครื่องหมายจุลภาค 4 3 2 3 5" xfId="2452"/>
    <cellStyle name="เครื่องหมายจุลภาค 4 3 2 3 5 2" xfId="3045"/>
    <cellStyle name="เครื่องหมายจุลภาค 4 3 2 4" xfId="822"/>
    <cellStyle name="เครื่องหมายจุลภาค 4 3 2 4 2" xfId="1515"/>
    <cellStyle name="เครื่องหมายจุลภาค 4 3 2 4 2 2" xfId="3275"/>
    <cellStyle name="เครื่องหมายจุลภาค 4 3 2 4 2 2 2" xfId="3822"/>
    <cellStyle name="เครื่องหมายจุลภาค 4 3 2 4 3" xfId="2737"/>
    <cellStyle name="เครื่องหมายจุลภาค 4 3 2 5" xfId="1846"/>
    <cellStyle name="เครื่องหมายจุลภาค 4 3 2 6" xfId="2159"/>
    <cellStyle name="เครื่องหมายจุลภาค 4 3 2 6 2" xfId="2934"/>
    <cellStyle name="เครื่องหมายจุลภาค 4 3 3" xfId="349"/>
    <cellStyle name="เครื่องหมายจุลภาค 4 3 3 2" xfId="625"/>
    <cellStyle name="เครื่องหมายจุลภาค 4 3 3 2 2" xfId="1141"/>
    <cellStyle name="เครื่องหมายจุลภาค 4 3 3 2 2 2" xfId="1310"/>
    <cellStyle name="เครื่องหมายจุลภาค 4 3 3 2 2 2 2" xfId="3527"/>
    <cellStyle name="เครื่องหมายจุลภาค 4 3 3 2 2 2 2 2" xfId="3687"/>
    <cellStyle name="เครื่องหมายจุลภาค 4 3 3 2 2 3" xfId="2589"/>
    <cellStyle name="เครื่องหมายจุลภาค 4 3 3 2 3" xfId="1656"/>
    <cellStyle name="เครื่องหมายจุลภาค 4 3 3 2 4" xfId="1983"/>
    <cellStyle name="เครื่องหมายจุลภาค 4 3 3 2 5" xfId="2429"/>
    <cellStyle name="เครื่องหมายจุลภาค 4 3 3 2 5 2" xfId="3097"/>
    <cellStyle name="เครื่องหมายจุลภาค 4 3 3 3" xfId="898"/>
    <cellStyle name="เครื่องหมายจุลภาค 4 3 3 3 2" xfId="1490"/>
    <cellStyle name="เครื่องหมายจุลภาค 4 3 3 3 2 2" xfId="3321"/>
    <cellStyle name="เครื่องหมายจุลภาค 4 3 3 3 2 2 2" xfId="3819"/>
    <cellStyle name="เครื่องหมายจุลภาค 4 3 3 3 3" xfId="2732"/>
    <cellStyle name="เครื่องหมายจุลภาค 4 3 3 4" xfId="1823"/>
    <cellStyle name="เครื่องหมายจุลภาค 4 3 3 5" xfId="2208"/>
    <cellStyle name="เครื่องหมายจุลภาค 4 3 3 5 2" xfId="2903"/>
    <cellStyle name="เครื่องหมายจุลภาค 4 3 4" xfId="330"/>
    <cellStyle name="เครื่องหมายจุลภาค 4 3 4 2" xfId="908"/>
    <cellStyle name="เครื่องหมายจุลภาค 4 3 4 2 2" xfId="2887"/>
    <cellStyle name="เครื่องหมายจุลภาค 4 3 4 2 2 2" xfId="3331"/>
    <cellStyle name="เครื่องหมายจุลภาค 4 3 4 3" xfId="2218"/>
    <cellStyle name="เครื่องหมายจุลภาค 4 3 5" xfId="1067"/>
    <cellStyle name="เครื่องหมายจุลภาค 4 3 6" xfId="1437"/>
    <cellStyle name="เครื่องหมายจุลภาค 4 3 7" xfId="1148"/>
    <cellStyle name="เครื่องหมายจุลภาค 4 3 7 2" xfId="2241"/>
    <cellStyle name="เครื่องหมายจุลภาค 4 4" xfId="234"/>
    <cellStyle name="เครื่องหมายจุลภาค 4 5" xfId="340"/>
    <cellStyle name="เครื่องหมายจุลภาค 4 5 2" xfId="538"/>
    <cellStyle name="เครื่องหมายจุลภาค 4 5 2 2" xfId="689"/>
    <cellStyle name="เครื่องหมายจุลภาค 4 5 2 2 2" xfId="1267"/>
    <cellStyle name="เครื่องหมายจุลภาค 4 5 2 2 2 2" xfId="1362"/>
    <cellStyle name="เครื่องหมายจุลภาค 4 5 2 2 2 2 2" xfId="3644"/>
    <cellStyle name="เครื่องหมายจุลภาค 4 5 2 2 2 2 2 2" xfId="3739"/>
    <cellStyle name="เครื่องหมายจุลภาค 4 5 2 2 2 3" xfId="2641"/>
    <cellStyle name="เครื่องหมายจุลภาค 4 5 2 2 3" xfId="1708"/>
    <cellStyle name="เครื่องหมายจุลภาค 4 5 2 2 4" xfId="2035"/>
    <cellStyle name="เครื่องหมายจุลภาค 4 5 2 2 5" xfId="2546"/>
    <cellStyle name="เครื่องหมายจุลภาค 4 5 2 2 5 2" xfId="3153"/>
    <cellStyle name="เครื่องหมายจุลภาค 4 5 2 3" xfId="992"/>
    <cellStyle name="เครื่องหมายจุลภาค 4 5 2 3 2" xfId="1613"/>
    <cellStyle name="เครื่องหมายจุลภาค 4 5 2 3 2 2" xfId="3399"/>
    <cellStyle name="เครื่องหมายจุลภาค 4 5 2 3 2 2 2" xfId="3874"/>
    <cellStyle name="เครื่องหมายจุลภาค 4 5 2 3 3" xfId="2791"/>
    <cellStyle name="เครื่องหมายจุลภาค 4 5 2 4" xfId="1940"/>
    <cellStyle name="เครื่องหมายจุลภาค 4 5 2 5" xfId="2294"/>
    <cellStyle name="เครื่องหมายจุลภาค 4 5 2 5 2" xfId="3039"/>
    <cellStyle name="เครื่องหมายจุลภาค 4 5 3" xfId="811"/>
    <cellStyle name="เครื่องหมายจุลภาค 4 5 3 2" xfId="1135"/>
    <cellStyle name="เครื่องหมายจุลภาค 4 5 3 2 2" xfId="3266"/>
    <cellStyle name="เครื่องหมายจุลภาค 4 5 3 2 2 2" xfId="3521"/>
    <cellStyle name="เครื่องหมายจุลภาค 4 5 3 3" xfId="2423"/>
    <cellStyle name="เครื่องหมายจุลภาค 4 5 4" xfId="1484"/>
    <cellStyle name="เครื่องหมายจุลภาค 4 5 5" xfId="1818"/>
    <cellStyle name="เครื่องหมายจุลภาค 4 5 6" xfId="2150"/>
    <cellStyle name="เครื่องหมายจุลภาค 4 5 6 2" xfId="2896"/>
    <cellStyle name="เครื่องหมายจุลภาค 4 6" xfId="288"/>
    <cellStyle name="เครื่องหมายจุลภาค 4 6 2" xfId="889"/>
    <cellStyle name="เครื่องหมายจุลภาค 4 6 2 2" xfId="1109"/>
    <cellStyle name="เครื่องหมายจุลภาค 4 6 2 2 2" xfId="3313"/>
    <cellStyle name="เครื่องหมายจุลภาค 4 6 2 2 2 2" xfId="3499"/>
    <cellStyle name="เครื่องหมายจุลภาค 4 6 2 3" xfId="2399"/>
    <cellStyle name="เครื่องหมายจุลภาค 4 6 3" xfId="1462"/>
    <cellStyle name="เครื่องหมายจุลภาค 4 6 4" xfId="1797"/>
    <cellStyle name="เครื่องหมายจุลภาค 4 6 5" xfId="2200"/>
    <cellStyle name="เครื่องหมายจุลภาค 4 6 5 2" xfId="2870"/>
    <cellStyle name="เครื่องหมายจุลภาค 4 7" xfId="621"/>
    <cellStyle name="เครื่องหมายจุลภาค 4 7 2" xfId="940"/>
    <cellStyle name="เครื่องหมายจุลภาค 4 7 2 2" xfId="3093"/>
    <cellStyle name="เครื่องหมายจุลภาค 4 7 2 2 2" xfId="3360"/>
    <cellStyle name="เครื่องหมายจุลภาค 4 7 3" xfId="2254"/>
    <cellStyle name="เครื่องหมายจุลภาค 4 8" xfId="1069"/>
    <cellStyle name="เครื่องหมายจุลภาค 4 9" xfId="570"/>
    <cellStyle name="เครื่องหมายจุลภาค 4 9 2" xfId="2713"/>
    <cellStyle name="เครื่องหมายจุลภาค 5" xfId="18"/>
    <cellStyle name="เครื่องหมายจุลภาค 5 10" xfId="1083"/>
    <cellStyle name="เครื่องหมายจุลภาค 5 11" xfId="555"/>
    <cellStyle name="เครื่องหมายจุลภาค 5 11 2" xfId="2735"/>
    <cellStyle name="เครื่องหมายจุลภาค 5 2" xfId="19"/>
    <cellStyle name="เครื่องหมายจุลภาค 5 2 11" xfId="116"/>
    <cellStyle name="เครื่องหมายจุลภาค 5 2 2" xfId="117"/>
    <cellStyle name="เครื่องหมายจุลภาค 5 2 2 2" xfId="186"/>
    <cellStyle name="เครื่องหมายจุลภาค 5 2 2 2 2" xfId="268"/>
    <cellStyle name="เครื่องหมายจุลภาค 5 2 2 2 2 2" xfId="441"/>
    <cellStyle name="เครื่องหมายจุลภาค 5 2 2 2 2 2 2" xfId="483"/>
    <cellStyle name="เครื่องหมายจุลภาค 5 2 2 2 2 2 2 2" xfId="735"/>
    <cellStyle name="เครื่องหมายจุลภาค 5 2 2 2 2 2 2 2 2" xfId="743"/>
    <cellStyle name="เครื่องหมายจุลภาค 5 2 2 2 2 2 2 2 2 2" xfId="1408"/>
    <cellStyle name="เครื่องหมายจุลภาค 5 2 2 2 2 2 2 2 2 2 2" xfId="1416"/>
    <cellStyle name="เครื่องหมายจุลภาค 5 2 2 2 2 2 2 2 2 2 2 2" xfId="3785"/>
    <cellStyle name="เครื่องหมายจุลภาค 5 2 2 2 2 2 2 2 2 2 2 2 2" xfId="3793"/>
    <cellStyle name="เครื่องหมายจุลภาค 5 2 2 2 2 2 2 2 2 2 3" xfId="2695"/>
    <cellStyle name="เครื่องหมายจุลภาค 5 2 2 2 2 2 2 2 2 3" xfId="1762"/>
    <cellStyle name="เครื่องหมายจุลภาค 5 2 2 2 2 2 2 2 2 4" xfId="2089"/>
    <cellStyle name="เครื่องหมายจุลภาค 5 2 2 2 2 2 2 2 2 5" xfId="2687"/>
    <cellStyle name="เครื่องหมายจุลภาค 5 2 2 2 2 2 2 2 2 5 2" xfId="3207"/>
    <cellStyle name="เครื่องหมายจุลภาค 5 2 2 2 2 2 2 2 3" xfId="1047"/>
    <cellStyle name="เครื่องหมายจุลภาค 5 2 2 2 2 2 2 2 3 2" xfId="1754"/>
    <cellStyle name="เครื่องหมายจุลภาค 5 2 2 2 2 2 2 2 3 2 2" xfId="3453"/>
    <cellStyle name="เครื่องหมายจุลภาค 5 2 2 2 2 2 2 2 3 2 2 2" xfId="3916"/>
    <cellStyle name="เครื่องหมายจุลภาค 5 2 2 2 2 2 2 2 3 3" xfId="2833"/>
    <cellStyle name="เครื่องหมายจุลภาค 5 2 2 2 2 2 2 2 4" xfId="2081"/>
    <cellStyle name="เครื่องหมายจุลภาค 5 2 2 2 2 2 2 2 5" xfId="2348"/>
    <cellStyle name="เครื่องหมายจุลภาค 5 2 2 2 2 2 2 2 5 2" xfId="3199"/>
    <cellStyle name="เครื่องหมายจุลภาค 5 2 2 2 2 2 2 3" xfId="1039"/>
    <cellStyle name="เครื่องหมายจุลภาค 5 2 2 2 2 2 2 3 2" xfId="1219"/>
    <cellStyle name="เครื่องหมายจุลภาค 5 2 2 2 2 2 2 3 2 2" xfId="3445"/>
    <cellStyle name="เครื่องหมายจุลภาค 5 2 2 2 2 2 2 3 2 2 2" xfId="3601"/>
    <cellStyle name="เครื่องหมายจุลภาค 5 2 2 2 2 2 2 3 3" xfId="2503"/>
    <cellStyle name="เครื่องหมายจุลภาค 5 2 2 2 2 2 2 4" xfId="1568"/>
    <cellStyle name="เครื่องหมายจุลภาค 5 2 2 2 2 2 2 5" xfId="1897"/>
    <cellStyle name="เครื่องหมายจุลภาค 5 2 2 2 2 2 2 6" xfId="2340"/>
    <cellStyle name="เครื่องหมายจุลภาค 5 2 2 2 2 2 2 6 2" xfId="2994"/>
    <cellStyle name="เครื่องหมายจุลภาค 5 2 2 2 2 2 3" xfId="594"/>
    <cellStyle name="เครื่องหมายจุลภาค 5 2 2 2 2 2 3 2" xfId="1201"/>
    <cellStyle name="เครื่องหมายจุลภาค 5 2 2 2 2 2 3 2 2" xfId="1291"/>
    <cellStyle name="เครื่องหมายจุลภาค 5 2 2 2 2 2 3 2 2 2" xfId="3583"/>
    <cellStyle name="เครื่องหมายจุลภาค 5 2 2 2 2 2 3 2 2 2 2" xfId="3668"/>
    <cellStyle name="เครื่องหมายจุลภาค 5 2 2 2 2 2 3 2 3" xfId="2570"/>
    <cellStyle name="เครื่องหมายจุลภาค 5 2 2 2 2 2 3 3" xfId="1637"/>
    <cellStyle name="เครื่องหมายจุลภาค 5 2 2 2 2 2 3 4" xfId="1964"/>
    <cellStyle name="เครื่องหมายจุลภาค 5 2 2 2 2 2 3 5" xfId="2485"/>
    <cellStyle name="เครื่องหมายจุลภาค 5 2 2 2 2 2 3 5 2" xfId="3073"/>
    <cellStyle name="เครื่องหมายจุลภาค 5 2 2 2 2 2 4" xfId="859"/>
    <cellStyle name="เครื่องหมายจุลภาค 5 2 2 2 2 2 4 2" xfId="1548"/>
    <cellStyle name="เครื่องหมายจุลภาค 5 2 2 2 2 2 4 2 2" xfId="3294"/>
    <cellStyle name="เครื่องหมายจุลภาค 5 2 2 2 2 2 4 2 2 2" xfId="3842"/>
    <cellStyle name="เครื่องหมายจุลภาค 5 2 2 2 2 2 4 3" xfId="2757"/>
    <cellStyle name="เครื่องหมายจุลภาค 5 2 2 2 2 2 5" xfId="1879"/>
    <cellStyle name="เครื่องหมายจุลภาค 5 2 2 2 2 2 6" xfId="2178"/>
    <cellStyle name="เครื่องหมายจุลภาค 5 2 2 2 2 2 6 2" xfId="2969"/>
    <cellStyle name="เครื่องหมายจุลภาค 5 2 2 2 2 3" xfId="561"/>
    <cellStyle name="เครื่องหมายจุลภาค 5 2 2 2 2 3 2" xfId="655"/>
    <cellStyle name="เครื่องหมายจุลภาค 5 2 2 2 2 3 2 2" xfId="1283"/>
    <cellStyle name="เครื่องหมายจุลภาค 5 2 2 2 2 3 2 2 2" xfId="1331"/>
    <cellStyle name="เครื่องหมายจุลภาค 5 2 2 2 2 3 2 2 2 2" xfId="3660"/>
    <cellStyle name="เครื่องหมายจุลภาค 5 2 2 2 2 3 2 2 2 2 2" xfId="3708"/>
    <cellStyle name="เครื่องหมายจุลภาค 5 2 2 2 2 3 2 2 3" xfId="2610"/>
    <cellStyle name="เครื่องหมายจุลภาค 5 2 2 2 2 3 2 3" xfId="1677"/>
    <cellStyle name="เครื่องหมายจุลภาค 5 2 2 2 2 3 2 4" xfId="2004"/>
    <cellStyle name="เครื่องหมายจุลภาค 5 2 2 2 2 3 2 5" xfId="2562"/>
    <cellStyle name="เครื่องหมายจุลภาค 5 2 2 2 2 3 2 5 2" xfId="3121"/>
    <cellStyle name="เครื่องหมายจุลภาค 5 2 2 2 2 3 3" xfId="947"/>
    <cellStyle name="เครื่องหมายจุลภาค 5 2 2 2 2 3 3 2" xfId="1629"/>
    <cellStyle name="เครื่องหมายจุลภาค 5 2 2 2 2 3 3 2 2" xfId="3365"/>
    <cellStyle name="เครื่องหมายจุลภาค 5 2 2 2 2 3 3 2 2 2" xfId="3878"/>
    <cellStyle name="เครื่องหมายจุลภาค 5 2 2 2 2 3 3 3" xfId="2795"/>
    <cellStyle name="เครื่องหมายจุลภาค 5 2 2 2 2 3 4" xfId="1956"/>
    <cellStyle name="เครื่องหมายจุลภาค 5 2 2 2 2 3 5" xfId="2259"/>
    <cellStyle name="เครื่องหมายจุลภาค 5 2 2 2 2 3 5 2" xfId="3057"/>
    <cellStyle name="เครื่องหมายจุลภาค 5 2 2 2 2 4" xfId="835"/>
    <cellStyle name="เครื่องหมายจุลภาค 5 2 2 2 2 4 2" xfId="1090"/>
    <cellStyle name="เครื่องหมายจุลภาค 5 2 2 2 2 4 2 2" xfId="3286"/>
    <cellStyle name="เครื่องหมายจุลภาค 5 2 2 2 2 4 2 2 2" xfId="3483"/>
    <cellStyle name="เครื่องหมายจุลภาค 5 2 2 2 2 4 3" xfId="2383"/>
    <cellStyle name="เครื่องหมายจุลภาค 5 2 2 2 2 5" xfId="1447"/>
    <cellStyle name="เครื่องหมายจุลภาค 5 2 2 2 2 6" xfId="1782"/>
    <cellStyle name="เครื่องหมายจุลภาค 5 2 2 2 2 7" xfId="2170"/>
    <cellStyle name="เครื่องหมายจุลภาค 5 2 2 2 2 7 2" xfId="2854"/>
    <cellStyle name="เครื่องหมายจุลภาค 5 2 2 2 3" xfId="318"/>
    <cellStyle name="เครื่องหมายจุลภาค 5 2 2 2 4" xfId="368"/>
    <cellStyle name="เครื่องหมายจุลภาค 5 2 2 2 4 2" xfId="639"/>
    <cellStyle name="เครื่องหมายจุลภาค 5 2 2 2 4 2 2" xfId="694"/>
    <cellStyle name="เครื่องหมายจุลภาค 5 2 2 2 4 2 2 2" xfId="1323"/>
    <cellStyle name="เครื่องหมายจุลภาค 5 2 2 2 4 2 2 2 2" xfId="1367"/>
    <cellStyle name="เครื่องหมายจุลภาค 5 2 2 2 4 2 2 2 2 2" xfId="3700"/>
    <cellStyle name="เครื่องหมายจุลภาค 5 2 2 2 4 2 2 2 2 2 2" xfId="3744"/>
    <cellStyle name="เครื่องหมายจุลภาค 5 2 2 2 4 2 2 2 3" xfId="2646"/>
    <cellStyle name="เครื่องหมายจุลภาค 5 2 2 2 4 2 2 3" xfId="1713"/>
    <cellStyle name="เครื่องหมายจุลภาค 5 2 2 2 4 2 2 4" xfId="2040"/>
    <cellStyle name="เครื่องหมายจุลภาค 5 2 2 2 4 2 2 5" xfId="2602"/>
    <cellStyle name="เครื่องหมายจุลภาค 5 2 2 2 4 2 2 5 2" xfId="3158"/>
    <cellStyle name="เครื่องหมายจุลภาค 5 2 2 2 4 2 3" xfId="997"/>
    <cellStyle name="เครื่องหมายจุลภาค 5 2 2 2 4 2 3 2" xfId="1669"/>
    <cellStyle name="เครื่องหมายจุลภาค 5 2 2 2 4 2 3 2 2" xfId="3404"/>
    <cellStyle name="เครื่องหมายจุลภาค 5 2 2 2 4 2 3 2 2 2" xfId="3887"/>
    <cellStyle name="เครื่องหมายจุลภาค 5 2 2 2 4 2 3 3" xfId="2804"/>
    <cellStyle name="เครื่องหมายจุลภาค 5 2 2 2 4 2 4" xfId="1996"/>
    <cellStyle name="เครื่องหมายจุลภาค 5 2 2 2 4 2 5" xfId="2299"/>
    <cellStyle name="เครื่องหมายจุลภาค 5 2 2 2 4 2 5 2" xfId="3110"/>
    <cellStyle name="เครื่องหมายจุลภาค 5 2 2 2 4 3" xfId="915"/>
    <cellStyle name="เครื่องหมายจุลภาค 5 2 2 2 4 3 2" xfId="1146"/>
    <cellStyle name="เครื่องหมายจุลภาค 5 2 2 2 4 3 2 2" xfId="3338"/>
    <cellStyle name="เครื่องหมายจุลภาค 5 2 2 2 4 3 2 2 2" xfId="3531"/>
    <cellStyle name="เครื่องหมายจุลภาค 5 2 2 2 4 3 3" xfId="2433"/>
    <cellStyle name="เครื่องหมายจุลภาค 5 2 2 2 4 4" xfId="1496"/>
    <cellStyle name="เครื่องหมายจุลภาค 5 2 2 2 4 5" xfId="1827"/>
    <cellStyle name="เครื่องหมายจุลภาค 5 2 2 2 4 6" xfId="2225"/>
    <cellStyle name="เครื่องหมายจุลภาค 5 2 2 2 4 6 2" xfId="2912"/>
    <cellStyle name="เครื่องหมายจุลภาค 5 2 2 2 5" xfId="476"/>
    <cellStyle name="เครื่องหมายจุลภาค 5 2 2 2 5 2" xfId="472"/>
    <cellStyle name="เครื่องหมายจุลภาค 5 2 2 2 5 2 2" xfId="1214"/>
    <cellStyle name="เครื่องหมายจุลภาค 5 2 2 2 5 2 2 2" xfId="2987"/>
    <cellStyle name="เครื่องหมายจุลภาค 5 2 2 2 5 2 2 2 2" xfId="3596"/>
    <cellStyle name="เครื่องหมายจุลภาค 5 2 2 2 5 2 3" xfId="2498"/>
    <cellStyle name="เครื่องหมายจุลภาค 5 2 2 2 5 3" xfId="1563"/>
    <cellStyle name="เครื่องหมายจุลภาค 5 2 2 2 5 4" xfId="1892"/>
    <cellStyle name="เครื่องหมายจุลภาค 5 2 2 2 5 5" xfId="1234"/>
    <cellStyle name="เครื่องหมายจุลภาค 5 2 2 2 5 5 2" xfId="2988"/>
    <cellStyle name="เครื่องหมายจุลภาค 5 2 2 2 6" xfId="568"/>
    <cellStyle name="เครื่องหมายจุลภาค 5 2 2 2 6 2" xfId="817"/>
    <cellStyle name="เครื่องหมายจุลภาค 5 2 2 2 6 2 2" xfId="3063"/>
    <cellStyle name="เครื่องหมายจุลภาค 5 2 2 2 6 2 2 2" xfId="3270"/>
    <cellStyle name="เครื่องหมายจุลภาค 5 2 2 2 6 3" xfId="2154"/>
    <cellStyle name="เครื่องหมายจุลภาค 5 2 2 2 7" xfId="1432"/>
    <cellStyle name="เครื่องหมายจุลภาค 5 2 2 2 8" xfId="852"/>
    <cellStyle name="เครื่องหมายจุลภาค 5 2 2 2 8 2" xfId="2766"/>
    <cellStyle name="เครื่องหมายจุลภาค 5 2 2 3" xfId="282"/>
    <cellStyle name="เครื่องหมายจุลภาค 5 2 2 3 2" xfId="412"/>
    <cellStyle name="เครื่องหมายจุลภาค 5 2 2 3 2 2" xfId="494"/>
    <cellStyle name="เครื่องหมายจุลภาค 5 2 2 3 2 2 2" xfId="714"/>
    <cellStyle name="เครื่องหมายจุลภาค 5 2 2 3 2 2 2 2" xfId="754"/>
    <cellStyle name="เครื่องหมายจุลภาค 5 2 2 3 2 2 2 2 2" xfId="1387"/>
    <cellStyle name="เครื่องหมายจุลภาค 5 2 2 3 2 2 2 2 2 2" xfId="1427"/>
    <cellStyle name="เครื่องหมายจุลภาค 5 2 2 3 2 2 2 2 2 2 2" xfId="3764"/>
    <cellStyle name="เครื่องหมายจุลภาค 5 2 2 3 2 2 2 2 2 2 2 2" xfId="3804"/>
    <cellStyle name="เครื่องหมายจุลภาค 5 2 2 3 2 2 2 2 2 3" xfId="2706"/>
    <cellStyle name="เครื่องหมายจุลภาค 5 2 2 3 2 2 2 2 3" xfId="1773"/>
    <cellStyle name="เครื่องหมายจุลภาค 5 2 2 3 2 2 2 2 4" xfId="2100"/>
    <cellStyle name="เครื่องหมายจุลภาค 5 2 2 3 2 2 2 2 5" xfId="2666"/>
    <cellStyle name="เครื่องหมายจุลภาค 5 2 2 3 2 2 2 2 5 2" xfId="3218"/>
    <cellStyle name="เครื่องหมายจุลภาค 5 2 2 3 2 2 2 3" xfId="1058"/>
    <cellStyle name="เครื่องหมายจุลภาค 5 2 2 3 2 2 2 3 2" xfId="1733"/>
    <cellStyle name="เครื่องหมายจุลภาค 5 2 2 3 2 2 2 3 2 2" xfId="3464"/>
    <cellStyle name="เครื่องหมายจุลภาค 5 2 2 3 2 2 2 3 2 2 2" xfId="3907"/>
    <cellStyle name="เครื่องหมายจุลภาค 5 2 2 3 2 2 2 3 3" xfId="2824"/>
    <cellStyle name="เครื่องหมายจุลภาค 5 2 2 3 2 2 2 4" xfId="2060"/>
    <cellStyle name="เครื่องหมายจุลภาค 5 2 2 3 2 2 2 5" xfId="2359"/>
    <cellStyle name="เครื่องหมายจุลภาค 5 2 2 3 2 2 2 5 2" xfId="3178"/>
    <cellStyle name="เครื่องหมายจุลภาค 5 2 2 3 2 2 3" xfId="1018"/>
    <cellStyle name="เครื่องหมายจุลภาค 5 2 2 3 2 2 3 2" xfId="1230"/>
    <cellStyle name="เครื่องหมายจุลภาค 5 2 2 3 2 2 3 2 2" xfId="3424"/>
    <cellStyle name="เครื่องหมายจุลภาค 5 2 2 3 2 2 3 2 2 2" xfId="3612"/>
    <cellStyle name="เครื่องหมายจุลภาค 5 2 2 3 2 2 3 3" xfId="2514"/>
    <cellStyle name="เครื่องหมายจุลภาค 5 2 2 3 2 2 4" xfId="1579"/>
    <cellStyle name="เครื่องหมายจุลภาค 5 2 2 3 2 2 5" xfId="1908"/>
    <cellStyle name="เครื่องหมายจุลภาค 5 2 2 3 2 2 6" xfId="2319"/>
    <cellStyle name="เครื่องหมายจุลภาค 5 2 2 3 2 2 6 2" xfId="3005"/>
    <cellStyle name="เครื่องหมายจุลภาค 5 2 2 3 2 3" xfId="605"/>
    <cellStyle name="เครื่องหมายจุลภาค 5 2 2 3 2 3 2" xfId="1179"/>
    <cellStyle name="เครื่องหมายจุลภาค 5 2 2 3 2 3 2 2" xfId="1302"/>
    <cellStyle name="เครื่องหมายจุลภาค 5 2 2 3 2 3 2 2 2" xfId="3561"/>
    <cellStyle name="เครื่องหมายจุลภาค 5 2 2 3 2 3 2 2 2 2" xfId="3679"/>
    <cellStyle name="เครื่องหมายจุลภาค 5 2 2 3 2 3 2 3" xfId="2581"/>
    <cellStyle name="เครื่องหมายจุลภาค 5 2 2 3 2 3 3" xfId="1648"/>
    <cellStyle name="เครื่องหมายจุลภาค 5 2 2 3 2 3 4" xfId="1975"/>
    <cellStyle name="เครื่องหมายจุลภาค 5 2 2 3 2 3 5" xfId="2463"/>
    <cellStyle name="เครื่องหมายจุลภาค 5 2 2 3 2 3 5 2" xfId="3084"/>
    <cellStyle name="เครื่องหมายจุลภาค 5 2 2 3 2 4" xfId="871"/>
    <cellStyle name="เครื่องหมายจุลภาค 5 2 2 3 2 4 2" xfId="1526"/>
    <cellStyle name="เครื่องหมายจุลภาค 5 2 2 3 2 4 2 2" xfId="3305"/>
    <cellStyle name="เครื่องหมายจุลภาค 5 2 2 3 2 4 2 2 2" xfId="3833"/>
    <cellStyle name="เครื่องหมายจุลภาค 5 2 2 3 2 4 3" xfId="2748"/>
    <cellStyle name="เครื่องหมายจุลภาค 5 2 2 3 2 5" xfId="1857"/>
    <cellStyle name="เครื่องหมายจุลภาค 5 2 2 3 2 6" xfId="2189"/>
    <cellStyle name="เครื่องหมายจุลภาค 5 2 2 3 2 6 2" xfId="2945"/>
    <cellStyle name="เครื่องหมายจุลภาค 5 2 2 3 3" xfId="527"/>
    <cellStyle name="เครื่องหมายจุลภาค 5 2 2 3 3 2" xfId="668"/>
    <cellStyle name="เครื่องหมายจุลภาค 5 2 2 3 3 2 2" xfId="1256"/>
    <cellStyle name="เครื่องหมายจุลภาค 5 2 2 3 3 2 2 2" xfId="1344"/>
    <cellStyle name="เครื่องหมายจุลภาค 5 2 2 3 3 2 2 2 2" xfId="3633"/>
    <cellStyle name="เครื่องหมายจุลภาค 5 2 2 3 3 2 2 2 2 2" xfId="3721"/>
    <cellStyle name="เครื่องหมายจุลภาค 5 2 2 3 3 2 2 3" xfId="2623"/>
    <cellStyle name="เครื่องหมายจุลภาค 5 2 2 3 3 2 3" xfId="1690"/>
    <cellStyle name="เครื่องหมายจุลภาค 5 2 2 3 3 2 4" xfId="2017"/>
    <cellStyle name="เครื่องหมายจุลภาค 5 2 2 3 3 2 5" xfId="2535"/>
    <cellStyle name="เครื่องหมายจุลภาค 5 2 2 3 3 2 5 2" xfId="3134"/>
    <cellStyle name="เครื่องหมายจุลภาค 5 2 2 3 3 3" xfId="961"/>
    <cellStyle name="เครื่องหมายจุลภาค 5 2 2 3 3 3 2" xfId="1602"/>
    <cellStyle name="เครื่องหมายจุลภาค 5 2 2 3 3 3 2 2" xfId="3378"/>
    <cellStyle name="เครื่องหมายจุลภาค 5 2 2 3 3 3 2 2 2" xfId="3863"/>
    <cellStyle name="เครื่องหมายจุลภาค 5 2 2 3 3 3 3" xfId="2780"/>
    <cellStyle name="เครื่องหมายจุลภาค 5 2 2 3 3 4" xfId="1929"/>
    <cellStyle name="เครื่องหมายจุลภาค 5 2 2 3 3 5" xfId="2272"/>
    <cellStyle name="เครื่องหมายจุลภาค 5 2 2 3 3 5 2" xfId="3028"/>
    <cellStyle name="เครื่องหมายจุลภาค 5 2 2 3 4" xfId="789"/>
    <cellStyle name="เครื่องหมายจุลภาค 5 2 2 3 4 2" xfId="1104"/>
    <cellStyle name="เครื่องหมายจุลภาค 5 2 2 3 4 2 2" xfId="3247"/>
    <cellStyle name="เครื่องหมายจุลภาค 5 2 2 3 4 2 2 2" xfId="3496"/>
    <cellStyle name="เครื่องหมายจุลภาค 5 2 2 3 4 3" xfId="2396"/>
    <cellStyle name="เครื่องหมายจุลภาค 5 2 2 3 5" xfId="1460"/>
    <cellStyle name="เครื่องหมายจุลภาค 5 2 2 3 6" xfId="1795"/>
    <cellStyle name="เครื่องหมายจุลภาค 5 2 2 3 7" xfId="2131"/>
    <cellStyle name="เครื่องหมายจุลภาค 5 2 2 3 7 2" xfId="2867"/>
    <cellStyle name="เครื่องหมายจุลภาค 5 2 2 4" xfId="297"/>
    <cellStyle name="เครื่องหมายจุลภาค 5 2 2 4 2" xfId="381"/>
    <cellStyle name="เครื่องหมายจุลภาค 5 2 2 4 2 2" xfId="674"/>
    <cellStyle name="เครื่องหมายจุลภาค 5 2 2 4 2 2 2" xfId="1156"/>
    <cellStyle name="เครื่องหมายจุลภาค 5 2 2 4 2 2 2 2" xfId="1348"/>
    <cellStyle name="เครื่องหมายจุลภาค 5 2 2 4 2 2 2 2 2" xfId="3539"/>
    <cellStyle name="เครื่องหมายจุลภาค 5 2 2 4 2 2 2 2 2 2" xfId="3725"/>
    <cellStyle name="เครื่องหมายจุลภาค 5 2 2 4 2 2 2 3" xfId="2627"/>
    <cellStyle name="เครื่องหมายจุลภาค 5 2 2 4 2 2 3" xfId="1694"/>
    <cellStyle name="เครื่องหมายจุลภาค 5 2 2 4 2 2 4" xfId="2021"/>
    <cellStyle name="เครื่องหมายจุลภาค 5 2 2 4 2 2 5" xfId="2441"/>
    <cellStyle name="เครื่องหมายจุลภาค 5 2 2 4 2 2 5 2" xfId="3138"/>
    <cellStyle name="เครื่องหมายจุลภาค 5 2 2 4 2 3" xfId="968"/>
    <cellStyle name="เครื่องหมายจุลภาค 5 2 2 4 2 3 2" xfId="1504"/>
    <cellStyle name="เครื่องหมายจุลภาค 5 2 2 4 2 3 2 2" xfId="3382"/>
    <cellStyle name="เครื่องหมายจุลภาค 5 2 2 4 2 3 2 2 2" xfId="3820"/>
    <cellStyle name="เครื่องหมายจุลภาค 5 2 2 4 2 3 3" xfId="2734"/>
    <cellStyle name="เครื่องหมายจุลภาค 5 2 2 4 2 4" xfId="1835"/>
    <cellStyle name="เครื่องหมายจุลภาค 5 2 2 4 2 5" xfId="2276"/>
    <cellStyle name="เครื่องหมายจุลภาค 5 2 2 4 2 5 2" xfId="2921"/>
    <cellStyle name="เครื่องหมายจุลภาค 5 2 2 4 3" xfId="435"/>
    <cellStyle name="เครื่องหมายจุลภาค 5 2 2 4 3 2" xfId="1113"/>
    <cellStyle name="เครื่องหมายจุลภาค 5 2 2 4 3 2 2" xfId="2966"/>
    <cellStyle name="เครื่องหมายจุลภาค 5 2 2 4 3 2 2 2" xfId="3503"/>
    <cellStyle name="เครื่องหมายจุลภาค 5 2 2 4 3 3" xfId="2404"/>
    <cellStyle name="เครื่องหมายจุลภาค 5 2 2 4 4" xfId="1466"/>
    <cellStyle name="เครื่องหมายจุลภาค 5 2 2 4 5" xfId="1801"/>
    <cellStyle name="เครื่องหมายจุลภาค 5 2 2 4 6" xfId="880"/>
    <cellStyle name="เครื่องหมายจุลภาค 5 2 2 4 6 2" xfId="2875"/>
    <cellStyle name="เครื่องหมายจุลภาค 5 2 2 5" xfId="502"/>
    <cellStyle name="เครื่องหมายจุลภาค 5 2 2 5 2" xfId="938"/>
    <cellStyle name="เครื่องหมายจุลภาค 5 2 2 5 2 2" xfId="1235"/>
    <cellStyle name="เครื่องหมายจุลภาค 5 2 2 5 2 2 2" xfId="3358"/>
    <cellStyle name="เครื่องหมายจุลภาค 5 2 2 5 2 2 2 2" xfId="3615"/>
    <cellStyle name="เครื่องหมายจุลภาค 5 2 2 5 2 3" xfId="2517"/>
    <cellStyle name="เครื่องหมายจุลภาค 5 2 2 5 3" xfId="1582"/>
    <cellStyle name="เครื่องหมายจุลภาค 5 2 2 5 4" xfId="1911"/>
    <cellStyle name="เครื่องหมายจุลภาค 5 2 2 5 5" xfId="2252"/>
    <cellStyle name="เครื่องหมายจุลภาค 5 2 2 5 5 2" xfId="3010"/>
    <cellStyle name="เครื่องหมายจุลภาค 5 2 2 6" xfId="450"/>
    <cellStyle name="เครื่องหมายจุลภาค 5 2 2 6 2" xfId="935"/>
    <cellStyle name="เครื่องหมายจุลภาค 5 2 2 6 2 2" xfId="2977"/>
    <cellStyle name="เครื่องหมายจุลภาค 5 2 2 6 2 2 2" xfId="3355"/>
    <cellStyle name="เครื่องหมายจุลภาค 5 2 2 6 3" xfId="2248"/>
    <cellStyle name="เครื่องหมายจุลภาค 5 2 2 7" xfId="949"/>
    <cellStyle name="เครื่องหมายจุลภาค 5 2 2 8" xfId="305"/>
    <cellStyle name="เครื่องหมายจุลภาค 5 2 2 8 2" xfId="2717"/>
    <cellStyle name="เครื่องหมายจุลภาค 5 2 3" xfId="161"/>
    <cellStyle name="เครื่องหมายจุลภาค 5 2 3 2" xfId="403"/>
    <cellStyle name="เครื่องหมายจุลภาค 5 2 3 2 2" xfId="426"/>
    <cellStyle name="เครื่องหมายจุลภาค 5 2 3 2 2 2" xfId="705"/>
    <cellStyle name="เครื่องหมายจุลภาค 5 2 3 2 2 2 2" xfId="726"/>
    <cellStyle name="เครื่องหมายจุลภาค 5 2 3 2 2 2 2 2" xfId="1378"/>
    <cellStyle name="เครื่องหมายจุลภาค 5 2 3 2 2 2 2 2 2" xfId="1399"/>
    <cellStyle name="เครื่องหมายจุลภาค 5 2 3 2 2 2 2 2 2 2" xfId="3755"/>
    <cellStyle name="เครื่องหมายจุลภาค 5 2 3 2 2 2 2 2 2 2 2" xfId="3776"/>
    <cellStyle name="เครื่องหมายจุลภาค 5 2 3 2 2 2 2 2 3" xfId="2678"/>
    <cellStyle name="เครื่องหมายจุลภาค 5 2 3 2 2 2 2 3" xfId="1745"/>
    <cellStyle name="เครื่องหมายจุลภาค 5 2 3 2 2 2 2 4" xfId="2072"/>
    <cellStyle name="เครื่องหมายจุลภาค 5 2 3 2 2 2 2 5" xfId="2657"/>
    <cellStyle name="เครื่องหมายจุลภาค 5 2 3 2 2 2 2 5 2" xfId="3190"/>
    <cellStyle name="เครื่องหมายจุลภาค 5 2 3 2 2 2 3" xfId="1030"/>
    <cellStyle name="เครื่องหมายจุลภาค 5 2 3 2 2 2 3 2" xfId="1724"/>
    <cellStyle name="เครื่องหมายจุลภาค 5 2 3 2 2 2 3 2 2" xfId="3436"/>
    <cellStyle name="เครื่องหมายจุลภาค 5 2 3 2 2 2 3 2 2 2" xfId="3898"/>
    <cellStyle name="เครื่องหมายจุลภาค 5 2 3 2 2 2 3 3" xfId="2815"/>
    <cellStyle name="เครื่องหมายจุลภาค 5 2 3 2 2 2 4" xfId="2051"/>
    <cellStyle name="เครื่องหมายจุลภาค 5 2 3 2 2 2 5" xfId="2331"/>
    <cellStyle name="เครื่องหมายจุลภาค 5 2 3 2 2 2 5 2" xfId="3169"/>
    <cellStyle name="เครื่องหมายจุลภาค 5 2 3 2 2 3" xfId="1009"/>
    <cellStyle name="เครื่องหมายจุลภาค 5 2 3 2 2 3 2" xfId="1192"/>
    <cellStyle name="เครื่องหมายจุลภาค 5 2 3 2 2 3 2 2" xfId="3415"/>
    <cellStyle name="เครื่องหมายจุลภาค 5 2 3 2 2 3 2 2 2" xfId="3574"/>
    <cellStyle name="เครื่องหมายจุลภาค 5 2 3 2 2 3 3" xfId="2476"/>
    <cellStyle name="เครื่องหมายจุลภาค 5 2 3 2 2 4" xfId="1539"/>
    <cellStyle name="เครื่องหมายจุลภาค 5 2 3 2 2 5" xfId="1870"/>
    <cellStyle name="เครื่องหมายจุลภาค 5 2 3 2 2 6" xfId="2310"/>
    <cellStyle name="เครื่องหมายจุลภาค 5 2 3 2 2 6 2" xfId="2958"/>
    <cellStyle name="เครื่องหมายจุลภาค 5 2 3 2 3" xfId="547"/>
    <cellStyle name="เครื่องหมายจุลภาค 5 2 3 2 3 2" xfId="1170"/>
    <cellStyle name="เครื่องหมายจุลภาค 5 2 3 2 3 2 2" xfId="1274"/>
    <cellStyle name="เครื่องหมายจุลภาค 5 2 3 2 3 2 2 2" xfId="3552"/>
    <cellStyle name="เครื่องหมายจุลภาค 5 2 3 2 3 2 2 2 2" xfId="3651"/>
    <cellStyle name="เครื่องหมายจุลภาค 5 2 3 2 3 2 3" xfId="2553"/>
    <cellStyle name="เครื่องหมายจุลภาค 5 2 3 2 3 3" xfId="1620"/>
    <cellStyle name="เครื่องหมายจุลภาค 5 2 3 2 3 4" xfId="1947"/>
    <cellStyle name="เครื่องหมายจุลภาค 5 2 3 2 3 5" xfId="2454"/>
    <cellStyle name="เครื่องหมายจุลภาค 5 2 3 2 3 5 2" xfId="3047"/>
    <cellStyle name="เครื่องหมายจุลภาค 5 2 3 2 4" xfId="824"/>
    <cellStyle name="เครื่องหมายจุลภาค 5 2 3 2 4 2" xfId="1517"/>
    <cellStyle name="เครื่องหมายจุลภาค 5 2 3 2 4 2 2" xfId="3277"/>
    <cellStyle name="เครื่องหมายจุลภาค 5 2 3 2 4 2 2 2" xfId="3824"/>
    <cellStyle name="เครื่องหมายจุลภาค 5 2 3 2 4 3" xfId="2739"/>
    <cellStyle name="เครื่องหมายจุลภาค 5 2 3 2 5" xfId="1848"/>
    <cellStyle name="เครื่องหมายจุลภาค 5 2 3 2 6" xfId="2161"/>
    <cellStyle name="เครื่องหมายจุลภาค 5 2 3 2 6 2" xfId="2936"/>
    <cellStyle name="เครื่องหมายจุลภาค 5 2 3 3" xfId="231"/>
    <cellStyle name="เครื่องหมายจุลภาค 5 2 3 3 2" xfId="627"/>
    <cellStyle name="เครื่องหมายจุลภาค 5 2 3 3 2 2" xfId="1072"/>
    <cellStyle name="เครื่องหมายจุลภาค 5 2 3 3 2 2 2" xfId="1312"/>
    <cellStyle name="เครื่องหมายจุลภาค 5 2 3 3 2 2 2 2" xfId="3472"/>
    <cellStyle name="เครื่องหมายจุลภาค 5 2 3 3 2 2 2 2 2" xfId="3689"/>
    <cellStyle name="เครื่องหมายจุลภาค 5 2 3 3 2 2 3" xfId="2591"/>
    <cellStyle name="เครื่องหมายจุลภาค 5 2 3 3 2 3" xfId="1658"/>
    <cellStyle name="เครื่องหมายจุลภาค 5 2 3 3 2 4" xfId="1985"/>
    <cellStyle name="เครื่องหมายจุลภาค 5 2 3 3 2 5" xfId="2370"/>
    <cellStyle name="เครื่องหมายจุลภาค 5 2 3 3 2 5 2" xfId="3099"/>
    <cellStyle name="เครื่องหมายจุลภาค 5 2 3 3 3" xfId="900"/>
    <cellStyle name="เครื่องหมายจุลภาค 5 2 3 3 3 2" xfId="813"/>
    <cellStyle name="เครื่องหมายจุลภาค 5 2 3 3 3 2 2" xfId="3323"/>
    <cellStyle name="เครื่องหมายจุลภาค 5 2 3 3 3 2 2 2" xfId="3268"/>
    <cellStyle name="เครื่องหมายจุลภาค 5 2 3 3 3 3" xfId="2152"/>
    <cellStyle name="เครื่องหมายจุลภาค 5 2 3 3 4" xfId="1092"/>
    <cellStyle name="เครื่องหมายจุลภาค 5 2 3 3 5" xfId="2210"/>
    <cellStyle name="เครื่องหมายจุลภาค 5 2 3 3 5 2" xfId="2840"/>
    <cellStyle name="เครื่องหมายจุลภาค 5 2 3 4" xfId="372"/>
    <cellStyle name="เครื่องหมายจุลภาค 5 2 3 4 2" xfId="783"/>
    <cellStyle name="เครื่องหมายจุลภาค 5 2 3 4 2 2" xfId="2915"/>
    <cellStyle name="เครื่องหมายจุลภาค 5 2 3 4 2 2 2" xfId="3241"/>
    <cellStyle name="เครื่องหมายจุลภาค 5 2 3 4 3" xfId="2124"/>
    <cellStyle name="เครื่องหมายจุลภาค 5 2 3 5" xfId="1108"/>
    <cellStyle name="เครื่องหมายจุลภาค 5 2 3 6" xfId="886"/>
    <cellStyle name="เครื่องหมายจุลภาค 5 2 3 7" xfId="832"/>
    <cellStyle name="เครื่องหมายจุลภาค 5 2 3 7 2" xfId="2378"/>
    <cellStyle name="เครื่องหมายจุลภาค 5 2 4" xfId="233"/>
    <cellStyle name="เครื่องหมายจุลภาค 5 2 5" xfId="338"/>
    <cellStyle name="เครื่องหมายจุลภาค 5 2 5 2" xfId="514"/>
    <cellStyle name="เครื่องหมายจุลภาค 5 2 5 2 2" xfId="687"/>
    <cellStyle name="เครื่องหมายจุลภาค 5 2 5 2 2 2" xfId="1243"/>
    <cellStyle name="เครื่องหมายจุลภาค 5 2 5 2 2 2 2" xfId="1360"/>
    <cellStyle name="เครื่องหมายจุลภาค 5 2 5 2 2 2 2 2" xfId="3620"/>
    <cellStyle name="เครื่องหมายจุลภาค 5 2 5 2 2 2 2 2 2" xfId="3737"/>
    <cellStyle name="เครื่องหมายจุลภาค 5 2 5 2 2 2 3" xfId="2639"/>
    <cellStyle name="เครื่องหมายจุลภาค 5 2 5 2 2 3" xfId="1706"/>
    <cellStyle name="เครื่องหมายจุลภาค 5 2 5 2 2 4" xfId="2033"/>
    <cellStyle name="เครื่องหมายจุลภาค 5 2 5 2 2 5" xfId="2522"/>
    <cellStyle name="เครื่องหมายจุลภาค 5 2 5 2 2 5 2" xfId="3151"/>
    <cellStyle name="เครื่องหมายจุลภาค 5 2 5 2 3" xfId="990"/>
    <cellStyle name="เครื่องหมายจุลภาค 5 2 5 2 3 2" xfId="1589"/>
    <cellStyle name="เครื่องหมายจุลภาค 5 2 5 2 3 2 2" xfId="3397"/>
    <cellStyle name="เครื่องหมายจุลภาค 5 2 5 2 3 2 2 2" xfId="3850"/>
    <cellStyle name="เครื่องหมายจุลภาค 5 2 5 2 3 3" xfId="2767"/>
    <cellStyle name="เครื่องหมายจุลภาค 5 2 5 2 4" xfId="1916"/>
    <cellStyle name="เครื่องหมายจุลภาค 5 2 5 2 5" xfId="2292"/>
    <cellStyle name="เครื่องหมายจุลภาค 5 2 5 2 5 2" xfId="3015"/>
    <cellStyle name="เครื่องหมายจุลภาค 5 2 5 3" xfId="463"/>
    <cellStyle name="เครื่องหมายจุลภาค 5 2 5 3 2" xfId="1133"/>
    <cellStyle name="เครื่องหมายจุลภาค 5 2 5 3 2 2" xfId="2983"/>
    <cellStyle name="เครื่องหมายจุลภาค 5 2 5 3 2 2 2" xfId="3519"/>
    <cellStyle name="เครื่องหมายจุลภาค 5 2 5 3 3" xfId="2421"/>
    <cellStyle name="เครื่องหมายจุลภาค 5 2 5 4" xfId="1482"/>
    <cellStyle name="เครื่องหมายจุลภาค 5 2 5 5" xfId="1816"/>
    <cellStyle name="เครื่องหมายจุลภาค 5 2 5 6" xfId="388"/>
    <cellStyle name="เครื่องหมายจุลภาค 5 2 5 6 2" xfId="2894"/>
    <cellStyle name="เครื่องหมายจุลภาค 5 2 6" xfId="395"/>
    <cellStyle name="เครื่องหมายจุลภาค 5 2 6 2" xfId="888"/>
    <cellStyle name="เครื่องหมายจุลภาค 5 2 6 2 2" xfId="1163"/>
    <cellStyle name="เครื่องหมายจุลภาค 5 2 6 2 2 2" xfId="3312"/>
    <cellStyle name="เครื่องหมายจุลภาค 5 2 6 2 2 2 2" xfId="3546"/>
    <cellStyle name="เครื่องหมายจุลภาค 5 2 6 2 3" xfId="2448"/>
    <cellStyle name="เครื่องหมายจุลภาค 5 2 6 3" xfId="1511"/>
    <cellStyle name="เครื่องหมายจุลภาค 5 2 6 4" xfId="1842"/>
    <cellStyle name="เครื่องหมายจุลภาค 5 2 6 5" xfId="2199"/>
    <cellStyle name="เครื่องหมายจุลภาค 5 2 6 5 2" xfId="2930"/>
    <cellStyle name="เครื่องหมายจุลภาค 5 2 7" xfId="291"/>
    <cellStyle name="เครื่องหมายจุลภาค 5 2 7 2" xfId="970"/>
    <cellStyle name="เครื่องหมายจุลภาค 5 2 7 2 2" xfId="2872"/>
    <cellStyle name="เครื่องหมายจุลภาค 5 2 7 2 2 2" xfId="3383"/>
    <cellStyle name="เครื่องหมายจุลภาค 5 2 7 3" xfId="2277"/>
    <cellStyle name="เครื่องหมายจุลภาค 5 2 8" xfId="764"/>
    <cellStyle name="เครื่องหมายจุลภาค 5 2 9" xfId="581"/>
    <cellStyle name="เครื่องหมายจุลภาค 5 2 9 2" xfId="644"/>
    <cellStyle name="เครื่องหมายจุลภาค 5 3" xfId="118"/>
    <cellStyle name="เครื่องหมายจุลภาค 5 3 2" xfId="185"/>
    <cellStyle name="เครื่องหมายจุลภาค 5 3 2 2" xfId="269"/>
    <cellStyle name="เครื่องหมายจุลภาค 5 3 2 2 2" xfId="440"/>
    <cellStyle name="เครื่องหมายจุลภาค 5 3 2 2 2 2" xfId="484"/>
    <cellStyle name="เครื่องหมายจุลภาค 5 3 2 2 2 2 2" xfId="734"/>
    <cellStyle name="เครื่องหมายจุลภาค 5 3 2 2 2 2 2 2" xfId="744"/>
    <cellStyle name="เครื่องหมายจุลภาค 5 3 2 2 2 2 2 2 2" xfId="1407"/>
    <cellStyle name="เครื่องหมายจุลภาค 5 3 2 2 2 2 2 2 2 2" xfId="1417"/>
    <cellStyle name="เครื่องหมายจุลภาค 5 3 2 2 2 2 2 2 2 2 2" xfId="3784"/>
    <cellStyle name="เครื่องหมายจุลภาค 5 3 2 2 2 2 2 2 2 2 2 2" xfId="3794"/>
    <cellStyle name="เครื่องหมายจุลภาค 5 3 2 2 2 2 2 2 2 3" xfId="2696"/>
    <cellStyle name="เครื่องหมายจุลภาค 5 3 2 2 2 2 2 2 3" xfId="1763"/>
    <cellStyle name="เครื่องหมายจุลภาค 5 3 2 2 2 2 2 2 4" xfId="2090"/>
    <cellStyle name="เครื่องหมายจุลภาค 5 3 2 2 2 2 2 2 5" xfId="2686"/>
    <cellStyle name="เครื่องหมายจุลภาค 5 3 2 2 2 2 2 2 5 2" xfId="3208"/>
    <cellStyle name="เครื่องหมายจุลภาค 5 3 2 2 2 2 2 3" xfId="1048"/>
    <cellStyle name="เครื่องหมายจุลภาค 5 3 2 2 2 2 2 3 2" xfId="1753"/>
    <cellStyle name="เครื่องหมายจุลภาค 5 3 2 2 2 2 2 3 2 2" xfId="3454"/>
    <cellStyle name="เครื่องหมายจุลภาค 5 3 2 2 2 2 2 3 2 2 2" xfId="3915"/>
    <cellStyle name="เครื่องหมายจุลภาค 5 3 2 2 2 2 2 3 3" xfId="2832"/>
    <cellStyle name="เครื่องหมายจุลภาค 5 3 2 2 2 2 2 4" xfId="2080"/>
    <cellStyle name="เครื่องหมายจุลภาค 5 3 2 2 2 2 2 5" xfId="2349"/>
    <cellStyle name="เครื่องหมายจุลภาค 5 3 2 2 2 2 2 5 2" xfId="3198"/>
    <cellStyle name="เครื่องหมายจุลภาค 5 3 2 2 2 2 3" xfId="1038"/>
    <cellStyle name="เครื่องหมายจุลภาค 5 3 2 2 2 2 3 2" xfId="1220"/>
    <cellStyle name="เครื่องหมายจุลภาค 5 3 2 2 2 2 3 2 2" xfId="3444"/>
    <cellStyle name="เครื่องหมายจุลภาค 5 3 2 2 2 2 3 2 2 2" xfId="3602"/>
    <cellStyle name="เครื่องหมายจุลภาค 5 3 2 2 2 2 3 3" xfId="2504"/>
    <cellStyle name="เครื่องหมายจุลภาค 5 3 2 2 2 2 4" xfId="1569"/>
    <cellStyle name="เครื่องหมายจุลภาค 5 3 2 2 2 2 5" xfId="1898"/>
    <cellStyle name="เครื่องหมายจุลภาค 5 3 2 2 2 2 6" xfId="2339"/>
    <cellStyle name="เครื่องหมายจุลภาค 5 3 2 2 2 2 6 2" xfId="2995"/>
    <cellStyle name="เครื่องหมายจุลภาค 5 3 2 2 2 3" xfId="595"/>
    <cellStyle name="เครื่องหมายจุลภาค 5 3 2 2 2 3 2" xfId="1200"/>
    <cellStyle name="เครื่องหมายจุลภาค 5 3 2 2 2 3 2 2" xfId="1292"/>
    <cellStyle name="เครื่องหมายจุลภาค 5 3 2 2 2 3 2 2 2" xfId="3582"/>
    <cellStyle name="เครื่องหมายจุลภาค 5 3 2 2 2 3 2 2 2 2" xfId="3669"/>
    <cellStyle name="เครื่องหมายจุลภาค 5 3 2 2 2 3 2 3" xfId="2571"/>
    <cellStyle name="เครื่องหมายจุลภาค 5 3 2 2 2 3 3" xfId="1638"/>
    <cellStyle name="เครื่องหมายจุลภาค 5 3 2 2 2 3 4" xfId="1965"/>
    <cellStyle name="เครื่องหมายจุลภาค 5 3 2 2 2 3 5" xfId="2484"/>
    <cellStyle name="เครื่องหมายจุลภาค 5 3 2 2 2 3 5 2" xfId="3074"/>
    <cellStyle name="เครื่องหมายจุลภาค 5 3 2 2 2 4" xfId="860"/>
    <cellStyle name="เครื่องหมายจุลภาค 5 3 2 2 2 4 2" xfId="1547"/>
    <cellStyle name="เครื่องหมายจุลภาค 5 3 2 2 2 4 2 2" xfId="3295"/>
    <cellStyle name="เครื่องหมายจุลภาค 5 3 2 2 2 4 2 2 2" xfId="3841"/>
    <cellStyle name="เครื่องหมายจุลภาค 5 3 2 2 2 4 3" xfId="2756"/>
    <cellStyle name="เครื่องหมายจุลภาค 5 3 2 2 2 5" xfId="1878"/>
    <cellStyle name="เครื่องหมายจุลภาค 5 3 2 2 2 6" xfId="2179"/>
    <cellStyle name="เครื่องหมายจุลภาค 5 3 2 2 2 6 2" xfId="2968"/>
    <cellStyle name="เครื่องหมายจุลภาค 5 3 2 2 3" xfId="560"/>
    <cellStyle name="เครื่องหมายจุลภาค 5 3 2 2 3 2" xfId="656"/>
    <cellStyle name="เครื่องหมายจุลภาค 5 3 2 2 3 2 2" xfId="1282"/>
    <cellStyle name="เครื่องหมายจุลภาค 5 3 2 2 3 2 2 2" xfId="1332"/>
    <cellStyle name="เครื่องหมายจุลภาค 5 3 2 2 3 2 2 2 2" xfId="3659"/>
    <cellStyle name="เครื่องหมายจุลภาค 5 3 2 2 3 2 2 2 2 2" xfId="3709"/>
    <cellStyle name="เครื่องหมายจุลภาค 5 3 2 2 3 2 2 3" xfId="2611"/>
    <cellStyle name="เครื่องหมายจุลภาค 5 3 2 2 3 2 3" xfId="1678"/>
    <cellStyle name="เครื่องหมายจุลภาค 5 3 2 2 3 2 4" xfId="2005"/>
    <cellStyle name="เครื่องหมายจุลภาค 5 3 2 2 3 2 5" xfId="2561"/>
    <cellStyle name="เครื่องหมายจุลภาค 5 3 2 2 3 2 5 2" xfId="3122"/>
    <cellStyle name="เครื่องหมายจุลภาค 5 3 2 2 3 3" xfId="948"/>
    <cellStyle name="เครื่องหมายจุลภาค 5 3 2 2 3 3 2" xfId="1628"/>
    <cellStyle name="เครื่องหมายจุลภาค 5 3 2 2 3 3 2 2" xfId="3366"/>
    <cellStyle name="เครื่องหมายจุลภาค 5 3 2 2 3 3 2 2 2" xfId="3877"/>
    <cellStyle name="เครื่องหมายจุลภาค 5 3 2 2 3 3 3" xfId="2794"/>
    <cellStyle name="เครื่องหมายจุลภาค 5 3 2 2 3 4" xfId="1955"/>
    <cellStyle name="เครื่องหมายจุลภาค 5 3 2 2 3 5" xfId="2260"/>
    <cellStyle name="เครื่องหมายจุลภาค 5 3 2 2 3 5 2" xfId="3056"/>
    <cellStyle name="เครื่องหมายจุลภาค 5 3 2 2 4" xfId="834"/>
    <cellStyle name="เครื่องหมายจุลภาค 5 3 2 2 4 2" xfId="1091"/>
    <cellStyle name="เครื่องหมายจุลภาค 5 3 2 2 4 2 2" xfId="3285"/>
    <cellStyle name="เครื่องหมายจุลภาค 5 3 2 2 4 2 2 2" xfId="3484"/>
    <cellStyle name="เครื่องหมายจุลภาค 5 3 2 2 4 3" xfId="2384"/>
    <cellStyle name="เครื่องหมายจุลภาค 5 3 2 2 5" xfId="1448"/>
    <cellStyle name="เครื่องหมายจุลภาค 5 3 2 2 6" xfId="1783"/>
    <cellStyle name="เครื่องหมายจุลภาค 5 3 2 2 7" xfId="2169"/>
    <cellStyle name="เครื่องหมายจุลภาค 5 3 2 2 7 2" xfId="2855"/>
    <cellStyle name="เครื่องหมายจุลภาค 5 3 2 3" xfId="319"/>
    <cellStyle name="เครื่องหมายจุลภาค 5 3 2 4" xfId="369"/>
    <cellStyle name="เครื่องหมายจุลภาค 5 3 2 4 2" xfId="638"/>
    <cellStyle name="เครื่องหมายจุลภาค 5 3 2 4 2 2" xfId="695"/>
    <cellStyle name="เครื่องหมายจุลภาค 5 3 2 4 2 2 2" xfId="1322"/>
    <cellStyle name="เครื่องหมายจุลภาค 5 3 2 4 2 2 2 2" xfId="1368"/>
    <cellStyle name="เครื่องหมายจุลภาค 5 3 2 4 2 2 2 2 2" xfId="3699"/>
    <cellStyle name="เครื่องหมายจุลภาค 5 3 2 4 2 2 2 2 2 2" xfId="3745"/>
    <cellStyle name="เครื่องหมายจุลภาค 5 3 2 4 2 2 2 3" xfId="2647"/>
    <cellStyle name="เครื่องหมายจุลภาค 5 3 2 4 2 2 3" xfId="1714"/>
    <cellStyle name="เครื่องหมายจุลภาค 5 3 2 4 2 2 4" xfId="2041"/>
    <cellStyle name="เครื่องหมายจุลภาค 5 3 2 4 2 2 5" xfId="2601"/>
    <cellStyle name="เครื่องหมายจุลภาค 5 3 2 4 2 2 5 2" xfId="3159"/>
    <cellStyle name="เครื่องหมายจุลภาค 5 3 2 4 2 3" xfId="998"/>
    <cellStyle name="เครื่องหมายจุลภาค 5 3 2 4 2 3 2" xfId="1668"/>
    <cellStyle name="เครื่องหมายจุลภาค 5 3 2 4 2 3 2 2" xfId="3405"/>
    <cellStyle name="เครื่องหมายจุลภาค 5 3 2 4 2 3 2 2 2" xfId="3886"/>
    <cellStyle name="เครื่องหมายจุลภาค 5 3 2 4 2 3 3" xfId="2803"/>
    <cellStyle name="เครื่องหมายจุลภาค 5 3 2 4 2 4" xfId="1995"/>
    <cellStyle name="เครื่องหมายจุลภาค 5 3 2 4 2 5" xfId="2300"/>
    <cellStyle name="เครื่องหมายจุลภาค 5 3 2 4 2 5 2" xfId="3109"/>
    <cellStyle name="เครื่องหมายจุลภาค 5 3 2 4 3" xfId="914"/>
    <cellStyle name="เครื่องหมายจุลภาค 5 3 2 4 3 2" xfId="1147"/>
    <cellStyle name="เครื่องหมายจุลภาค 5 3 2 4 3 2 2" xfId="3337"/>
    <cellStyle name="เครื่องหมายจุลภาค 5 3 2 4 3 2 2 2" xfId="3532"/>
    <cellStyle name="เครื่องหมายจุลภาค 5 3 2 4 3 3" xfId="2434"/>
    <cellStyle name="เครื่องหมายจุลภาค 5 3 2 4 4" xfId="1497"/>
    <cellStyle name="เครื่องหมายจุลภาค 5 3 2 4 5" xfId="1828"/>
    <cellStyle name="เครื่องหมายจุลภาค 5 3 2 4 6" xfId="2224"/>
    <cellStyle name="เครื่องหมายจุลภาค 5 3 2 4 6 2" xfId="2913"/>
    <cellStyle name="เครื่องหมายจุลภาค 5 3 2 5" xfId="455"/>
    <cellStyle name="เครื่องหมายจุลภาค 5 3 2 5 2" xfId="794"/>
    <cellStyle name="เครื่องหมายจุลภาค 5 3 2 5 2 2" xfId="1212"/>
    <cellStyle name="เครื่องหมายจุลภาค 5 3 2 5 2 2 2" xfId="3251"/>
    <cellStyle name="เครื่องหมายจุลภาค 5 3 2 5 2 2 2 2" xfId="3594"/>
    <cellStyle name="เครื่องหมายจุลภาค 5 3 2 5 2 3" xfId="2496"/>
    <cellStyle name="เครื่องหมายจุลภาค 5 3 2 5 3" xfId="1559"/>
    <cellStyle name="เครื่องหมายจุลภาค 5 3 2 5 4" xfId="1890"/>
    <cellStyle name="เครื่องหมายจุลภาค 5 3 2 5 5" xfId="2135"/>
    <cellStyle name="เครื่องหมายจุลภาค 5 3 2 5 5 2" xfId="2982"/>
    <cellStyle name="เครื่องหมายจุลภาค 5 3 2 6" xfId="649"/>
    <cellStyle name="เครื่องหมายจุลภาค 5 3 2 6 2" xfId="1106"/>
    <cellStyle name="เครื่องหมายจุลภาค 5 3 2 6 2 2" xfId="3117"/>
    <cellStyle name="เครื่องหมายจุลภาค 5 3 2 6 2 2 2" xfId="3498"/>
    <cellStyle name="เครื่องหมายจุลภาค 5 3 2 6 3" xfId="2398"/>
    <cellStyle name="เครื่องหมายจุลภาค 5 3 2 7" xfId="1495"/>
    <cellStyle name="เครื่องหมายจุลภาค 5 3 2 8" xfId="845"/>
    <cellStyle name="เครื่องหมายจุลภาค 5 3 2 8 2" xfId="2246"/>
    <cellStyle name="เครื่องหมายจุลภาค 5 3 3" xfId="283"/>
    <cellStyle name="เครื่องหมายจุลภาค 5 3 3 2" xfId="413"/>
    <cellStyle name="เครื่องหมายจุลภาค 5 3 3 2 2" xfId="495"/>
    <cellStyle name="เครื่องหมายจุลภาค 5 3 3 2 2 2" xfId="715"/>
    <cellStyle name="เครื่องหมายจุลภาค 5 3 3 2 2 2 2" xfId="755"/>
    <cellStyle name="เครื่องหมายจุลภาค 5 3 3 2 2 2 2 2" xfId="1388"/>
    <cellStyle name="เครื่องหมายจุลภาค 5 3 3 2 2 2 2 2 2" xfId="1428"/>
    <cellStyle name="เครื่องหมายจุลภาค 5 3 3 2 2 2 2 2 2 2" xfId="3765"/>
    <cellStyle name="เครื่องหมายจุลภาค 5 3 3 2 2 2 2 2 2 2 2" xfId="3805"/>
    <cellStyle name="เครื่องหมายจุลภาค 5 3 3 2 2 2 2 2 3" xfId="2707"/>
    <cellStyle name="เครื่องหมายจุลภาค 5 3 3 2 2 2 2 3" xfId="1774"/>
    <cellStyle name="เครื่องหมายจุลภาค 5 3 3 2 2 2 2 4" xfId="2101"/>
    <cellStyle name="เครื่องหมายจุลภาค 5 3 3 2 2 2 2 5" xfId="2667"/>
    <cellStyle name="เครื่องหมายจุลภาค 5 3 3 2 2 2 2 5 2" xfId="3219"/>
    <cellStyle name="เครื่องหมายจุลภาค 5 3 3 2 2 2 3" xfId="1059"/>
    <cellStyle name="เครื่องหมายจุลภาค 5 3 3 2 2 2 3 2" xfId="1734"/>
    <cellStyle name="เครื่องหมายจุลภาค 5 3 3 2 2 2 3 2 2" xfId="3465"/>
    <cellStyle name="เครื่องหมายจุลภาค 5 3 3 2 2 2 3 2 2 2" xfId="3908"/>
    <cellStyle name="เครื่องหมายจุลภาค 5 3 3 2 2 2 3 3" xfId="2825"/>
    <cellStyle name="เครื่องหมายจุลภาค 5 3 3 2 2 2 4" xfId="2061"/>
    <cellStyle name="เครื่องหมายจุลภาค 5 3 3 2 2 2 5" xfId="2360"/>
    <cellStyle name="เครื่องหมายจุลภาค 5 3 3 2 2 2 5 2" xfId="3179"/>
    <cellStyle name="เครื่องหมายจุลภาค 5 3 3 2 2 3" xfId="1019"/>
    <cellStyle name="เครื่องหมายจุลภาค 5 3 3 2 2 3 2" xfId="1231"/>
    <cellStyle name="เครื่องหมายจุลภาค 5 3 3 2 2 3 2 2" xfId="3425"/>
    <cellStyle name="เครื่องหมายจุลภาค 5 3 3 2 2 3 2 2 2" xfId="3613"/>
    <cellStyle name="เครื่องหมายจุลภาค 5 3 3 2 2 3 3" xfId="2515"/>
    <cellStyle name="เครื่องหมายจุลภาค 5 3 3 2 2 4" xfId="1580"/>
    <cellStyle name="เครื่องหมายจุลภาค 5 3 3 2 2 5" xfId="1909"/>
    <cellStyle name="เครื่องหมายจุลภาค 5 3 3 2 2 6" xfId="2320"/>
    <cellStyle name="เครื่องหมายจุลภาค 5 3 3 2 2 6 2" xfId="3006"/>
    <cellStyle name="เครื่องหมายจุลภาค 5 3 3 2 3" xfId="606"/>
    <cellStyle name="เครื่องหมายจุลภาค 5 3 3 2 3 2" xfId="1180"/>
    <cellStyle name="เครื่องหมายจุลภาค 5 3 3 2 3 2 2" xfId="1303"/>
    <cellStyle name="เครื่องหมายจุลภาค 5 3 3 2 3 2 2 2" xfId="3562"/>
    <cellStyle name="เครื่องหมายจุลภาค 5 3 3 2 3 2 2 2 2" xfId="3680"/>
    <cellStyle name="เครื่องหมายจุลภาค 5 3 3 2 3 2 3" xfId="2582"/>
    <cellStyle name="เครื่องหมายจุลภาค 5 3 3 2 3 3" xfId="1649"/>
    <cellStyle name="เครื่องหมายจุลภาค 5 3 3 2 3 4" xfId="1976"/>
    <cellStyle name="เครื่องหมายจุลภาค 5 3 3 2 3 5" xfId="2464"/>
    <cellStyle name="เครื่องหมายจุลภาค 5 3 3 2 3 5 2" xfId="3085"/>
    <cellStyle name="เครื่องหมายจุลภาค 5 3 3 2 4" xfId="872"/>
    <cellStyle name="เครื่องหมายจุลภาค 5 3 3 2 4 2" xfId="1527"/>
    <cellStyle name="เครื่องหมายจุลภาค 5 3 3 2 4 2 2" xfId="3306"/>
    <cellStyle name="เครื่องหมายจุลภาค 5 3 3 2 4 2 2 2" xfId="3834"/>
    <cellStyle name="เครื่องหมายจุลภาค 5 3 3 2 4 3" xfId="2749"/>
    <cellStyle name="เครื่องหมายจุลภาค 5 3 3 2 5" xfId="1858"/>
    <cellStyle name="เครื่องหมายจุลภาค 5 3 3 2 6" xfId="2190"/>
    <cellStyle name="เครื่องหมายจุลภาค 5 3 3 2 6 2" xfId="2946"/>
    <cellStyle name="เครื่องหมายจุลภาค 5 3 3 3" xfId="528"/>
    <cellStyle name="เครื่องหมายจุลภาค 5 3 3 3 2" xfId="669"/>
    <cellStyle name="เครื่องหมายจุลภาค 5 3 3 3 2 2" xfId="1257"/>
    <cellStyle name="เครื่องหมายจุลภาค 5 3 3 3 2 2 2" xfId="1345"/>
    <cellStyle name="เครื่องหมายจุลภาค 5 3 3 3 2 2 2 2" xfId="3634"/>
    <cellStyle name="เครื่องหมายจุลภาค 5 3 3 3 2 2 2 2 2" xfId="3722"/>
    <cellStyle name="เครื่องหมายจุลภาค 5 3 3 3 2 2 3" xfId="2624"/>
    <cellStyle name="เครื่องหมายจุลภาค 5 3 3 3 2 3" xfId="1691"/>
    <cellStyle name="เครื่องหมายจุลภาค 5 3 3 3 2 4" xfId="2018"/>
    <cellStyle name="เครื่องหมายจุลภาค 5 3 3 3 2 5" xfId="2536"/>
    <cellStyle name="เครื่องหมายจุลภาค 5 3 3 3 2 5 2" xfId="3135"/>
    <cellStyle name="เครื่องหมายจุลภาค 5 3 3 3 3" xfId="962"/>
    <cellStyle name="เครื่องหมายจุลภาค 5 3 3 3 3 2" xfId="1603"/>
    <cellStyle name="เครื่องหมายจุลภาค 5 3 3 3 3 2 2" xfId="3379"/>
    <cellStyle name="เครื่องหมายจุลภาค 5 3 3 3 3 2 2 2" xfId="3864"/>
    <cellStyle name="เครื่องหมายจุลภาค 5 3 3 3 3 3" xfId="2781"/>
    <cellStyle name="เครื่องหมายจุลภาค 5 3 3 3 4" xfId="1930"/>
    <cellStyle name="เครื่องหมายจุลภาค 5 3 3 3 5" xfId="2273"/>
    <cellStyle name="เครื่องหมายจุลภาค 5 3 3 3 5 2" xfId="3029"/>
    <cellStyle name="เครื่องหมายจุลภาค 5 3 3 4" xfId="790"/>
    <cellStyle name="เครื่องหมายจุลภาค 5 3 3 4 2" xfId="1105"/>
    <cellStyle name="เครื่องหมายจุลภาค 5 3 3 4 2 2" xfId="3248"/>
    <cellStyle name="เครื่องหมายจุลภาค 5 3 3 4 2 2 2" xfId="3497"/>
    <cellStyle name="เครื่องหมายจุลภาค 5 3 3 4 3" xfId="2397"/>
    <cellStyle name="เครื่องหมายจุลภาค 5 3 3 5" xfId="1461"/>
    <cellStyle name="เครื่องหมายจุลภาค 5 3 3 6" xfId="1796"/>
    <cellStyle name="เครื่องหมายจุลภาค 5 3 3 7" xfId="2132"/>
    <cellStyle name="เครื่องหมายจุลภาค 5 3 3 7 2" xfId="2868"/>
    <cellStyle name="เครื่องหมายจุลภาค 5 3 4" xfId="324"/>
    <cellStyle name="เครื่องหมายจุลภาค 5 3 4 2" xfId="524"/>
    <cellStyle name="เครื่องหมายจุลภาค 5 3 4 2 2" xfId="682"/>
    <cellStyle name="เครื่องหมายจุลภาค 5 3 4 2 2 2" xfId="1253"/>
    <cellStyle name="เครื่องหมายจุลภาค 5 3 4 2 2 2 2" xfId="1355"/>
    <cellStyle name="เครื่องหมายจุลภาค 5 3 4 2 2 2 2 2" xfId="3630"/>
    <cellStyle name="เครื่องหมายจุลภาค 5 3 4 2 2 2 2 2 2" xfId="3732"/>
    <cellStyle name="เครื่องหมายจุลภาค 5 3 4 2 2 2 3" xfId="2634"/>
    <cellStyle name="เครื่องหมายจุลภาค 5 3 4 2 2 3" xfId="1701"/>
    <cellStyle name="เครื่องหมายจุลภาค 5 3 4 2 2 4" xfId="2028"/>
    <cellStyle name="เครื่องหมายจุลภาค 5 3 4 2 2 5" xfId="2532"/>
    <cellStyle name="เครื่องหมายจุลภาค 5 3 4 2 2 5 2" xfId="3146"/>
    <cellStyle name="เครื่องหมายจุลภาค 5 3 4 2 3" xfId="984"/>
    <cellStyle name="เครื่องหมายจุลภาค 5 3 4 2 3 2" xfId="1599"/>
    <cellStyle name="เครื่องหมายจุลภาค 5 3 4 2 3 2 2" xfId="3391"/>
    <cellStyle name="เครื่องหมายจุลภาค 5 3 4 2 3 2 2 2" xfId="3860"/>
    <cellStyle name="เครื่องหมายจุลภาค 5 3 4 2 3 3" xfId="2777"/>
    <cellStyle name="เครื่องหมายจุลภาค 5 3 4 2 4" xfId="1926"/>
    <cellStyle name="เครื่องหมายจุลภาค 5 3 4 2 5" xfId="2286"/>
    <cellStyle name="เครื่องหมายจุลภาค 5 3 4 2 5 2" xfId="3025"/>
    <cellStyle name="เครื่องหมายจุลภาค 5 3 4 3" xfId="777"/>
    <cellStyle name="เครื่องหมายจุลภาค 5 3 4 3 2" xfId="1126"/>
    <cellStyle name="เครื่องหมายจุลภาค 5 3 4 3 2 2" xfId="3236"/>
    <cellStyle name="เครื่องหมายจุลภาค 5 3 4 3 2 2 2" xfId="3513"/>
    <cellStyle name="เครื่องหมายจุลภาค 5 3 4 3 3" xfId="2415"/>
    <cellStyle name="เครื่องหมายจุลภาค 5 3 4 4" xfId="1476"/>
    <cellStyle name="เครื่องหมายจุลภาค 5 3 4 5" xfId="1810"/>
    <cellStyle name="เครื่องหมายจุลภาค 5 3 4 6" xfId="2116"/>
    <cellStyle name="เครื่องหมายจุลภาค 5 3 4 6 2" xfId="2884"/>
    <cellStyle name="เครื่องหมายจุลภาค 5 3 5" xfId="513"/>
    <cellStyle name="เครื่องหมายจุลภาค 5 3 5 2" xfId="931"/>
    <cellStyle name="เครื่องหมายจุลภาค 5 3 5 2 2" xfId="1242"/>
    <cellStyle name="เครื่องหมายจุลภาค 5 3 5 2 2 2" xfId="3353"/>
    <cellStyle name="เครื่องหมายจุลภาค 5 3 5 2 2 2 2" xfId="3619"/>
    <cellStyle name="เครื่องหมายจุลภาค 5 3 5 2 3" xfId="2521"/>
    <cellStyle name="เครื่องหมายจุลภาค 5 3 5 3" xfId="1588"/>
    <cellStyle name="เครื่องหมายจุลภาค 5 3 5 4" xfId="1915"/>
    <cellStyle name="เครื่องหมายจุลภาค 5 3 5 5" xfId="2245"/>
    <cellStyle name="เครื่องหมายจุลภาค 5 3 5 5 2" xfId="3014"/>
    <cellStyle name="เครื่องหมายจุลภาค 5 3 6" xfId="201"/>
    <cellStyle name="เครื่องหมายจุลภาค 5 3 6 2" xfId="245"/>
    <cellStyle name="เครื่องหมายจุลภาค 5 3 6 2 2" xfId="2250"/>
    <cellStyle name="เครื่องหมายจุลภาค 5 3 6 2 2 2" xfId="2712"/>
    <cellStyle name="เครื่องหมายจุลภาค 5 3 6 3" xfId="326"/>
    <cellStyle name="เครื่องหมายจุลภาค 5 3 7" xfId="814"/>
    <cellStyle name="เครื่องหมายจุลภาค 5 3 8" xfId="882"/>
    <cellStyle name="เครื่องหมายจุลภาค 5 3 8 2" xfId="2401"/>
    <cellStyle name="เครื่องหมายจุลภาค 5 4" xfId="119"/>
    <cellStyle name="เครื่องหมายจุลภาค 5 5" xfId="160"/>
    <cellStyle name="เครื่องหมายจุลภาค 5 5 2" xfId="402"/>
    <cellStyle name="เครื่องหมายจุลภาค 5 5 2 2" xfId="425"/>
    <cellStyle name="เครื่องหมายจุลภาค 5 5 2 2 2" xfId="704"/>
    <cellStyle name="เครื่องหมายจุลภาค 5 5 2 2 2 2" xfId="725"/>
    <cellStyle name="เครื่องหมายจุลภาค 5 5 2 2 2 2 2" xfId="1377"/>
    <cellStyle name="เครื่องหมายจุลภาค 5 5 2 2 2 2 2 2" xfId="1398"/>
    <cellStyle name="เครื่องหมายจุลภาค 5 5 2 2 2 2 2 2 2" xfId="3754"/>
    <cellStyle name="เครื่องหมายจุลภาค 5 5 2 2 2 2 2 2 2 2" xfId="3775"/>
    <cellStyle name="เครื่องหมายจุลภาค 5 5 2 2 2 2 2 3" xfId="2677"/>
    <cellStyle name="เครื่องหมายจุลภาค 5 5 2 2 2 2 3" xfId="1744"/>
    <cellStyle name="เครื่องหมายจุลภาค 5 5 2 2 2 2 4" xfId="2071"/>
    <cellStyle name="เครื่องหมายจุลภาค 5 5 2 2 2 2 5" xfId="2656"/>
    <cellStyle name="เครื่องหมายจุลภาค 5 5 2 2 2 2 5 2" xfId="3189"/>
    <cellStyle name="เครื่องหมายจุลภาค 5 5 2 2 2 3" xfId="1029"/>
    <cellStyle name="เครื่องหมายจุลภาค 5 5 2 2 2 3 2" xfId="1723"/>
    <cellStyle name="เครื่องหมายจุลภาค 5 5 2 2 2 3 2 2" xfId="3435"/>
    <cellStyle name="เครื่องหมายจุลภาค 5 5 2 2 2 3 2 2 2" xfId="3897"/>
    <cellStyle name="เครื่องหมายจุลภาค 5 5 2 2 2 3 3" xfId="2814"/>
    <cellStyle name="เครื่องหมายจุลภาค 5 5 2 2 2 4" xfId="2050"/>
    <cellStyle name="เครื่องหมายจุลภาค 5 5 2 2 2 5" xfId="2330"/>
    <cellStyle name="เครื่องหมายจุลภาค 5 5 2 2 2 5 2" xfId="3168"/>
    <cellStyle name="เครื่องหมายจุลภาค 5 5 2 2 3" xfId="1008"/>
    <cellStyle name="เครื่องหมายจุลภาค 5 5 2 2 3 2" xfId="1191"/>
    <cellStyle name="เครื่องหมายจุลภาค 5 5 2 2 3 2 2" xfId="3414"/>
    <cellStyle name="เครื่องหมายจุลภาค 5 5 2 2 3 2 2 2" xfId="3573"/>
    <cellStyle name="เครื่องหมายจุลภาค 5 5 2 2 3 3" xfId="2475"/>
    <cellStyle name="เครื่องหมายจุลภาค 5 5 2 2 4" xfId="1538"/>
    <cellStyle name="เครื่องหมายจุลภาค 5 5 2 2 5" xfId="1869"/>
    <cellStyle name="เครื่องหมายจุลภาค 5 5 2 2 6" xfId="2309"/>
    <cellStyle name="เครื่องหมายจุลภาค 5 5 2 2 6 2" xfId="2957"/>
    <cellStyle name="เครื่องหมายจุลภาค 5 5 2 3" xfId="546"/>
    <cellStyle name="เครื่องหมายจุลภาค 5 5 2 3 2" xfId="1169"/>
    <cellStyle name="เครื่องหมายจุลภาค 5 5 2 3 2 2" xfId="1273"/>
    <cellStyle name="เครื่องหมายจุลภาค 5 5 2 3 2 2 2" xfId="3551"/>
    <cellStyle name="เครื่องหมายจุลภาค 5 5 2 3 2 2 2 2" xfId="3650"/>
    <cellStyle name="เครื่องหมายจุลภาค 5 5 2 3 2 3" xfId="2552"/>
    <cellStyle name="เครื่องหมายจุลภาค 5 5 2 3 3" xfId="1619"/>
    <cellStyle name="เครื่องหมายจุลภาค 5 5 2 3 4" xfId="1946"/>
    <cellStyle name="เครื่องหมายจุลภาค 5 5 2 3 5" xfId="2453"/>
    <cellStyle name="เครื่องหมายจุลภาค 5 5 2 3 5 2" xfId="3046"/>
    <cellStyle name="เครื่องหมายจุลภาค 5 5 2 4" xfId="823"/>
    <cellStyle name="เครื่องหมายจุลภาค 5 5 2 4 2" xfId="1516"/>
    <cellStyle name="เครื่องหมายจุลภาค 5 5 2 4 2 2" xfId="3276"/>
    <cellStyle name="เครื่องหมายจุลภาค 5 5 2 4 2 2 2" xfId="3823"/>
    <cellStyle name="เครื่องหมายจุลภาค 5 5 2 4 3" xfId="2738"/>
    <cellStyle name="เครื่องหมายจุลภาค 5 5 2 5" xfId="1847"/>
    <cellStyle name="เครื่องหมายจุลภาค 5 5 2 6" xfId="2160"/>
    <cellStyle name="เครื่องหมายจุลภาค 5 5 2 6 2" xfId="2935"/>
    <cellStyle name="เครื่องหมายจุลภาค 5 5 3" xfId="247"/>
    <cellStyle name="เครื่องหมายจุลภาค 5 5 3 2" xfId="626"/>
    <cellStyle name="เครื่องหมายจุลภาค 5 5 3 2 2" xfId="1079"/>
    <cellStyle name="เครื่องหมายจุลภาค 5 5 3 2 2 2" xfId="1311"/>
    <cellStyle name="เครื่องหมายจุลภาค 5 5 3 2 2 2 2" xfId="3475"/>
    <cellStyle name="เครื่องหมายจุลภาค 5 5 3 2 2 2 2 2" xfId="3688"/>
    <cellStyle name="เครื่องหมายจุลภาค 5 5 3 2 2 3" xfId="2590"/>
    <cellStyle name="เครื่องหมายจุลภาค 5 5 3 2 3" xfId="1657"/>
    <cellStyle name="เครื่องหมายจุลภาค 5 5 3 2 4" xfId="1984"/>
    <cellStyle name="เครื่องหมายจุลภาค 5 5 3 2 5" xfId="2373"/>
    <cellStyle name="เครื่องหมายจุลภาค 5 5 3 2 5 2" xfId="3098"/>
    <cellStyle name="เครื่องหมายจุลภาค 5 5 3 3" xfId="899"/>
    <cellStyle name="เครื่องหมายจุลภาค 5 5 3 3 2" xfId="1435"/>
    <cellStyle name="เครื่องหมายจุลภาค 5 5 3 3 2 2" xfId="3322"/>
    <cellStyle name="เครื่องหมายจุลภาค 5 5 3 3 2 2 2" xfId="3810"/>
    <cellStyle name="เครื่องหมายจุลภาค 5 5 3 3 3" xfId="2715"/>
    <cellStyle name="เครื่องหมายจุลภาค 5 5 3 4" xfId="310"/>
    <cellStyle name="เครื่องหมายจุลภาค 5 5 3 5" xfId="2209"/>
    <cellStyle name="เครื่องหมายจุลภาค 5 5 3 5 2" xfId="2376"/>
    <cellStyle name="เครื่องหมายจุลภาค 5 5 4" xfId="346"/>
    <cellStyle name="เครื่องหมายจุลภาค 5 5 4 2" xfId="924"/>
    <cellStyle name="เครื่องหมายจุลภาค 5 5 4 2 2" xfId="2901"/>
    <cellStyle name="เครื่องหมายจุลภาค 5 5 4 2 2 2" xfId="3347"/>
    <cellStyle name="เครื่องหมายจุลภาค 5 5 4 3" xfId="2235"/>
    <cellStyle name="เครื่องหมายจุลภาค 5 5 5" xfId="969"/>
    <cellStyle name="เครื่องหมายจุลภาค 5 5 6" xfId="816"/>
    <cellStyle name="เครื่องหมายจุลภาค 5 5 7" xfId="971"/>
    <cellStyle name="เครื่องหมายจุลภาค 5 5 7 2" xfId="2733"/>
    <cellStyle name="เครื่องหมายจุลภาค 5 6" xfId="299"/>
    <cellStyle name="เครื่องหมายจุลภาค 5 7" xfId="339"/>
    <cellStyle name="เครื่องหมายจุลภาค 5 7 2" xfId="537"/>
    <cellStyle name="เครื่องหมายจุลภาค 5 7 2 2" xfId="688"/>
    <cellStyle name="เครื่องหมายจุลภาค 5 7 2 2 2" xfId="1266"/>
    <cellStyle name="เครื่องหมายจุลภาค 5 7 2 2 2 2" xfId="1361"/>
    <cellStyle name="เครื่องหมายจุลภาค 5 7 2 2 2 2 2" xfId="3643"/>
    <cellStyle name="เครื่องหมายจุลภาค 5 7 2 2 2 2 2 2" xfId="3738"/>
    <cellStyle name="เครื่องหมายจุลภาค 5 7 2 2 2 3" xfId="2640"/>
    <cellStyle name="เครื่องหมายจุลภาค 5 7 2 2 3" xfId="1707"/>
    <cellStyle name="เครื่องหมายจุลภาค 5 7 2 2 4" xfId="2034"/>
    <cellStyle name="เครื่องหมายจุลภาค 5 7 2 2 5" xfId="2545"/>
    <cellStyle name="เครื่องหมายจุลภาค 5 7 2 2 5 2" xfId="3152"/>
    <cellStyle name="เครื่องหมายจุลภาค 5 7 2 3" xfId="991"/>
    <cellStyle name="เครื่องหมายจุลภาค 5 7 2 3 2" xfId="1612"/>
    <cellStyle name="เครื่องหมายจุลภาค 5 7 2 3 2 2" xfId="3398"/>
    <cellStyle name="เครื่องหมายจุลภาค 5 7 2 3 2 2 2" xfId="3873"/>
    <cellStyle name="เครื่องหมายจุลภาค 5 7 2 3 3" xfId="2790"/>
    <cellStyle name="เครื่องหมายจุลภาค 5 7 2 4" xfId="1939"/>
    <cellStyle name="เครื่องหมายจุลภาค 5 7 2 5" xfId="2293"/>
    <cellStyle name="เครื่องหมายจุลภาค 5 7 2 5 2" xfId="3038"/>
    <cellStyle name="เครื่องหมายจุลภาค 5 7 3" xfId="810"/>
    <cellStyle name="เครื่องหมายจุลภาค 5 7 3 2" xfId="1134"/>
    <cellStyle name="เครื่องหมายจุลภาค 5 7 3 2 2" xfId="3265"/>
    <cellStyle name="เครื่องหมายจุลภาค 5 7 3 2 2 2" xfId="3520"/>
    <cellStyle name="เครื่องหมายจุลภาค 5 7 3 3" xfId="2422"/>
    <cellStyle name="เครื่องหมายจุลภาค 5 7 4" xfId="1483"/>
    <cellStyle name="เครื่องหมายจุลภาค 5 7 5" xfId="1817"/>
    <cellStyle name="เครื่องหมายจุลภาค 5 7 6" xfId="2149"/>
    <cellStyle name="เครื่องหมายจุลภาค 5 7 6 2" xfId="2895"/>
    <cellStyle name="เครื่องหมายจุลภาค 5 8" xfId="398"/>
    <cellStyle name="เครื่องหมายจุลภาค 5 8 2" xfId="803"/>
    <cellStyle name="เครื่องหมายจุลภาค 5 8 2 2" xfId="1165"/>
    <cellStyle name="เครื่องหมายจุลภาค 5 8 2 2 2" xfId="3259"/>
    <cellStyle name="เครื่องหมายจุลภาค 5 8 2 2 2 2" xfId="3548"/>
    <cellStyle name="เครื่องหมายจุลภาค 5 8 2 3" xfId="2450"/>
    <cellStyle name="เครื่องหมายจุลภาค 5 8 3" xfId="1513"/>
    <cellStyle name="เครื่องหมายจุลภาค 5 8 4" xfId="1844"/>
    <cellStyle name="เครื่องหมายจุลภาค 5 8 5" xfId="2143"/>
    <cellStyle name="เครื่องหมายจุลภาค 5 8 5 2" xfId="2932"/>
    <cellStyle name="เครื่องหมายจุลภาค 5 9" xfId="284"/>
    <cellStyle name="เครื่องหมายจุลภาค 5 9 2" xfId="801"/>
    <cellStyle name="เครื่องหมายจุลภาค 5 9 2 2" xfId="2869"/>
    <cellStyle name="เครื่องหมายจุลภาค 5 9 2 2 2" xfId="3258"/>
    <cellStyle name="เครื่องหมายจุลภาค 5 9 3" xfId="2142"/>
    <cellStyle name="เครื่องหมายจุลภาค 6" xfId="20"/>
    <cellStyle name="เครื่องหมายจุลภาค 6 10" xfId="1166"/>
    <cellStyle name="เครื่องหมายจุลภาค 6 11" xfId="651"/>
    <cellStyle name="เครื่องหมายจุลภาค 6 11 2" xfId="963"/>
    <cellStyle name="เครื่องหมายจุลภาค 6 2" xfId="21"/>
    <cellStyle name="เครื่องหมายจุลภาค 6 2 2" xfId="120"/>
    <cellStyle name="เครื่องหมายจุลภาค 6 2 3" xfId="163"/>
    <cellStyle name="เครื่องหมายจุลภาค 6 2 3 2" xfId="405"/>
    <cellStyle name="เครื่องหมายจุลภาค 6 2 3 2 2" xfId="428"/>
    <cellStyle name="เครื่องหมายจุลภาค 6 2 3 2 2 2" xfId="707"/>
    <cellStyle name="เครื่องหมายจุลภาค 6 2 3 2 2 2 2" xfId="728"/>
    <cellStyle name="เครื่องหมายจุลภาค 6 2 3 2 2 2 2 2" xfId="1380"/>
    <cellStyle name="เครื่องหมายจุลภาค 6 2 3 2 2 2 2 2 2" xfId="1401"/>
    <cellStyle name="เครื่องหมายจุลภาค 6 2 3 2 2 2 2 2 2 2" xfId="3757"/>
    <cellStyle name="เครื่องหมายจุลภาค 6 2 3 2 2 2 2 2 2 2 2" xfId="3778"/>
    <cellStyle name="เครื่องหมายจุลภาค 6 2 3 2 2 2 2 2 3" xfId="2680"/>
    <cellStyle name="เครื่องหมายจุลภาค 6 2 3 2 2 2 2 3" xfId="1747"/>
    <cellStyle name="เครื่องหมายจุลภาค 6 2 3 2 2 2 2 4" xfId="2074"/>
    <cellStyle name="เครื่องหมายจุลภาค 6 2 3 2 2 2 2 5" xfId="2659"/>
    <cellStyle name="เครื่องหมายจุลภาค 6 2 3 2 2 2 2 5 2" xfId="3192"/>
    <cellStyle name="เครื่องหมายจุลภาค 6 2 3 2 2 2 3" xfId="1032"/>
    <cellStyle name="เครื่องหมายจุลภาค 6 2 3 2 2 2 3 2" xfId="1726"/>
    <cellStyle name="เครื่องหมายจุลภาค 6 2 3 2 2 2 3 2 2" xfId="3438"/>
    <cellStyle name="เครื่องหมายจุลภาค 6 2 3 2 2 2 3 2 2 2" xfId="3900"/>
    <cellStyle name="เครื่องหมายจุลภาค 6 2 3 2 2 2 3 3" xfId="2817"/>
    <cellStyle name="เครื่องหมายจุลภาค 6 2 3 2 2 2 4" xfId="2053"/>
    <cellStyle name="เครื่องหมายจุลภาค 6 2 3 2 2 2 5" xfId="2333"/>
    <cellStyle name="เครื่องหมายจุลภาค 6 2 3 2 2 2 5 2" xfId="3171"/>
    <cellStyle name="เครื่องหมายจุลภาค 6 2 3 2 2 3" xfId="1011"/>
    <cellStyle name="เครื่องหมายจุลภาค 6 2 3 2 2 3 2" xfId="1194"/>
    <cellStyle name="เครื่องหมายจุลภาค 6 2 3 2 2 3 2 2" xfId="3417"/>
    <cellStyle name="เครื่องหมายจุลภาค 6 2 3 2 2 3 2 2 2" xfId="3576"/>
    <cellStyle name="เครื่องหมายจุลภาค 6 2 3 2 2 3 3" xfId="2478"/>
    <cellStyle name="เครื่องหมายจุลภาค 6 2 3 2 2 4" xfId="1541"/>
    <cellStyle name="เครื่องหมายจุลภาค 6 2 3 2 2 5" xfId="1872"/>
    <cellStyle name="เครื่องหมายจุลภาค 6 2 3 2 2 6" xfId="2312"/>
    <cellStyle name="เครื่องหมายจุลภาค 6 2 3 2 2 6 2" xfId="2960"/>
    <cellStyle name="เครื่องหมายจุลภาค 6 2 3 2 3" xfId="549"/>
    <cellStyle name="เครื่องหมายจุลภาค 6 2 3 2 3 2" xfId="1172"/>
    <cellStyle name="เครื่องหมายจุลภาค 6 2 3 2 3 2 2" xfId="1276"/>
    <cellStyle name="เครื่องหมายจุลภาค 6 2 3 2 3 2 2 2" xfId="3554"/>
    <cellStyle name="เครื่องหมายจุลภาค 6 2 3 2 3 2 2 2 2" xfId="3653"/>
    <cellStyle name="เครื่องหมายจุลภาค 6 2 3 2 3 2 3" xfId="2555"/>
    <cellStyle name="เครื่องหมายจุลภาค 6 2 3 2 3 3" xfId="1622"/>
    <cellStyle name="เครื่องหมายจุลภาค 6 2 3 2 3 4" xfId="1949"/>
    <cellStyle name="เครื่องหมายจุลภาค 6 2 3 2 3 5" xfId="2456"/>
    <cellStyle name="เครื่องหมายจุลภาค 6 2 3 2 3 5 2" xfId="3049"/>
    <cellStyle name="เครื่องหมายจุลภาค 6 2 3 2 4" xfId="826"/>
    <cellStyle name="เครื่องหมายจุลภาค 6 2 3 2 4 2" xfId="1519"/>
    <cellStyle name="เครื่องหมายจุลภาค 6 2 3 2 4 2 2" xfId="3279"/>
    <cellStyle name="เครื่องหมายจุลภาค 6 2 3 2 4 2 2 2" xfId="3826"/>
    <cellStyle name="เครื่องหมายจุลภาค 6 2 3 2 4 3" xfId="2741"/>
    <cellStyle name="เครื่องหมายจุลภาค 6 2 3 2 5" xfId="1850"/>
    <cellStyle name="เครื่องหมายจุลภาค 6 2 3 2 6" xfId="2163"/>
    <cellStyle name="เครื่องหมายจุลภาค 6 2 3 2 6 2" xfId="2938"/>
    <cellStyle name="เครื่องหมายจุลภาค 6 2 3 3" xfId="266"/>
    <cellStyle name="เครื่องหมายจุลภาค 6 2 3 3 2" xfId="629"/>
    <cellStyle name="เครื่องหมายจุลภาค 6 2 3 3 2 2" xfId="1089"/>
    <cellStyle name="เครื่องหมายจุลภาค 6 2 3 3 2 2 2" xfId="1314"/>
    <cellStyle name="เครื่องหมายจุลภาค 6 2 3 3 2 2 2 2" xfId="3482"/>
    <cellStyle name="เครื่องหมายจุลภาค 6 2 3 3 2 2 2 2 2" xfId="3691"/>
    <cellStyle name="เครื่องหมายจุลภาค 6 2 3 3 2 2 3" xfId="2593"/>
    <cellStyle name="เครื่องหมายจุลภาค 6 2 3 3 2 3" xfId="1660"/>
    <cellStyle name="เครื่องหมายจุลภาค 6 2 3 3 2 4" xfId="1987"/>
    <cellStyle name="เครื่องหมายจุลภาค 6 2 3 3 2 5" xfId="2382"/>
    <cellStyle name="เครื่องหมายจุลภาค 6 2 3 3 2 5 2" xfId="3101"/>
    <cellStyle name="เครื่องหมายจุลภาค 6 2 3 3 3" xfId="902"/>
    <cellStyle name="เครื่องหมายจุลภาค 6 2 3 3 3 2" xfId="1445"/>
    <cellStyle name="เครื่องหมายจุลภาค 6 2 3 3 3 2 2" xfId="3325"/>
    <cellStyle name="เครื่องหมายจุลภาค 6 2 3 3 3 2 2 2" xfId="3812"/>
    <cellStyle name="เครื่องหมายจุลภาค 6 2 3 3 3 3" xfId="2719"/>
    <cellStyle name="เครื่องหมายจุลภาค 6 2 3 3 4" xfId="1781"/>
    <cellStyle name="เครื่องหมายจุลภาค 6 2 3 3 5" xfId="2212"/>
    <cellStyle name="เครื่องหมายจุลภาค 6 2 3 3 5 2" xfId="2853"/>
    <cellStyle name="เครื่องหมายจุลภาค 6 2 3 4" xfId="263"/>
    <cellStyle name="เครื่องหมายจุลภาค 6 2 3 4 2" xfId="923"/>
    <cellStyle name="เครื่องหมายจุลภาค 6 2 3 4 2 2" xfId="2850"/>
    <cellStyle name="เครื่องหมายจุลภาค 6 2 3 4 2 2 2" xfId="3346"/>
    <cellStyle name="เครื่องหมายจุลภาค 6 2 3 4 3" xfId="2234"/>
    <cellStyle name="เครื่องหมายจุลภาค 6 2 3 5" xfId="1066"/>
    <cellStyle name="เครื่องหมายจุลภาค 6 2 3 6" xfId="1469"/>
    <cellStyle name="เครื่องหมายจุลภาค 6 2 3 7" xfId="1233"/>
    <cellStyle name="เครื่องหมายจุลภาค 6 2 3 7 2" xfId="2842"/>
    <cellStyle name="เครื่องหมายจุลภาค 6 2 4" xfId="298"/>
    <cellStyle name="เครื่องหมายจุลภาค 6 2 5" xfId="337"/>
    <cellStyle name="เครื่องหมายจุลภาค 6 2 5 2" xfId="246"/>
    <cellStyle name="เครื่องหมายจุลภาค 6 2 5 2 2" xfId="686"/>
    <cellStyle name="เครื่องหมายจุลภาค 6 2 5 2 2 2" xfId="1078"/>
    <cellStyle name="เครื่องหมายจุลภาค 6 2 5 2 2 2 2" xfId="1359"/>
    <cellStyle name="เครื่องหมายจุลภาค 6 2 5 2 2 2 2 2" xfId="3474"/>
    <cellStyle name="เครื่องหมายจุลภาค 6 2 5 2 2 2 2 2 2" xfId="3736"/>
    <cellStyle name="เครื่องหมายจุลภาค 6 2 5 2 2 2 3" xfId="2638"/>
    <cellStyle name="เครื่องหมายจุลภาค 6 2 5 2 2 3" xfId="1705"/>
    <cellStyle name="เครื่องหมายจุลภาค 6 2 5 2 2 4" xfId="2032"/>
    <cellStyle name="เครื่องหมายจุลภาค 6 2 5 2 2 5" xfId="2372"/>
    <cellStyle name="เครื่องหมายจุลภาค 6 2 5 2 2 5 2" xfId="3150"/>
    <cellStyle name="เครื่องหมายจุลภาค 6 2 5 2 3" xfId="989"/>
    <cellStyle name="เครื่องหมายจุลภาค 6 2 5 2 3 2" xfId="1434"/>
    <cellStyle name="เครื่องหมายจุลภาค 6 2 5 2 3 2 2" xfId="3396"/>
    <cellStyle name="เครื่องหมายจุลภาค 6 2 5 2 3 2 2 2" xfId="3809"/>
    <cellStyle name="เครื่องหมายจุลภาค 6 2 5 2 3 3" xfId="2714"/>
    <cellStyle name="เครื่องหมายจุลภาค 6 2 5 2 4" xfId="1075"/>
    <cellStyle name="เครื่องหมายจุลภาค 6 2 5 2 5" xfId="2291"/>
    <cellStyle name="เครื่องหมายจุลภาค 6 2 5 2 5 2" xfId="2238"/>
    <cellStyle name="เครื่องหมายจุลภาค 6 2 5 3" xfId="466"/>
    <cellStyle name="เครื่องหมายจุลภาค 6 2 5 3 2" xfId="1132"/>
    <cellStyle name="เครื่องหมายจุลภาค 6 2 5 3 2 2" xfId="2985"/>
    <cellStyle name="เครื่องหมายจุลภาค 6 2 5 3 2 2 2" xfId="3518"/>
    <cellStyle name="เครื่องหมายจุลภาค 6 2 5 3 3" xfId="2420"/>
    <cellStyle name="เครื่องหมายจุลภาค 6 2 5 4" xfId="1481"/>
    <cellStyle name="เครื่องหมายจุลภาค 6 2 5 5" xfId="1815"/>
    <cellStyle name="เครื่องหมายจุลภาค 6 2 5 6" xfId="652"/>
    <cellStyle name="เครื่องหมายจุลภาค 6 2 5 6 2" xfId="2893"/>
    <cellStyle name="เครื่องหมายจุลภาค 6 2 6" xfId="262"/>
    <cellStyle name="เครื่องหมายจุลภาค 6 2 6 2" xfId="804"/>
    <cellStyle name="เครื่องหมายจุลภาค 6 2 6 2 2" xfId="1086"/>
    <cellStyle name="เครื่องหมายจุลภาค 6 2 6 2 2 2" xfId="3260"/>
    <cellStyle name="เครื่องหมายจุลภาค 6 2 6 2 2 2 2" xfId="3479"/>
    <cellStyle name="เครื่องหมายจุลภาค 6 2 6 2 3" xfId="2379"/>
    <cellStyle name="เครื่องหมายจุลภาค 6 2 6 3" xfId="1442"/>
    <cellStyle name="เครื่องหมายจุลภาค 6 2 6 4" xfId="1778"/>
    <cellStyle name="เครื่องหมายจุลภาค 6 2 6 5" xfId="2144"/>
    <cellStyle name="เครื่องหมายจุลภาค 6 2 6 5 2" xfId="2849"/>
    <cellStyle name="เครื่องหมายจุลภาค 6 2 7" xfId="352"/>
    <cellStyle name="เครื่องหมายจุลภาค 6 2 7 2" xfId="927"/>
    <cellStyle name="เครื่องหมายจุลภาค 6 2 7 2 2" xfId="2905"/>
    <cellStyle name="เครื่องหมายจุลภาค 6 2 7 2 2 2" xfId="3349"/>
    <cellStyle name="เครื่องหมายจุลภาค 6 2 7 3" xfId="2239"/>
    <cellStyle name="เครื่องหมายจุลภาค 6 2 8" xfId="167"/>
    <cellStyle name="เครื่องหมายจุลภาค 6 2 9" xfId="437"/>
    <cellStyle name="เครื่องหมายจุลภาค 6 2 9 2" xfId="2405"/>
    <cellStyle name="เครื่องหมายจุลภาค 6 3" xfId="121"/>
    <cellStyle name="เครื่องหมายจุลภาค 6 3 2" xfId="187"/>
    <cellStyle name="เครื่องหมายจุลภาค 6 3 2 2" xfId="271"/>
    <cellStyle name="เครื่องหมายจุลภาค 6 3 2 2 2" xfId="442"/>
    <cellStyle name="เครื่องหมายจุลภาค 6 3 2 2 2 2" xfId="485"/>
    <cellStyle name="เครื่องหมายจุลภาค 6 3 2 2 2 2 2" xfId="736"/>
    <cellStyle name="เครื่องหมายจุลภาค 6 3 2 2 2 2 2 2" xfId="745"/>
    <cellStyle name="เครื่องหมายจุลภาค 6 3 2 2 2 2 2 2 2" xfId="1409"/>
    <cellStyle name="เครื่องหมายจุลภาค 6 3 2 2 2 2 2 2 2 2" xfId="1418"/>
    <cellStyle name="เครื่องหมายจุลภาค 6 3 2 2 2 2 2 2 2 2 2" xfId="3786"/>
    <cellStyle name="เครื่องหมายจุลภาค 6 3 2 2 2 2 2 2 2 2 2 2" xfId="3795"/>
    <cellStyle name="เครื่องหมายจุลภาค 6 3 2 2 2 2 2 2 2 3" xfId="2697"/>
    <cellStyle name="เครื่องหมายจุลภาค 6 3 2 2 2 2 2 2 3" xfId="1764"/>
    <cellStyle name="เครื่องหมายจุลภาค 6 3 2 2 2 2 2 2 4" xfId="2091"/>
    <cellStyle name="เครื่องหมายจุลภาค 6 3 2 2 2 2 2 2 5" xfId="2688"/>
    <cellStyle name="เครื่องหมายจุลภาค 6 3 2 2 2 2 2 2 5 2" xfId="3209"/>
    <cellStyle name="เครื่องหมายจุลภาค 6 3 2 2 2 2 2 3" xfId="1049"/>
    <cellStyle name="เครื่องหมายจุลภาค 6 3 2 2 2 2 2 3 2" xfId="1755"/>
    <cellStyle name="เครื่องหมายจุลภาค 6 3 2 2 2 2 2 3 2 2" xfId="3455"/>
    <cellStyle name="เครื่องหมายจุลภาค 6 3 2 2 2 2 2 3 2 2 2" xfId="3917"/>
    <cellStyle name="เครื่องหมายจุลภาค 6 3 2 2 2 2 2 3 3" xfId="2834"/>
    <cellStyle name="เครื่องหมายจุลภาค 6 3 2 2 2 2 2 4" xfId="2082"/>
    <cellStyle name="เครื่องหมายจุลภาค 6 3 2 2 2 2 2 5" xfId="2350"/>
    <cellStyle name="เครื่องหมายจุลภาค 6 3 2 2 2 2 2 5 2" xfId="3200"/>
    <cellStyle name="เครื่องหมายจุลภาค 6 3 2 2 2 2 3" xfId="1040"/>
    <cellStyle name="เครื่องหมายจุลภาค 6 3 2 2 2 2 3 2" xfId="1221"/>
    <cellStyle name="เครื่องหมายจุลภาค 6 3 2 2 2 2 3 2 2" xfId="3446"/>
    <cellStyle name="เครื่องหมายจุลภาค 6 3 2 2 2 2 3 2 2 2" xfId="3603"/>
    <cellStyle name="เครื่องหมายจุลภาค 6 3 2 2 2 2 3 3" xfId="2505"/>
    <cellStyle name="เครื่องหมายจุลภาค 6 3 2 2 2 2 4" xfId="1570"/>
    <cellStyle name="เครื่องหมายจุลภาค 6 3 2 2 2 2 5" xfId="1899"/>
    <cellStyle name="เครื่องหมายจุลภาค 6 3 2 2 2 2 6" xfId="2341"/>
    <cellStyle name="เครื่องหมายจุลภาค 6 3 2 2 2 2 6 2" xfId="2996"/>
    <cellStyle name="เครื่องหมายจุลภาค 6 3 2 2 2 3" xfId="596"/>
    <cellStyle name="เครื่องหมายจุลภาค 6 3 2 2 2 3 2" xfId="1202"/>
    <cellStyle name="เครื่องหมายจุลภาค 6 3 2 2 2 3 2 2" xfId="1293"/>
    <cellStyle name="เครื่องหมายจุลภาค 6 3 2 2 2 3 2 2 2" xfId="3584"/>
    <cellStyle name="เครื่องหมายจุลภาค 6 3 2 2 2 3 2 2 2 2" xfId="3670"/>
    <cellStyle name="เครื่องหมายจุลภาค 6 3 2 2 2 3 2 3" xfId="2572"/>
    <cellStyle name="เครื่องหมายจุลภาค 6 3 2 2 2 3 3" xfId="1639"/>
    <cellStyle name="เครื่องหมายจุลภาค 6 3 2 2 2 3 4" xfId="1966"/>
    <cellStyle name="เครื่องหมายจุลภาค 6 3 2 2 2 3 5" xfId="2486"/>
    <cellStyle name="เครื่องหมายจุลภาค 6 3 2 2 2 3 5 2" xfId="3075"/>
    <cellStyle name="เครื่องหมายจุลภาค 6 3 2 2 2 4" xfId="862"/>
    <cellStyle name="เครื่องหมายจุลภาค 6 3 2 2 2 4 2" xfId="1549"/>
    <cellStyle name="เครื่องหมายจุลภาค 6 3 2 2 2 4 2 2" xfId="3296"/>
    <cellStyle name="เครื่องหมายจุลภาค 6 3 2 2 2 4 2 2 2" xfId="3843"/>
    <cellStyle name="เครื่องหมายจุลภาค 6 3 2 2 2 4 3" xfId="2758"/>
    <cellStyle name="เครื่องหมายจุลภาค 6 3 2 2 2 5" xfId="1880"/>
    <cellStyle name="เครื่องหมายจุลภาค 6 3 2 2 2 6" xfId="2180"/>
    <cellStyle name="เครื่องหมายจุลภาค 6 3 2 2 2 6 2" xfId="2970"/>
    <cellStyle name="เครื่องหมายจุลภาค 6 3 2 2 3" xfId="562"/>
    <cellStyle name="เครื่องหมายจุลภาค 6 3 2 2 3 2" xfId="657"/>
    <cellStyle name="เครื่องหมายจุลภาค 6 3 2 2 3 2 2" xfId="1284"/>
    <cellStyle name="เครื่องหมายจุลภาค 6 3 2 2 3 2 2 2" xfId="1333"/>
    <cellStyle name="เครื่องหมายจุลภาค 6 3 2 2 3 2 2 2 2" xfId="3661"/>
    <cellStyle name="เครื่องหมายจุลภาค 6 3 2 2 3 2 2 2 2 2" xfId="3710"/>
    <cellStyle name="เครื่องหมายจุลภาค 6 3 2 2 3 2 2 3" xfId="2612"/>
    <cellStyle name="เครื่องหมายจุลภาค 6 3 2 2 3 2 3" xfId="1679"/>
    <cellStyle name="เครื่องหมายจุลภาค 6 3 2 2 3 2 4" xfId="2006"/>
    <cellStyle name="เครื่องหมายจุลภาค 6 3 2 2 3 2 5" xfId="2563"/>
    <cellStyle name="เครื่องหมายจุลภาค 6 3 2 2 3 2 5 2" xfId="3123"/>
    <cellStyle name="เครื่องหมายจุลภาค 6 3 2 2 3 3" xfId="950"/>
    <cellStyle name="เครื่องหมายจุลภาค 6 3 2 2 3 3 2" xfId="1630"/>
    <cellStyle name="เครื่องหมายจุลภาค 6 3 2 2 3 3 2 2" xfId="3367"/>
    <cellStyle name="เครื่องหมายจุลภาค 6 3 2 2 3 3 2 2 2" xfId="3879"/>
    <cellStyle name="เครื่องหมายจุลภาค 6 3 2 2 3 3 3" xfId="2796"/>
    <cellStyle name="เครื่องหมายจุลภาค 6 3 2 2 3 4" xfId="1957"/>
    <cellStyle name="เครื่องหมายจุลภาค 6 3 2 2 3 5" xfId="2261"/>
    <cellStyle name="เครื่องหมายจุลภาค 6 3 2 2 3 5 2" xfId="3058"/>
    <cellStyle name="เครื่องหมายจุลภาค 6 3 2 2 4" xfId="836"/>
    <cellStyle name="เครื่องหมายจุลภาค 6 3 2 2 4 2" xfId="1093"/>
    <cellStyle name="เครื่องหมายจุลภาค 6 3 2 2 4 2 2" xfId="3287"/>
    <cellStyle name="เครื่องหมายจุลภาค 6 3 2 2 4 2 2 2" xfId="3485"/>
    <cellStyle name="เครื่องหมายจุลภาค 6 3 2 2 4 3" xfId="2385"/>
    <cellStyle name="เครื่องหมายจุลภาค 6 3 2 2 5" xfId="1449"/>
    <cellStyle name="เครื่องหมายจุลภาค 6 3 2 2 6" xfId="1784"/>
    <cellStyle name="เครื่องหมายจุลภาค 6 3 2 2 7" xfId="2171"/>
    <cellStyle name="เครื่องหมายจุลภาค 6 3 2 2 7 2" xfId="2856"/>
    <cellStyle name="เครื่องหมายจุลภาค 6 3 2 3" xfId="321"/>
    <cellStyle name="เครื่องหมายจุลภาค 6 3 2 4" xfId="371"/>
    <cellStyle name="เครื่องหมายจุลภาค 6 3 2 4 2" xfId="640"/>
    <cellStyle name="เครื่องหมายจุลภาค 6 3 2 4 2 2" xfId="696"/>
    <cellStyle name="เครื่องหมายจุลภาค 6 3 2 4 2 2 2" xfId="1324"/>
    <cellStyle name="เครื่องหมายจุลภาค 6 3 2 4 2 2 2 2" xfId="1369"/>
    <cellStyle name="เครื่องหมายจุลภาค 6 3 2 4 2 2 2 2 2" xfId="3701"/>
    <cellStyle name="เครื่องหมายจุลภาค 6 3 2 4 2 2 2 2 2 2" xfId="3746"/>
    <cellStyle name="เครื่องหมายจุลภาค 6 3 2 4 2 2 2 3" xfId="2648"/>
    <cellStyle name="เครื่องหมายจุลภาค 6 3 2 4 2 2 3" xfId="1715"/>
    <cellStyle name="เครื่องหมายจุลภาค 6 3 2 4 2 2 4" xfId="2042"/>
    <cellStyle name="เครื่องหมายจุลภาค 6 3 2 4 2 2 5" xfId="2603"/>
    <cellStyle name="เครื่องหมายจุลภาค 6 3 2 4 2 2 5 2" xfId="3160"/>
    <cellStyle name="เครื่องหมายจุลภาค 6 3 2 4 2 3" xfId="999"/>
    <cellStyle name="เครื่องหมายจุลภาค 6 3 2 4 2 3 2" xfId="1670"/>
    <cellStyle name="เครื่องหมายจุลภาค 6 3 2 4 2 3 2 2" xfId="3406"/>
    <cellStyle name="เครื่องหมายจุลภาค 6 3 2 4 2 3 2 2 2" xfId="3888"/>
    <cellStyle name="เครื่องหมายจุลภาค 6 3 2 4 2 3 3" xfId="2805"/>
    <cellStyle name="เครื่องหมายจุลภาค 6 3 2 4 2 4" xfId="1997"/>
    <cellStyle name="เครื่องหมายจุลภาค 6 3 2 4 2 5" xfId="2301"/>
    <cellStyle name="เครื่องหมายจุลภาค 6 3 2 4 2 5 2" xfId="3111"/>
    <cellStyle name="เครื่องหมายจุลภาค 6 3 2 4 3" xfId="916"/>
    <cellStyle name="เครื่องหมายจุลภาค 6 3 2 4 3 2" xfId="1149"/>
    <cellStyle name="เครื่องหมายจุลภาค 6 3 2 4 3 2 2" xfId="3339"/>
    <cellStyle name="เครื่องหมายจุลภาค 6 3 2 4 3 2 2 2" xfId="3533"/>
    <cellStyle name="เครื่องหมายจุลภาค 6 3 2 4 3 3" xfId="2435"/>
    <cellStyle name="เครื่องหมายจุลภาค 6 3 2 4 4" xfId="1498"/>
    <cellStyle name="เครื่องหมายจุลภาค 6 3 2 4 5" xfId="1829"/>
    <cellStyle name="เครื่องหมายจุลภาค 6 3 2 4 6" xfId="2226"/>
    <cellStyle name="เครื่องหมายจุลภาค 6 3 2 4 6 2" xfId="2914"/>
    <cellStyle name="เครื่องหมายจุลภาค 6 3 2 5" xfId="354"/>
    <cellStyle name="เครื่องหมายจุลภาค 6 3 2 5 2" xfId="675"/>
    <cellStyle name="เครื่องหมายจุลภาค 6 3 2 5 2 2" xfId="1142"/>
    <cellStyle name="เครื่องหมายจุลภาค 6 3 2 5 2 2 2" xfId="3139"/>
    <cellStyle name="เครื่องหมายจุลภาค 6 3 2 5 2 2 2 2" xfId="3528"/>
    <cellStyle name="เครื่องหมายจุลภาค 6 3 2 5 2 3" xfId="2430"/>
    <cellStyle name="เครื่องหมายจุลภาค 6 3 2 5 3" xfId="1491"/>
    <cellStyle name="เครื่องหมายจุลภาค 6 3 2 5 4" xfId="1824"/>
    <cellStyle name="เครื่องหมายจุลภาค 6 3 2 5 5" xfId="972"/>
    <cellStyle name="เครื่องหมายจุลภาค 6 3 2 5 5 2" xfId="2907"/>
    <cellStyle name="เครื่องหมายจุลภาค 6 3 2 6" xfId="648"/>
    <cellStyle name="เครื่องหมายจุลภาค 6 3 2 6 2" xfId="1064"/>
    <cellStyle name="เครื่องหมายจุลภาค 6 3 2 6 2 2" xfId="3116"/>
    <cellStyle name="เครื่องหมายจุลภาค 6 3 2 6 2 2 2" xfId="3470"/>
    <cellStyle name="เครื่องหมายจุลภาค 6 3 2 6 3" xfId="2365"/>
    <cellStyle name="เครื่องหมายจุลภาค 6 3 2 7" xfId="1440"/>
    <cellStyle name="เครื่องหมายจุลภาค 6 3 2 8" xfId="858"/>
    <cellStyle name="เครื่องหมายจุลภาค 6 3 2 8 2" xfId="2845"/>
    <cellStyle name="เครื่องหมายจุลภาค 6 3 3" xfId="281"/>
    <cellStyle name="เครื่องหมายจุลภาค 6 3 3 2" xfId="414"/>
    <cellStyle name="เครื่องหมายจุลภาค 6 3 3 2 2" xfId="493"/>
    <cellStyle name="เครื่องหมายจุลภาค 6 3 3 2 2 2" xfId="716"/>
    <cellStyle name="เครื่องหมายจุลภาค 6 3 3 2 2 2 2" xfId="753"/>
    <cellStyle name="เครื่องหมายจุลภาค 6 3 3 2 2 2 2 2" xfId="1389"/>
    <cellStyle name="เครื่องหมายจุลภาค 6 3 3 2 2 2 2 2 2" xfId="1426"/>
    <cellStyle name="เครื่องหมายจุลภาค 6 3 3 2 2 2 2 2 2 2" xfId="3766"/>
    <cellStyle name="เครื่องหมายจุลภาค 6 3 3 2 2 2 2 2 2 2 2" xfId="3803"/>
    <cellStyle name="เครื่องหมายจุลภาค 6 3 3 2 2 2 2 2 3" xfId="2705"/>
    <cellStyle name="เครื่องหมายจุลภาค 6 3 3 2 2 2 2 3" xfId="1772"/>
    <cellStyle name="เครื่องหมายจุลภาค 6 3 3 2 2 2 2 4" xfId="2099"/>
    <cellStyle name="เครื่องหมายจุลภาค 6 3 3 2 2 2 2 5" xfId="2668"/>
    <cellStyle name="เครื่องหมายจุลภาค 6 3 3 2 2 2 2 5 2" xfId="3217"/>
    <cellStyle name="เครื่องหมายจุลภาค 6 3 3 2 2 2 3" xfId="1057"/>
    <cellStyle name="เครื่องหมายจุลภาค 6 3 3 2 2 2 3 2" xfId="1735"/>
    <cellStyle name="เครื่องหมายจุลภาค 6 3 3 2 2 2 3 2 2" xfId="3463"/>
    <cellStyle name="เครื่องหมายจุลภาค 6 3 3 2 2 2 3 2 2 2" xfId="3909"/>
    <cellStyle name="เครื่องหมายจุลภาค 6 3 3 2 2 2 3 3" xfId="2826"/>
    <cellStyle name="เครื่องหมายจุลภาค 6 3 3 2 2 2 4" xfId="2062"/>
    <cellStyle name="เครื่องหมายจุลภาค 6 3 3 2 2 2 5" xfId="2358"/>
    <cellStyle name="เครื่องหมายจุลภาค 6 3 3 2 2 2 5 2" xfId="3180"/>
    <cellStyle name="เครื่องหมายจุลภาค 6 3 3 2 2 3" xfId="1020"/>
    <cellStyle name="เครื่องหมายจุลภาค 6 3 3 2 2 3 2" xfId="1229"/>
    <cellStyle name="เครื่องหมายจุลภาค 6 3 3 2 2 3 2 2" xfId="3426"/>
    <cellStyle name="เครื่องหมายจุลภาค 6 3 3 2 2 3 2 2 2" xfId="3611"/>
    <cellStyle name="เครื่องหมายจุลภาค 6 3 3 2 2 3 3" xfId="2513"/>
    <cellStyle name="เครื่องหมายจุลภาค 6 3 3 2 2 4" xfId="1578"/>
    <cellStyle name="เครื่องหมายจุลภาค 6 3 3 2 2 5" xfId="1907"/>
    <cellStyle name="เครื่องหมายจุลภาค 6 3 3 2 2 6" xfId="2321"/>
    <cellStyle name="เครื่องหมายจุลภาค 6 3 3 2 2 6 2" xfId="3004"/>
    <cellStyle name="เครื่องหมายจุลภาค 6 3 3 2 3" xfId="604"/>
    <cellStyle name="เครื่องหมายจุลภาค 6 3 3 2 3 2" xfId="1181"/>
    <cellStyle name="เครื่องหมายจุลภาค 6 3 3 2 3 2 2" xfId="1301"/>
    <cellStyle name="เครื่องหมายจุลภาค 6 3 3 2 3 2 2 2" xfId="3563"/>
    <cellStyle name="เครื่องหมายจุลภาค 6 3 3 2 3 2 2 2 2" xfId="3678"/>
    <cellStyle name="เครื่องหมายจุลภาค 6 3 3 2 3 2 3" xfId="2580"/>
    <cellStyle name="เครื่องหมายจุลภาค 6 3 3 2 3 3" xfId="1647"/>
    <cellStyle name="เครื่องหมายจุลภาค 6 3 3 2 3 4" xfId="1974"/>
    <cellStyle name="เครื่องหมายจุลภาค 6 3 3 2 3 5" xfId="2465"/>
    <cellStyle name="เครื่องหมายจุลภาค 6 3 3 2 3 5 2" xfId="3083"/>
    <cellStyle name="เครื่องหมายจุลภาค 6 3 3 2 4" xfId="870"/>
    <cellStyle name="เครื่องหมายจุลภาค 6 3 3 2 4 2" xfId="1528"/>
    <cellStyle name="เครื่องหมายจุลภาค 6 3 3 2 4 2 2" xfId="3304"/>
    <cellStyle name="เครื่องหมายจุลภาค 6 3 3 2 4 2 2 2" xfId="3835"/>
    <cellStyle name="เครื่องหมายจุลภาค 6 3 3 2 4 3" xfId="2750"/>
    <cellStyle name="เครื่องหมายจุลภาค 6 3 3 2 5" xfId="1859"/>
    <cellStyle name="เครื่องหมายจุลภาค 6 3 3 2 6" xfId="2188"/>
    <cellStyle name="เครื่องหมายจุลภาค 6 3 3 2 6 2" xfId="2947"/>
    <cellStyle name="เครื่องหมายจุลภาค 6 3 3 3" xfId="529"/>
    <cellStyle name="เครื่องหมายจุลภาค 6 3 3 3 2" xfId="667"/>
    <cellStyle name="เครื่องหมายจุลภาค 6 3 3 3 2 2" xfId="1258"/>
    <cellStyle name="เครื่องหมายจุลภาค 6 3 3 3 2 2 2" xfId="1343"/>
    <cellStyle name="เครื่องหมายจุลภาค 6 3 3 3 2 2 2 2" xfId="3635"/>
    <cellStyle name="เครื่องหมายจุลภาค 6 3 3 3 2 2 2 2 2" xfId="3720"/>
    <cellStyle name="เครื่องหมายจุลภาค 6 3 3 3 2 2 3" xfId="2622"/>
    <cellStyle name="เครื่องหมายจุลภาค 6 3 3 3 2 3" xfId="1689"/>
    <cellStyle name="เครื่องหมายจุลภาค 6 3 3 3 2 4" xfId="2016"/>
    <cellStyle name="เครื่องหมายจุลภาค 6 3 3 3 2 5" xfId="2537"/>
    <cellStyle name="เครื่องหมายจุลภาค 6 3 3 3 2 5 2" xfId="3133"/>
    <cellStyle name="เครื่องหมายจุลภาค 6 3 3 3 3" xfId="960"/>
    <cellStyle name="เครื่องหมายจุลภาค 6 3 3 3 3 2" xfId="1604"/>
    <cellStyle name="เครื่องหมายจุลภาค 6 3 3 3 3 2 2" xfId="3377"/>
    <cellStyle name="เครื่องหมายจุลภาค 6 3 3 3 3 2 2 2" xfId="3865"/>
    <cellStyle name="เครื่องหมายจุลภาค 6 3 3 3 3 3" xfId="2782"/>
    <cellStyle name="เครื่องหมายจุลภาค 6 3 3 3 4" xfId="1931"/>
    <cellStyle name="เครื่องหมายจุลภาค 6 3 3 3 5" xfId="2271"/>
    <cellStyle name="เครื่องหมายจุลภาค 6 3 3 3 5 2" xfId="3030"/>
    <cellStyle name="เครื่องหมายจุลภาค 6 3 3 4" xfId="793"/>
    <cellStyle name="เครื่องหมายจุลภาค 6 3 3 4 2" xfId="1103"/>
    <cellStyle name="เครื่องหมายจุลภาค 6 3 3 4 2 2" xfId="3250"/>
    <cellStyle name="เครื่องหมายจุลภาค 6 3 3 4 2 2 2" xfId="3495"/>
    <cellStyle name="เครื่องหมายจุลภาค 6 3 3 4 3" xfId="2395"/>
    <cellStyle name="เครื่องหมายจุลภาค 6 3 3 5" xfId="1459"/>
    <cellStyle name="เครื่องหมายจุลภาค 6 3 3 6" xfId="1794"/>
    <cellStyle name="เครื่องหมายจุลภาค 6 3 3 7" xfId="2134"/>
    <cellStyle name="เครื่องหมายจุลภาค 6 3 3 7 2" xfId="2866"/>
    <cellStyle name="เครื่องหมายจุลภาค 6 3 4" xfId="322"/>
    <cellStyle name="เครื่องหมายจุลภาค 6 3 4 2" xfId="523"/>
    <cellStyle name="เครื่องหมายจุลภาค 6 3 4 2 2" xfId="681"/>
    <cellStyle name="เครื่องหมายจุลภาค 6 3 4 2 2 2" xfId="1252"/>
    <cellStyle name="เครื่องหมายจุลภาค 6 3 4 2 2 2 2" xfId="1354"/>
    <cellStyle name="เครื่องหมายจุลภาค 6 3 4 2 2 2 2 2" xfId="3629"/>
    <cellStyle name="เครื่องหมายจุลภาค 6 3 4 2 2 2 2 2 2" xfId="3731"/>
    <cellStyle name="เครื่องหมายจุลภาค 6 3 4 2 2 2 3" xfId="2633"/>
    <cellStyle name="เครื่องหมายจุลภาค 6 3 4 2 2 3" xfId="1700"/>
    <cellStyle name="เครื่องหมายจุลภาค 6 3 4 2 2 4" xfId="2027"/>
    <cellStyle name="เครื่องหมายจุลภาค 6 3 4 2 2 5" xfId="2531"/>
    <cellStyle name="เครื่องหมายจุลภาค 6 3 4 2 2 5 2" xfId="3145"/>
    <cellStyle name="เครื่องหมายจุลภาค 6 3 4 2 3" xfId="982"/>
    <cellStyle name="เครื่องหมายจุลภาค 6 3 4 2 3 2" xfId="1598"/>
    <cellStyle name="เครื่องหมายจุลภาค 6 3 4 2 3 2 2" xfId="3390"/>
    <cellStyle name="เครื่องหมายจุลภาค 6 3 4 2 3 2 2 2" xfId="3859"/>
    <cellStyle name="เครื่องหมายจุลภาค 6 3 4 2 3 3" xfId="2776"/>
    <cellStyle name="เครื่องหมายจุลภาค 6 3 4 2 4" xfId="1925"/>
    <cellStyle name="เครื่องหมายจุลภาค 6 3 4 2 5" xfId="2285"/>
    <cellStyle name="เครื่องหมายจุลภาค 6 3 4 2 5 2" xfId="3024"/>
    <cellStyle name="เครื่องหมายจุลภาค 6 3 4 3" xfId="776"/>
    <cellStyle name="เครื่องหมายจุลภาค 6 3 4 3 2" xfId="1124"/>
    <cellStyle name="เครื่องหมายจุลภาค 6 3 4 3 2 2" xfId="3235"/>
    <cellStyle name="เครื่องหมายจุลภาค 6 3 4 3 2 2 2" xfId="3512"/>
    <cellStyle name="เครื่องหมายจุลภาค 6 3 4 3 3" xfId="2414"/>
    <cellStyle name="เครื่องหมายจุลภาค 6 3 4 4" xfId="1475"/>
    <cellStyle name="เครื่องหมายจุลภาค 6 3 4 5" xfId="1809"/>
    <cellStyle name="เครื่องหมายจุลภาค 6 3 4 6" xfId="2115"/>
    <cellStyle name="เครื่องหมายจุลภาค 6 3 4 6 2" xfId="2883"/>
    <cellStyle name="เครื่องหมายจุลภาค 6 3 5" xfId="383"/>
    <cellStyle name="เครื่องหมายจุลภาค 6 3 5 2" xfId="930"/>
    <cellStyle name="เครื่องหมายจุลภาค 6 3 5 2 2" xfId="1157"/>
    <cellStyle name="เครื่องหมายจุลภาค 6 3 5 2 2 2" xfId="3352"/>
    <cellStyle name="เครื่องหมายจุลภาค 6 3 5 2 2 2 2" xfId="3540"/>
    <cellStyle name="เครื่องหมายจุลภาค 6 3 5 2 3" xfId="2442"/>
    <cellStyle name="เครื่องหมายจุลภาค 6 3 5 3" xfId="1505"/>
    <cellStyle name="เครื่องหมายจุลภาค 6 3 5 4" xfId="1836"/>
    <cellStyle name="เครื่องหมายจุลภาค 6 3 5 5" xfId="2244"/>
    <cellStyle name="เครื่องหมายจุลภาค 6 3 5 5 2" xfId="2922"/>
    <cellStyle name="เครื่องหมายจุลภาค 6 3 6" xfId="608"/>
    <cellStyle name="เครื่องหมายจุลภาค 6 3 6 2" xfId="1081"/>
    <cellStyle name="เครื่องหมายจุลภาค 6 3 6 2 2" xfId="3087"/>
    <cellStyle name="เครื่องหมายจุลภาค 6 3 6 2 2 2" xfId="3476"/>
    <cellStyle name="เครื่องหมายจุลภาค 6 3 6 3" xfId="2374"/>
    <cellStyle name="เครื่องหมายจุลภาค 6 3 7" xfId="926"/>
    <cellStyle name="เครื่องหมายจุลภาค 6 3 8" xfId="874"/>
    <cellStyle name="เครื่องหมายจุลภาค 6 3 8 2" xfId="2120"/>
    <cellStyle name="เครื่องหมายจุลภาค 6 4" xfId="122"/>
    <cellStyle name="เครื่องหมายจุลภาค 6 5" xfId="162"/>
    <cellStyle name="เครื่องหมายจุลภาค 6 5 2" xfId="404"/>
    <cellStyle name="เครื่องหมายจุลภาค 6 5 2 2" xfId="427"/>
    <cellStyle name="เครื่องหมายจุลภาค 6 5 2 2 2" xfId="706"/>
    <cellStyle name="เครื่องหมายจุลภาค 6 5 2 2 2 2" xfId="727"/>
    <cellStyle name="เครื่องหมายจุลภาค 6 5 2 2 2 2 2" xfId="1379"/>
    <cellStyle name="เครื่องหมายจุลภาค 6 5 2 2 2 2 2 2" xfId="1400"/>
    <cellStyle name="เครื่องหมายจุลภาค 6 5 2 2 2 2 2 2 2" xfId="3756"/>
    <cellStyle name="เครื่องหมายจุลภาค 6 5 2 2 2 2 2 2 2 2" xfId="3777"/>
    <cellStyle name="เครื่องหมายจุลภาค 6 5 2 2 2 2 2 3" xfId="2679"/>
    <cellStyle name="เครื่องหมายจุลภาค 6 5 2 2 2 2 3" xfId="1746"/>
    <cellStyle name="เครื่องหมายจุลภาค 6 5 2 2 2 2 4" xfId="2073"/>
    <cellStyle name="เครื่องหมายจุลภาค 6 5 2 2 2 2 5" xfId="2658"/>
    <cellStyle name="เครื่องหมายจุลภาค 6 5 2 2 2 2 5 2" xfId="3191"/>
    <cellStyle name="เครื่องหมายจุลภาค 6 5 2 2 2 3" xfId="1031"/>
    <cellStyle name="เครื่องหมายจุลภาค 6 5 2 2 2 3 2" xfId="1725"/>
    <cellStyle name="เครื่องหมายจุลภาค 6 5 2 2 2 3 2 2" xfId="3437"/>
    <cellStyle name="เครื่องหมายจุลภาค 6 5 2 2 2 3 2 2 2" xfId="3899"/>
    <cellStyle name="เครื่องหมายจุลภาค 6 5 2 2 2 3 3" xfId="2816"/>
    <cellStyle name="เครื่องหมายจุลภาค 6 5 2 2 2 4" xfId="2052"/>
    <cellStyle name="เครื่องหมายจุลภาค 6 5 2 2 2 5" xfId="2332"/>
    <cellStyle name="เครื่องหมายจุลภาค 6 5 2 2 2 5 2" xfId="3170"/>
    <cellStyle name="เครื่องหมายจุลภาค 6 5 2 2 3" xfId="1010"/>
    <cellStyle name="เครื่องหมายจุลภาค 6 5 2 2 3 2" xfId="1193"/>
    <cellStyle name="เครื่องหมายจุลภาค 6 5 2 2 3 2 2" xfId="3416"/>
    <cellStyle name="เครื่องหมายจุลภาค 6 5 2 2 3 2 2 2" xfId="3575"/>
    <cellStyle name="เครื่องหมายจุลภาค 6 5 2 2 3 3" xfId="2477"/>
    <cellStyle name="เครื่องหมายจุลภาค 6 5 2 2 4" xfId="1540"/>
    <cellStyle name="เครื่องหมายจุลภาค 6 5 2 2 5" xfId="1871"/>
    <cellStyle name="เครื่องหมายจุลภาค 6 5 2 2 6" xfId="2311"/>
    <cellStyle name="เครื่องหมายจุลภาค 6 5 2 2 6 2" xfId="2959"/>
    <cellStyle name="เครื่องหมายจุลภาค 6 5 2 3" xfId="548"/>
    <cellStyle name="เครื่องหมายจุลภาค 6 5 2 3 2" xfId="1171"/>
    <cellStyle name="เครื่องหมายจุลภาค 6 5 2 3 2 2" xfId="1275"/>
    <cellStyle name="เครื่องหมายจุลภาค 6 5 2 3 2 2 2" xfId="3553"/>
    <cellStyle name="เครื่องหมายจุลภาค 6 5 2 3 2 2 2 2" xfId="3652"/>
    <cellStyle name="เครื่องหมายจุลภาค 6 5 2 3 2 3" xfId="2554"/>
    <cellStyle name="เครื่องหมายจุลภาค 6 5 2 3 3" xfId="1621"/>
    <cellStyle name="เครื่องหมายจุลภาค 6 5 2 3 4" xfId="1948"/>
    <cellStyle name="เครื่องหมายจุลภาค 6 5 2 3 5" xfId="2455"/>
    <cellStyle name="เครื่องหมายจุลภาค 6 5 2 3 5 2" xfId="3048"/>
    <cellStyle name="เครื่องหมายจุลภาค 6 5 2 4" xfId="825"/>
    <cellStyle name="เครื่องหมายจุลภาค 6 5 2 4 2" xfId="1518"/>
    <cellStyle name="เครื่องหมายจุลภาค 6 5 2 4 2 2" xfId="3278"/>
    <cellStyle name="เครื่องหมายจุลภาค 6 5 2 4 2 2 2" xfId="3825"/>
    <cellStyle name="เครื่องหมายจุลภาค 6 5 2 4 3" xfId="2740"/>
    <cellStyle name="เครื่องหมายจุลภาค 6 5 2 5" xfId="1849"/>
    <cellStyle name="เครื่องหมายจุลภาค 6 5 2 6" xfId="2162"/>
    <cellStyle name="เครื่องหมายจุลภาค 6 5 2 6 2" xfId="2937"/>
    <cellStyle name="เครื่องหมายจุลภาค 6 5 3" xfId="300"/>
    <cellStyle name="เครื่องหมายจุลภาค 6 5 3 2" xfId="628"/>
    <cellStyle name="เครื่องหมายจุลภาค 6 5 3 2 2" xfId="1114"/>
    <cellStyle name="เครื่องหมายจุลภาค 6 5 3 2 2 2" xfId="1313"/>
    <cellStyle name="เครื่องหมายจุลภาค 6 5 3 2 2 2 2" xfId="3504"/>
    <cellStyle name="เครื่องหมายจุลภาค 6 5 3 2 2 2 2 2" xfId="3690"/>
    <cellStyle name="เครื่องหมายจุลภาค 6 5 3 2 2 3" xfId="2592"/>
    <cellStyle name="เครื่องหมายจุลภาค 6 5 3 2 3" xfId="1659"/>
    <cellStyle name="เครื่องหมายจุลภาค 6 5 3 2 4" xfId="1986"/>
    <cellStyle name="เครื่องหมายจุลภาค 6 5 3 2 5" xfId="2406"/>
    <cellStyle name="เครื่องหมายจุลภาค 6 5 3 2 5 2" xfId="3100"/>
    <cellStyle name="เครื่องหมายจุลภาค 6 5 3 3" xfId="901"/>
    <cellStyle name="เครื่องหมายจุลภาค 6 5 3 3 2" xfId="1467"/>
    <cellStyle name="เครื่องหมายจุลภาค 6 5 3 3 2 2" xfId="3324"/>
    <cellStyle name="เครื่องหมายจุลภาค 6 5 3 3 2 2 2" xfId="3814"/>
    <cellStyle name="เครื่องหมายจุลภาค 6 5 3 3 3" xfId="2725"/>
    <cellStyle name="เครื่องหมายจุลภาค 6 5 3 4" xfId="1802"/>
    <cellStyle name="เครื่องหมายจุลภาค 6 5 3 5" xfId="2211"/>
    <cellStyle name="เครื่องหมายจุลภาค 6 5 3 5 2" xfId="2876"/>
    <cellStyle name="เครื่องหมายจุลภาค 6 5 4" xfId="499"/>
    <cellStyle name="เครื่องหมายจุลภาค 6 5 4 2" xfId="911"/>
    <cellStyle name="เครื่องหมายจุลภาค 6 5 4 2 2" xfId="3009"/>
    <cellStyle name="เครื่องหมายจุลภาค 6 5 4 2 2 2" xfId="3334"/>
    <cellStyle name="เครื่องหมายจุลภาค 6 5 4 3" xfId="2221"/>
    <cellStyle name="เครื่องหมายจุลภาค 6 5 5" xfId="941"/>
    <cellStyle name="เครื่องหมายจุลภาค 6 5 6" xfId="1585"/>
    <cellStyle name="เครื่องหมายจุลภาค 6 5 7" xfId="843"/>
    <cellStyle name="เครื่องหมายจุลภาค 6 5 7 2" xfId="2848"/>
    <cellStyle name="เครื่องหมายจุลภาค 6 6" xfId="301"/>
    <cellStyle name="เครื่องหมายจุลภาค 6 7" xfId="164"/>
    <cellStyle name="เครื่องหมายจุลภาค 6 7 2" xfId="536"/>
    <cellStyle name="เครื่องหมายจุลภาค 6 7 2 2" xfId="630"/>
    <cellStyle name="เครื่องหมายจุลภาค 6 7 2 2 2" xfId="1265"/>
    <cellStyle name="เครื่องหมายจุลภาค 6 7 2 2 2 2" xfId="1315"/>
    <cellStyle name="เครื่องหมายจุลภาค 6 7 2 2 2 2 2" xfId="3642"/>
    <cellStyle name="เครื่องหมายจุลภาค 6 7 2 2 2 2 2 2" xfId="3692"/>
    <cellStyle name="เครื่องหมายจุลภาค 6 7 2 2 2 3" xfId="2594"/>
    <cellStyle name="เครื่องหมายจุลภาค 6 7 2 2 3" xfId="1661"/>
    <cellStyle name="เครื่องหมายจุลภาค 6 7 2 2 4" xfId="1988"/>
    <cellStyle name="เครื่องหมายจุลภาค 6 7 2 2 5" xfId="2544"/>
    <cellStyle name="เครื่องหมายจุลภาค 6 7 2 2 5 2" xfId="3102"/>
    <cellStyle name="เครื่องหมายจุลภาค 6 7 2 3" xfId="903"/>
    <cellStyle name="เครื่องหมายจุลภาค 6 7 2 3 2" xfId="1611"/>
    <cellStyle name="เครื่องหมายจุลภาค 6 7 2 3 2 2" xfId="3326"/>
    <cellStyle name="เครื่องหมายจุลภาค 6 7 2 3 2 2 2" xfId="3872"/>
    <cellStyle name="เครื่องหมายจุลภาค 6 7 2 3 3" xfId="2789"/>
    <cellStyle name="เครื่องหมายจุลภาค 6 7 2 4" xfId="1938"/>
    <cellStyle name="เครื่องหมายจุลภาค 6 7 2 5" xfId="2213"/>
    <cellStyle name="เครื่องหมายจุลภาค 6 7 2 5 2" xfId="3037"/>
    <cellStyle name="เครื่องหมายจุลภาค 6 7 3" xfId="809"/>
    <cellStyle name="เครื่องหมายจุลภาค 6 7 3 2" xfId="818"/>
    <cellStyle name="เครื่องหมายจุลภาค 6 7 3 2 2" xfId="3264"/>
    <cellStyle name="เครื่องหมายจุลภาค 6 7 3 2 2 2" xfId="3271"/>
    <cellStyle name="เครื่องหมายจุลภาค 6 7 3 3" xfId="2155"/>
    <cellStyle name="เครื่องหมายจุลภาค 6 7 4" xfId="508"/>
    <cellStyle name="เครื่องหมายจุลภาค 6 7 5" xfId="1446"/>
    <cellStyle name="เครื่องหมายจุลภาค 6 7 6" xfId="2148"/>
    <cellStyle name="เครื่องหมายจุลภาค 6 7 6 2" xfId="2841"/>
    <cellStyle name="เครื่องหมายจุลภาค 6 8" xfId="394"/>
    <cellStyle name="เครื่องหมายจุลภาค 6 8 2" xfId="887"/>
    <cellStyle name="เครื่องหมายจุลภาค 6 8 2 2" xfId="1162"/>
    <cellStyle name="เครื่องหมายจุลภาค 6 8 2 2 2" xfId="3311"/>
    <cellStyle name="เครื่องหมายจุลภาค 6 8 2 2 2 2" xfId="3545"/>
    <cellStyle name="เครื่องหมายจุลภาค 6 8 2 3" xfId="2447"/>
    <cellStyle name="เครื่องหมายจุลภาค 6 8 3" xfId="1510"/>
    <cellStyle name="เครื่องหมายจุลภาค 6 8 4" xfId="1841"/>
    <cellStyle name="เครื่องหมายจุลภาค 6 8 5" xfId="2198"/>
    <cellStyle name="เครื่องหมายจุลภาค 6 8 5 2" xfId="2929"/>
    <cellStyle name="เครื่องหมายจุลภาค 6 9" xfId="351"/>
    <cellStyle name="เครื่องหมายจุลภาค 6 9 2" xfId="780"/>
    <cellStyle name="เครื่องหมายจุลภาค 6 9 2 2" xfId="2904"/>
    <cellStyle name="เครื่องหมายจุลภาค 6 9 2 2 2" xfId="3238"/>
    <cellStyle name="เครื่องหมายจุลภาค 6 9 3" xfId="2121"/>
    <cellStyle name="เครื่องหมายจุลภาค 7" xfId="22"/>
    <cellStyle name="เครื่องหมายจุลภาค 7 2" xfId="23"/>
    <cellStyle name="เครื่องหมายจุลภาค 7 2 2" xfId="123"/>
    <cellStyle name="เครื่องหมายจุลภาค 7 2 2 2" xfId="189"/>
    <cellStyle name="เครื่องหมายจุลภาค 7 2 2 2 2" xfId="273"/>
    <cellStyle name="เครื่องหมายจุลภาค 7 2 2 2 2 2" xfId="443"/>
    <cellStyle name="เครื่องหมายจุลภาค 7 2 2 2 2 2 2" xfId="487"/>
    <cellStyle name="เครื่องหมายจุลภาค 7 2 2 2 2 2 2 2" xfId="737"/>
    <cellStyle name="เครื่องหมายจุลภาค 7 2 2 2 2 2 2 2 2" xfId="747"/>
    <cellStyle name="เครื่องหมายจุลภาค 7 2 2 2 2 2 2 2 2 2" xfId="1410"/>
    <cellStyle name="เครื่องหมายจุลภาค 7 2 2 2 2 2 2 2 2 2 2" xfId="1420"/>
    <cellStyle name="เครื่องหมายจุลภาค 7 2 2 2 2 2 2 2 2 2 2 2" xfId="3787"/>
    <cellStyle name="เครื่องหมายจุลภาค 7 2 2 2 2 2 2 2 2 2 2 2 2" xfId="3797"/>
    <cellStyle name="เครื่องหมายจุลภาค 7 2 2 2 2 2 2 2 2 2 3" xfId="2699"/>
    <cellStyle name="เครื่องหมายจุลภาค 7 2 2 2 2 2 2 2 2 3" xfId="1766"/>
    <cellStyle name="เครื่องหมายจุลภาค 7 2 2 2 2 2 2 2 2 4" xfId="2093"/>
    <cellStyle name="เครื่องหมายจุลภาค 7 2 2 2 2 2 2 2 2 5" xfId="2689"/>
    <cellStyle name="เครื่องหมายจุลภาค 7 2 2 2 2 2 2 2 2 5 2" xfId="3211"/>
    <cellStyle name="เครื่องหมายจุลภาค 7 2 2 2 2 2 2 2 3" xfId="1051"/>
    <cellStyle name="เครื่องหมายจุลภาค 7 2 2 2 2 2 2 2 3 2" xfId="1756"/>
    <cellStyle name="เครื่องหมายจุลภาค 7 2 2 2 2 2 2 2 3 2 2" xfId="3457"/>
    <cellStyle name="เครื่องหมายจุลภาค 7 2 2 2 2 2 2 2 3 2 2 2" xfId="3918"/>
    <cellStyle name="เครื่องหมายจุลภาค 7 2 2 2 2 2 2 2 3 3" xfId="2835"/>
    <cellStyle name="เครื่องหมายจุลภาค 7 2 2 2 2 2 2 2 4" xfId="2083"/>
    <cellStyle name="เครื่องหมายจุลภาค 7 2 2 2 2 2 2 2 5" xfId="2352"/>
    <cellStyle name="เครื่องหมายจุลภาค 7 2 2 2 2 2 2 2 5 2" xfId="3201"/>
    <cellStyle name="เครื่องหมายจุลภาค 7 2 2 2 2 2 2 3" xfId="1041"/>
    <cellStyle name="เครื่องหมายจุลภาค 7 2 2 2 2 2 2 3 2" xfId="1223"/>
    <cellStyle name="เครื่องหมายจุลภาค 7 2 2 2 2 2 2 3 2 2" xfId="3447"/>
    <cellStyle name="เครื่องหมายจุลภาค 7 2 2 2 2 2 2 3 2 2 2" xfId="3605"/>
    <cellStyle name="เครื่องหมายจุลภาค 7 2 2 2 2 2 2 3 3" xfId="2507"/>
    <cellStyle name="เครื่องหมายจุลภาค 7 2 2 2 2 2 2 4" xfId="1572"/>
    <cellStyle name="เครื่องหมายจุลภาค 7 2 2 2 2 2 2 5" xfId="1901"/>
    <cellStyle name="เครื่องหมายจุลภาค 7 2 2 2 2 2 2 6" xfId="2342"/>
    <cellStyle name="เครื่องหมายจุลภาค 7 2 2 2 2 2 2 6 2" xfId="2998"/>
    <cellStyle name="เครื่องหมายจุลภาค 7 2 2 2 2 2 3" xfId="598"/>
    <cellStyle name="เครื่องหมายจุลภาค 7 2 2 2 2 2 3 2" xfId="1203"/>
    <cellStyle name="เครื่องหมายจุลภาค 7 2 2 2 2 2 3 2 2" xfId="1295"/>
    <cellStyle name="เครื่องหมายจุลภาค 7 2 2 2 2 2 3 2 2 2" xfId="3585"/>
    <cellStyle name="เครื่องหมายจุลภาค 7 2 2 2 2 2 3 2 2 2 2" xfId="3672"/>
    <cellStyle name="เครื่องหมายจุลภาค 7 2 2 2 2 2 3 2 3" xfId="2574"/>
    <cellStyle name="เครื่องหมายจุลภาค 7 2 2 2 2 2 3 3" xfId="1641"/>
    <cellStyle name="เครื่องหมายจุลภาค 7 2 2 2 2 2 3 4" xfId="1968"/>
    <cellStyle name="เครื่องหมายจุลภาค 7 2 2 2 2 2 3 5" xfId="2487"/>
    <cellStyle name="เครื่องหมายจุลภาค 7 2 2 2 2 2 3 5 2" xfId="3077"/>
    <cellStyle name="เครื่องหมายจุลภาค 7 2 2 2 2 2 4" xfId="864"/>
    <cellStyle name="เครื่องหมายจุลภาค 7 2 2 2 2 2 4 2" xfId="1550"/>
    <cellStyle name="เครื่องหมายจุลภาค 7 2 2 2 2 2 4 2 2" xfId="3298"/>
    <cellStyle name="เครื่องหมายจุลภาค 7 2 2 2 2 2 4 2 2 2" xfId="3844"/>
    <cellStyle name="เครื่องหมายจุลภาค 7 2 2 2 2 2 4 3" xfId="2759"/>
    <cellStyle name="เครื่องหมายจุลภาค 7 2 2 2 2 2 5" xfId="1881"/>
    <cellStyle name="เครื่องหมายจุลภาค 7 2 2 2 2 2 6" xfId="2182"/>
    <cellStyle name="เครื่องหมายจุลภาค 7 2 2 2 2 2 6 2" xfId="2971"/>
    <cellStyle name="เครื่องหมายจุลภาค 7 2 2 2 2 3" xfId="563"/>
    <cellStyle name="เครื่องหมายจุลภาค 7 2 2 2 2 3 2" xfId="659"/>
    <cellStyle name="เครื่องหมายจุลภาค 7 2 2 2 2 3 2 2" xfId="1285"/>
    <cellStyle name="เครื่องหมายจุลภาค 7 2 2 2 2 3 2 2 2" xfId="1335"/>
    <cellStyle name="เครื่องหมายจุลภาค 7 2 2 2 2 3 2 2 2 2" xfId="3662"/>
    <cellStyle name="เครื่องหมายจุลภาค 7 2 2 2 2 3 2 2 2 2 2" xfId="3712"/>
    <cellStyle name="เครื่องหมายจุลภาค 7 2 2 2 2 3 2 2 3" xfId="2614"/>
    <cellStyle name="เครื่องหมายจุลภาค 7 2 2 2 2 3 2 3" xfId="1681"/>
    <cellStyle name="เครื่องหมายจุลภาค 7 2 2 2 2 3 2 4" xfId="2008"/>
    <cellStyle name="เครื่องหมายจุลภาค 7 2 2 2 2 3 2 5" xfId="2564"/>
    <cellStyle name="เครื่องหมายจุลภาค 7 2 2 2 2 3 2 5 2" xfId="3125"/>
    <cellStyle name="เครื่องหมายจุลภาค 7 2 2 2 2 3 3" xfId="952"/>
    <cellStyle name="เครื่องหมายจุลภาค 7 2 2 2 2 3 3 2" xfId="1631"/>
    <cellStyle name="เครื่องหมายจุลภาค 7 2 2 2 2 3 3 2 2" xfId="3369"/>
    <cellStyle name="เครื่องหมายจุลภาค 7 2 2 2 2 3 3 2 2 2" xfId="3880"/>
    <cellStyle name="เครื่องหมายจุลภาค 7 2 2 2 2 3 3 3" xfId="2797"/>
    <cellStyle name="เครื่องหมายจุลภาค 7 2 2 2 2 3 4" xfId="1958"/>
    <cellStyle name="เครื่องหมายจุลภาค 7 2 2 2 2 3 5" xfId="2263"/>
    <cellStyle name="เครื่องหมายจุลภาค 7 2 2 2 2 3 5 2" xfId="3059"/>
    <cellStyle name="เครื่องหมายจุลภาค 7 2 2 2 2 4" xfId="837"/>
    <cellStyle name="เครื่องหมายจุลภาค 7 2 2 2 2 4 2" xfId="1095"/>
    <cellStyle name="เครื่องหมายจุลภาค 7 2 2 2 2 4 2 2" xfId="3288"/>
    <cellStyle name="เครื่องหมายจุลภาค 7 2 2 2 2 4 2 2 2" xfId="3487"/>
    <cellStyle name="เครื่องหมายจุลภาค 7 2 2 2 2 4 3" xfId="2387"/>
    <cellStyle name="เครื่องหมายจุลภาค 7 2 2 2 2 5" xfId="1451"/>
    <cellStyle name="เครื่องหมายจุลภาค 7 2 2 2 2 6" xfId="1786"/>
    <cellStyle name="เครื่องหมายจุลภาค 7 2 2 2 2 7" xfId="2172"/>
    <cellStyle name="เครื่องหมายจุลภาค 7 2 2 2 2 7 2" xfId="2858"/>
    <cellStyle name="เครื่องหมายจุลภาค 7 2 2 2 3" xfId="323"/>
    <cellStyle name="เครื่องหมายจุลภาค 7 2 2 2 4" xfId="373"/>
    <cellStyle name="เครื่องหมายจุลภาค 7 2 2 2 4 2" xfId="641"/>
    <cellStyle name="เครื่องหมายจุลภาค 7 2 2 2 4 2 2" xfId="697"/>
    <cellStyle name="เครื่องหมายจุลภาค 7 2 2 2 4 2 2 2" xfId="1325"/>
    <cellStyle name="เครื่องหมายจุลภาค 7 2 2 2 4 2 2 2 2" xfId="1370"/>
    <cellStyle name="เครื่องหมายจุลภาค 7 2 2 2 4 2 2 2 2 2" xfId="3702"/>
    <cellStyle name="เครื่องหมายจุลภาค 7 2 2 2 4 2 2 2 2 2 2" xfId="3747"/>
    <cellStyle name="เครื่องหมายจุลภาค 7 2 2 2 4 2 2 2 3" xfId="2649"/>
    <cellStyle name="เครื่องหมายจุลภาค 7 2 2 2 4 2 2 3" xfId="1716"/>
    <cellStyle name="เครื่องหมายจุลภาค 7 2 2 2 4 2 2 4" xfId="2043"/>
    <cellStyle name="เครื่องหมายจุลภาค 7 2 2 2 4 2 2 5" xfId="2604"/>
    <cellStyle name="เครื่องหมายจุลภาค 7 2 2 2 4 2 2 5 2" xfId="3161"/>
    <cellStyle name="เครื่องหมายจุลภาค 7 2 2 2 4 2 3" xfId="1000"/>
    <cellStyle name="เครื่องหมายจุลภาค 7 2 2 2 4 2 3 2" xfId="1671"/>
    <cellStyle name="เครื่องหมายจุลภาค 7 2 2 2 4 2 3 2 2" xfId="3407"/>
    <cellStyle name="เครื่องหมายจุลภาค 7 2 2 2 4 2 3 2 2 2" xfId="3889"/>
    <cellStyle name="เครื่องหมายจุลภาค 7 2 2 2 4 2 3 3" xfId="2806"/>
    <cellStyle name="เครื่องหมายจุลภาค 7 2 2 2 4 2 4" xfId="1998"/>
    <cellStyle name="เครื่องหมายจุลภาค 7 2 2 2 4 2 5" xfId="2302"/>
    <cellStyle name="เครื่องหมายจุลภาค 7 2 2 2 4 2 5 2" xfId="3112"/>
    <cellStyle name="เครื่องหมายจุลภาค 7 2 2 2 4 3" xfId="917"/>
    <cellStyle name="เครื่องหมายจุลภาค 7 2 2 2 4 3 2" xfId="1150"/>
    <cellStyle name="เครื่องหมายจุลภาค 7 2 2 2 4 3 2 2" xfId="3340"/>
    <cellStyle name="เครื่องหมายจุลภาค 7 2 2 2 4 3 2 2 2" xfId="3534"/>
    <cellStyle name="เครื่องหมายจุลภาค 7 2 2 2 4 3 3" xfId="2436"/>
    <cellStyle name="เครื่องหมายจุลภาค 7 2 2 2 4 4" xfId="1499"/>
    <cellStyle name="เครื่องหมายจุลภาค 7 2 2 2 4 5" xfId="1830"/>
    <cellStyle name="เครื่องหมายจุลภาค 7 2 2 2 4 6" xfId="2227"/>
    <cellStyle name="เครื่องหมายจุลภาค 7 2 2 2 4 6 2" xfId="2916"/>
    <cellStyle name="เครื่องหมายจุลภาค 7 2 2 2 5" xfId="452"/>
    <cellStyle name="เครื่องหมายจุลภาค 7 2 2 2 5 2" xfId="770"/>
    <cellStyle name="เครื่องหมายจุลภาค 7 2 2 2 5 2 2" xfId="1209"/>
    <cellStyle name="เครื่องหมายจุลภาค 7 2 2 2 5 2 2 2" xfId="3230"/>
    <cellStyle name="เครื่องหมายจุลภาค 7 2 2 2 5 2 2 2 2" xfId="3591"/>
    <cellStyle name="เครื่องหมายจุลภาค 7 2 2 2 5 2 3" xfId="2493"/>
    <cellStyle name="เครื่องหมายจุลภาค 7 2 2 2 5 3" xfId="1556"/>
    <cellStyle name="เครื่องหมายจุลภาค 7 2 2 2 5 4" xfId="1887"/>
    <cellStyle name="เครื่องหมายจุลภาค 7 2 2 2 5 5" xfId="2109"/>
    <cellStyle name="เครื่องหมายจุลภาค 7 2 2 2 5 5 2" xfId="2979"/>
    <cellStyle name="เครื่องหมายจุลภาค 7 2 2 2 6" xfId="572"/>
    <cellStyle name="เครื่องหมายจุลภาค 7 2 2 2 6 2" xfId="985"/>
    <cellStyle name="เครื่องหมายจุลภาค 7 2 2 2 6 2 2" xfId="3065"/>
    <cellStyle name="เครื่องหมายจุลภาค 7 2 2 2 6 2 2 2" xfId="3392"/>
    <cellStyle name="เครื่องหมายจุลภาค 7 2 2 2 6 3" xfId="2287"/>
    <cellStyle name="เครื่องหมายจุลภาค 7 2 2 2 7" xfId="892"/>
    <cellStyle name="เครื่องหมายจุลภาค 7 2 2 2 8" xfId="1237"/>
    <cellStyle name="เครื่องหมายจุลภาค 7 2 2 2 8 2" xfId="2194"/>
    <cellStyle name="เครื่องหมายจุลภาค 7 2 2 3" xfId="280"/>
    <cellStyle name="เครื่องหมายจุลภาค 7 2 2 3 2" xfId="415"/>
    <cellStyle name="เครื่องหมายจุลภาค 7 2 2 3 2 2" xfId="492"/>
    <cellStyle name="เครื่องหมายจุลภาค 7 2 2 3 2 2 2" xfId="717"/>
    <cellStyle name="เครื่องหมายจุลภาค 7 2 2 3 2 2 2 2" xfId="752"/>
    <cellStyle name="เครื่องหมายจุลภาค 7 2 2 3 2 2 2 2 2" xfId="1390"/>
    <cellStyle name="เครื่องหมายจุลภาค 7 2 2 3 2 2 2 2 2 2" xfId="1425"/>
    <cellStyle name="เครื่องหมายจุลภาค 7 2 2 3 2 2 2 2 2 2 2" xfId="3767"/>
    <cellStyle name="เครื่องหมายจุลภาค 7 2 2 3 2 2 2 2 2 2 2 2" xfId="3802"/>
    <cellStyle name="เครื่องหมายจุลภาค 7 2 2 3 2 2 2 2 2 3" xfId="2704"/>
    <cellStyle name="เครื่องหมายจุลภาค 7 2 2 3 2 2 2 2 3" xfId="1771"/>
    <cellStyle name="เครื่องหมายจุลภาค 7 2 2 3 2 2 2 2 4" xfId="2098"/>
    <cellStyle name="เครื่องหมายจุลภาค 7 2 2 3 2 2 2 2 5" xfId="2669"/>
    <cellStyle name="เครื่องหมายจุลภาค 7 2 2 3 2 2 2 2 5 2" xfId="3216"/>
    <cellStyle name="เครื่องหมายจุลภาค 7 2 2 3 2 2 2 3" xfId="1056"/>
    <cellStyle name="เครื่องหมายจุลภาค 7 2 2 3 2 2 2 3 2" xfId="1736"/>
    <cellStyle name="เครื่องหมายจุลภาค 7 2 2 3 2 2 2 3 2 2" xfId="3462"/>
    <cellStyle name="เครื่องหมายจุลภาค 7 2 2 3 2 2 2 3 2 2 2" xfId="3910"/>
    <cellStyle name="เครื่องหมายจุลภาค 7 2 2 3 2 2 2 3 3" xfId="2827"/>
    <cellStyle name="เครื่องหมายจุลภาค 7 2 2 3 2 2 2 4" xfId="2063"/>
    <cellStyle name="เครื่องหมายจุลภาค 7 2 2 3 2 2 2 5" xfId="2357"/>
    <cellStyle name="เครื่องหมายจุลภาค 7 2 2 3 2 2 2 5 2" xfId="3181"/>
    <cellStyle name="เครื่องหมายจุลภาค 7 2 2 3 2 2 3" xfId="1021"/>
    <cellStyle name="เครื่องหมายจุลภาค 7 2 2 3 2 2 3 2" xfId="1228"/>
    <cellStyle name="เครื่องหมายจุลภาค 7 2 2 3 2 2 3 2 2" xfId="3427"/>
    <cellStyle name="เครื่องหมายจุลภาค 7 2 2 3 2 2 3 2 2 2" xfId="3610"/>
    <cellStyle name="เครื่องหมายจุลภาค 7 2 2 3 2 2 3 3" xfId="2512"/>
    <cellStyle name="เครื่องหมายจุลภาค 7 2 2 3 2 2 4" xfId="1577"/>
    <cellStyle name="เครื่องหมายจุลภาค 7 2 2 3 2 2 5" xfId="1906"/>
    <cellStyle name="เครื่องหมายจุลภาค 7 2 2 3 2 2 6" xfId="2322"/>
    <cellStyle name="เครื่องหมายจุลภาค 7 2 2 3 2 2 6 2" xfId="3003"/>
    <cellStyle name="เครื่องหมายจุลภาค 7 2 2 3 2 3" xfId="603"/>
    <cellStyle name="เครื่องหมายจุลภาค 7 2 2 3 2 3 2" xfId="1182"/>
    <cellStyle name="เครื่องหมายจุลภาค 7 2 2 3 2 3 2 2" xfId="1300"/>
    <cellStyle name="เครื่องหมายจุลภาค 7 2 2 3 2 3 2 2 2" xfId="3564"/>
    <cellStyle name="เครื่องหมายจุลภาค 7 2 2 3 2 3 2 2 2 2" xfId="3677"/>
    <cellStyle name="เครื่องหมายจุลภาค 7 2 2 3 2 3 2 3" xfId="2579"/>
    <cellStyle name="เครื่องหมายจุลภาค 7 2 2 3 2 3 3" xfId="1646"/>
    <cellStyle name="เครื่องหมายจุลภาค 7 2 2 3 2 3 4" xfId="1973"/>
    <cellStyle name="เครื่องหมายจุลภาค 7 2 2 3 2 3 5" xfId="2466"/>
    <cellStyle name="เครื่องหมายจุลภาค 7 2 2 3 2 3 5 2" xfId="3082"/>
    <cellStyle name="เครื่องหมายจุลภาค 7 2 2 3 2 4" xfId="869"/>
    <cellStyle name="เครื่องหมายจุลภาค 7 2 2 3 2 4 2" xfId="1529"/>
    <cellStyle name="เครื่องหมายจุลภาค 7 2 2 3 2 4 2 2" xfId="3303"/>
    <cellStyle name="เครื่องหมายจุลภาค 7 2 2 3 2 4 2 2 2" xfId="3836"/>
    <cellStyle name="เครื่องหมายจุลภาค 7 2 2 3 2 4 3" xfId="2751"/>
    <cellStyle name="เครื่องหมายจุลภาค 7 2 2 3 2 5" xfId="1860"/>
    <cellStyle name="เครื่องหมายจุลภาค 7 2 2 3 2 6" xfId="2187"/>
    <cellStyle name="เครื่องหมายจุลภาค 7 2 2 3 2 6 2" xfId="2948"/>
    <cellStyle name="เครื่องหมายจุลภาค 7 2 2 3 3" xfId="530"/>
    <cellStyle name="เครื่องหมายจุลภาค 7 2 2 3 3 2" xfId="666"/>
    <cellStyle name="เครื่องหมายจุลภาค 7 2 2 3 3 2 2" xfId="1259"/>
    <cellStyle name="เครื่องหมายจุลภาค 7 2 2 3 3 2 2 2" xfId="1342"/>
    <cellStyle name="เครื่องหมายจุลภาค 7 2 2 3 3 2 2 2 2" xfId="3636"/>
    <cellStyle name="เครื่องหมายจุลภาค 7 2 2 3 3 2 2 2 2 2" xfId="3719"/>
    <cellStyle name="เครื่องหมายจุลภาค 7 2 2 3 3 2 2 3" xfId="2621"/>
    <cellStyle name="เครื่องหมายจุลภาค 7 2 2 3 3 2 3" xfId="1688"/>
    <cellStyle name="เครื่องหมายจุลภาค 7 2 2 3 3 2 4" xfId="2015"/>
    <cellStyle name="เครื่องหมายจุลภาค 7 2 2 3 3 2 5" xfId="2538"/>
    <cellStyle name="เครื่องหมายจุลภาค 7 2 2 3 3 2 5 2" xfId="3132"/>
    <cellStyle name="เครื่องหมายจุลภาค 7 2 2 3 3 3" xfId="959"/>
    <cellStyle name="เครื่องหมายจุลภาค 7 2 2 3 3 3 2" xfId="1605"/>
    <cellStyle name="เครื่องหมายจุลภาค 7 2 2 3 3 3 2 2" xfId="3376"/>
    <cellStyle name="เครื่องหมายจุลภาค 7 2 2 3 3 3 2 2 2" xfId="3866"/>
    <cellStyle name="เครื่องหมายจุลภาค 7 2 2 3 3 3 3" xfId="2783"/>
    <cellStyle name="เครื่องหมายจุลภาค 7 2 2 3 3 4" xfId="1932"/>
    <cellStyle name="เครื่องหมายจุลภาค 7 2 2 3 3 5" xfId="2270"/>
    <cellStyle name="เครื่องหมายจุลภาค 7 2 2 3 3 5 2" xfId="3031"/>
    <cellStyle name="เครื่องหมายจุลภาค 7 2 2 3 4" xfId="795"/>
    <cellStyle name="เครื่องหมายจุลภาค 7 2 2 3 4 2" xfId="1102"/>
    <cellStyle name="เครื่องหมายจุลภาค 7 2 2 3 4 2 2" xfId="3252"/>
    <cellStyle name="เครื่องหมายจุลภาค 7 2 2 3 4 2 2 2" xfId="3494"/>
    <cellStyle name="เครื่องหมายจุลภาค 7 2 2 3 4 3" xfId="2394"/>
    <cellStyle name="เครื่องหมายจุลภาค 7 2 2 3 5" xfId="1458"/>
    <cellStyle name="เครื่องหมายจุลภาค 7 2 2 3 6" xfId="1793"/>
    <cellStyle name="เครื่องหมายจุลภาค 7 2 2 3 7" xfId="2136"/>
    <cellStyle name="เครื่องหมายจุลภาค 7 2 2 3 7 2" xfId="2865"/>
    <cellStyle name="เครื่องหมายจุลภาค 7 2 2 4" xfId="320"/>
    <cellStyle name="เครื่องหมายจุลภาค 7 2 2 4 2" xfId="517"/>
    <cellStyle name="เครื่องหมายจุลภาค 7 2 2 4 2 2" xfId="680"/>
    <cellStyle name="เครื่องหมายจุลภาค 7 2 2 4 2 2 2" xfId="1246"/>
    <cellStyle name="เครื่องหมายจุลภาค 7 2 2 4 2 2 2 2" xfId="1353"/>
    <cellStyle name="เครื่องหมายจุลภาค 7 2 2 4 2 2 2 2 2" xfId="3623"/>
    <cellStyle name="เครื่องหมายจุลภาค 7 2 2 4 2 2 2 2 2 2" xfId="3730"/>
    <cellStyle name="เครื่องหมายจุลภาค 7 2 2 4 2 2 2 3" xfId="2632"/>
    <cellStyle name="เครื่องหมายจุลภาค 7 2 2 4 2 2 3" xfId="1699"/>
    <cellStyle name="เครื่องหมายจุลภาค 7 2 2 4 2 2 4" xfId="2026"/>
    <cellStyle name="เครื่องหมายจุลภาค 7 2 2 4 2 2 5" xfId="2525"/>
    <cellStyle name="เครื่องหมายจุลภาค 7 2 2 4 2 2 5 2" xfId="3144"/>
    <cellStyle name="เครื่องหมายจุลภาค 7 2 2 4 2 3" xfId="981"/>
    <cellStyle name="เครื่องหมายจุลภาค 7 2 2 4 2 3 2" xfId="1592"/>
    <cellStyle name="เครื่องหมายจุลภาค 7 2 2 4 2 3 2 2" xfId="3389"/>
    <cellStyle name="เครื่องหมายจุลภาค 7 2 2 4 2 3 2 2 2" xfId="3853"/>
    <cellStyle name="เครื่องหมายจุลภาค 7 2 2 4 2 3 3" xfId="2770"/>
    <cellStyle name="เครื่องหมายจุลภาค 7 2 2 4 2 4" xfId="1919"/>
    <cellStyle name="เครื่องหมายจุลภาค 7 2 2 4 2 5" xfId="2284"/>
    <cellStyle name="เครื่องหมายจุลภาค 7 2 2 4 2 5 2" xfId="3018"/>
    <cellStyle name="เครื่องหมายจุลภาค 7 2 2 4 3" xfId="188"/>
    <cellStyle name="เครื่องหมายจุลภาค 7 2 2 4 3 2" xfId="1123"/>
    <cellStyle name="เครื่องหมายจุลภาค 7 2 2 4 3 2 2" xfId="2716"/>
    <cellStyle name="เครื่องหมายจุลภาค 7 2 2 4 3 2 2 2" xfId="3511"/>
    <cellStyle name="เครื่องหมายจุลภาค 7 2 2 4 3 3" xfId="2413"/>
    <cellStyle name="เครื่องหมายจุลภาค 7 2 2 4 4" xfId="1474"/>
    <cellStyle name="เครื่องหมายจุลภาค 7 2 2 4 5" xfId="1808"/>
    <cellStyle name="เครื่องหมายจุลภาค 7 2 2 4 6" xfId="855"/>
    <cellStyle name="เครื่องหมายจุลภาค 7 2 2 4 6 2" xfId="2882"/>
    <cellStyle name="เครื่องหมายจุลภาค 7 2 2 5" xfId="420"/>
    <cellStyle name="เครื่องหมายจุลภาค 7 2 2 5 2" xfId="762"/>
    <cellStyle name="เครื่องหมายจุลภาค 7 2 2 5 2 2" xfId="1187"/>
    <cellStyle name="เครื่องหมายจุลภาค 7 2 2 5 2 2 2" xfId="3224"/>
    <cellStyle name="เครื่องหมายจุลภาค 7 2 2 5 2 2 2 2" xfId="3569"/>
    <cellStyle name="เครื่องหมายจุลภาค 7 2 2 5 2 3" xfId="2471"/>
    <cellStyle name="เครื่องหมายจุลภาค 7 2 2 5 3" xfId="1534"/>
    <cellStyle name="เครื่องหมายจุลภาค 7 2 2 5 4" xfId="1865"/>
    <cellStyle name="เครื่องหมายจุลภาค 7 2 2 5 5" xfId="382"/>
    <cellStyle name="เครื่องหมายจุลภาค 7 2 2 5 5 2" xfId="2953"/>
    <cellStyle name="เครื่องหมายจุลภาค 7 2 2 6" xfId="620"/>
    <cellStyle name="เครื่องหมายจุลภาค 7 2 2 6 2" xfId="934"/>
    <cellStyle name="เครื่องหมายจุลภาค 7 2 2 6 2 2" xfId="3092"/>
    <cellStyle name="เครื่องหมายจุลภาค 7 2 2 6 2 2 2" xfId="3354"/>
    <cellStyle name="เครื่องหมายจุลภาค 7 2 2 6 3" xfId="2247"/>
    <cellStyle name="เครื่องหมายจุลภาค 7 2 2 7" xfId="1073"/>
    <cellStyle name="เครื่องหมายจุลภาค 7 2 2 8" xfId="379"/>
    <cellStyle name="เครื่องหมายจุลภาค 7 2 2 8 2" xfId="2724"/>
    <cellStyle name="เครื่องหมายจุลภาค 7 2 3" xfId="165"/>
    <cellStyle name="เครื่องหมายจุลภาค 7 2 3 2" xfId="406"/>
    <cellStyle name="เครื่องหมายจุลภาค 7 2 3 2 2" xfId="429"/>
    <cellStyle name="เครื่องหมายจุลภาค 7 2 3 2 2 2" xfId="708"/>
    <cellStyle name="เครื่องหมายจุลภาค 7 2 3 2 2 2 2" xfId="729"/>
    <cellStyle name="เครื่องหมายจุลภาค 7 2 3 2 2 2 2 2" xfId="1381"/>
    <cellStyle name="เครื่องหมายจุลภาค 7 2 3 2 2 2 2 2 2" xfId="1402"/>
    <cellStyle name="เครื่องหมายจุลภาค 7 2 3 2 2 2 2 2 2 2" xfId="3758"/>
    <cellStyle name="เครื่องหมายจุลภาค 7 2 3 2 2 2 2 2 2 2 2" xfId="3779"/>
    <cellStyle name="เครื่องหมายจุลภาค 7 2 3 2 2 2 2 2 3" xfId="2681"/>
    <cellStyle name="เครื่องหมายจุลภาค 7 2 3 2 2 2 2 3" xfId="1748"/>
    <cellStyle name="เครื่องหมายจุลภาค 7 2 3 2 2 2 2 4" xfId="2075"/>
    <cellStyle name="เครื่องหมายจุลภาค 7 2 3 2 2 2 2 5" xfId="2660"/>
    <cellStyle name="เครื่องหมายจุลภาค 7 2 3 2 2 2 2 5 2" xfId="3193"/>
    <cellStyle name="เครื่องหมายจุลภาค 7 2 3 2 2 2 3" xfId="1033"/>
    <cellStyle name="เครื่องหมายจุลภาค 7 2 3 2 2 2 3 2" xfId="1727"/>
    <cellStyle name="เครื่องหมายจุลภาค 7 2 3 2 2 2 3 2 2" xfId="3439"/>
    <cellStyle name="เครื่องหมายจุลภาค 7 2 3 2 2 2 3 2 2 2" xfId="3901"/>
    <cellStyle name="เครื่องหมายจุลภาค 7 2 3 2 2 2 3 3" xfId="2818"/>
    <cellStyle name="เครื่องหมายจุลภาค 7 2 3 2 2 2 4" xfId="2054"/>
    <cellStyle name="เครื่องหมายจุลภาค 7 2 3 2 2 2 5" xfId="2334"/>
    <cellStyle name="เครื่องหมายจุลภาค 7 2 3 2 2 2 5 2" xfId="3172"/>
    <cellStyle name="เครื่องหมายจุลภาค 7 2 3 2 2 3" xfId="1012"/>
    <cellStyle name="เครื่องหมายจุลภาค 7 2 3 2 2 3 2" xfId="1195"/>
    <cellStyle name="เครื่องหมายจุลภาค 7 2 3 2 2 3 2 2" xfId="3418"/>
    <cellStyle name="เครื่องหมายจุลภาค 7 2 3 2 2 3 2 2 2" xfId="3577"/>
    <cellStyle name="เครื่องหมายจุลภาค 7 2 3 2 2 3 3" xfId="2479"/>
    <cellStyle name="เครื่องหมายจุลภาค 7 2 3 2 2 4" xfId="1542"/>
    <cellStyle name="เครื่องหมายจุลภาค 7 2 3 2 2 5" xfId="1873"/>
    <cellStyle name="เครื่องหมายจุลภาค 7 2 3 2 2 6" xfId="2313"/>
    <cellStyle name="เครื่องหมายจุลภาค 7 2 3 2 2 6 2" xfId="2961"/>
    <cellStyle name="เครื่องหมายจุลภาค 7 2 3 2 3" xfId="550"/>
    <cellStyle name="เครื่องหมายจุลภาค 7 2 3 2 3 2" xfId="1173"/>
    <cellStyle name="เครื่องหมายจุลภาค 7 2 3 2 3 2 2" xfId="1277"/>
    <cellStyle name="เครื่องหมายจุลภาค 7 2 3 2 3 2 2 2" xfId="3555"/>
    <cellStyle name="เครื่องหมายจุลภาค 7 2 3 2 3 2 2 2 2" xfId="3654"/>
    <cellStyle name="เครื่องหมายจุลภาค 7 2 3 2 3 2 3" xfId="2556"/>
    <cellStyle name="เครื่องหมายจุลภาค 7 2 3 2 3 3" xfId="1623"/>
    <cellStyle name="เครื่องหมายจุลภาค 7 2 3 2 3 4" xfId="1950"/>
    <cellStyle name="เครื่องหมายจุลภาค 7 2 3 2 3 5" xfId="2457"/>
    <cellStyle name="เครื่องหมายจุลภาค 7 2 3 2 3 5 2" xfId="3050"/>
    <cellStyle name="เครื่องหมายจุลภาค 7 2 3 2 4" xfId="827"/>
    <cellStyle name="เครื่องหมายจุลภาค 7 2 3 2 4 2" xfId="1520"/>
    <cellStyle name="เครื่องหมายจุลภาค 7 2 3 2 4 2 2" xfId="3280"/>
    <cellStyle name="เครื่องหมายจุลภาค 7 2 3 2 4 2 2 2" xfId="3827"/>
    <cellStyle name="เครื่องหมายจุลภาค 7 2 3 2 4 3" xfId="2742"/>
    <cellStyle name="เครื่องหมายจุลภาค 7 2 3 2 5" xfId="1851"/>
    <cellStyle name="เครื่องหมายจุลภาค 7 2 3 2 6" xfId="2164"/>
    <cellStyle name="เครื่องหมายจุลภาค 7 2 3 2 6 2" xfId="2939"/>
    <cellStyle name="เครื่องหมายจุลภาค 7 2 3 3" xfId="203"/>
    <cellStyle name="เครื่องหมายจุลภาค 7 2 3 3 2" xfId="631"/>
    <cellStyle name="เครื่องหมายจุลภาค 7 2 3 3 2 2" xfId="336"/>
    <cellStyle name="เครื่องหมายจุลภาค 7 2 3 3 2 2 2" xfId="1316"/>
    <cellStyle name="เครื่องหมายจุลภาค 7 2 3 3 2 2 2 2" xfId="2892"/>
    <cellStyle name="เครื่องหมายจุลภาค 7 2 3 3 2 2 2 2 2" xfId="3693"/>
    <cellStyle name="เครื่องหมายจุลภาค 7 2 3 3 2 2 3" xfId="2595"/>
    <cellStyle name="เครื่องหมายจุลภาค 7 2 3 3 2 3" xfId="1662"/>
    <cellStyle name="เครื่องหมายจุลภาค 7 2 3 3 2 4" xfId="1989"/>
    <cellStyle name="เครื่องหมายจุลภาค 7 2 3 3 2 5" xfId="583"/>
    <cellStyle name="เครื่องหมายจุลภาค 7 2 3 3 2 5 2" xfId="3103"/>
    <cellStyle name="เครื่องหมายจุลภาค 7 2 3 3 3" xfId="904"/>
    <cellStyle name="เครื่องหมายจุลภาค 7 2 3 3 3 2" xfId="760"/>
    <cellStyle name="เครื่องหมายจุลภาค 7 2 3 3 3 2 2" xfId="3327"/>
    <cellStyle name="เครื่องหมายจุลภาค 7 2 3 3 3 2 2 2" xfId="3223"/>
    <cellStyle name="เครื่องหมายจุลภาค 7 2 3 3 3 3" xfId="421"/>
    <cellStyle name="เครื่องหมายจุลภาค 7 2 3 3 4" xfId="883"/>
    <cellStyle name="เครื่องหมายจุลภาค 7 2 3 3 5" xfId="2214"/>
    <cellStyle name="เครื่องหมายจุลภาค 7 2 3 3 5 2" xfId="2108"/>
    <cellStyle name="เครื่องหมายจุลภาค 7 2 3 4" xfId="591"/>
    <cellStyle name="เครื่องหมายจุลภาค 7 2 3 4 2" xfId="912"/>
    <cellStyle name="เครื่องหมายจุลภาค 7 2 3 4 2 2" xfId="3070"/>
    <cellStyle name="เครื่องหมายจุลภาค 7 2 3 4 2 2 2" xfId="3335"/>
    <cellStyle name="เครื่องหมายจุลภาค 7 2 3 4 3" xfId="2222"/>
    <cellStyle name="เครื่องหมายจุลภาค 7 2 3 5" xfId="761"/>
    <cellStyle name="เครื่องหมายจุลภาค 7 2 3 6" xfId="967"/>
    <cellStyle name="เครื่องหมายจุลภาค 7 2 3 7" xfId="854"/>
    <cellStyle name="เครื่องหมายจุลภาค 7 2 3 7 2" xfId="2765"/>
    <cellStyle name="เครื่องหมายจุลภาค 7 2 4" xfId="232"/>
    <cellStyle name="เครื่องหมายจุลภาค 7 2 5" xfId="274"/>
    <cellStyle name="เครื่องหมายจุลภาค 7 2 5 2" xfId="535"/>
    <cellStyle name="เครื่องหมายจุลภาค 7 2 5 2 2" xfId="660"/>
    <cellStyle name="เครื่องหมายจุลภาค 7 2 5 2 2 2" xfId="1264"/>
    <cellStyle name="เครื่องหมายจุลภาค 7 2 5 2 2 2 2" xfId="1336"/>
    <cellStyle name="เครื่องหมายจุลภาค 7 2 5 2 2 2 2 2" xfId="3641"/>
    <cellStyle name="เครื่องหมายจุลภาค 7 2 5 2 2 2 2 2 2" xfId="3713"/>
    <cellStyle name="เครื่องหมายจุลภาค 7 2 5 2 2 2 3" xfId="2615"/>
    <cellStyle name="เครื่องหมายจุลภาค 7 2 5 2 2 3" xfId="1682"/>
    <cellStyle name="เครื่องหมายจุลภาค 7 2 5 2 2 4" xfId="2009"/>
    <cellStyle name="เครื่องหมายจุลภาค 7 2 5 2 2 5" xfId="2543"/>
    <cellStyle name="เครื่องหมายจุลภาค 7 2 5 2 2 5 2" xfId="3126"/>
    <cellStyle name="เครื่องหมายจุลภาค 7 2 5 2 3" xfId="953"/>
    <cellStyle name="เครื่องหมายจุลภาค 7 2 5 2 3 2" xfId="1610"/>
    <cellStyle name="เครื่องหมายจุลภาค 7 2 5 2 3 2 2" xfId="3370"/>
    <cellStyle name="เครื่องหมายจุลภาค 7 2 5 2 3 2 2 2" xfId="3871"/>
    <cellStyle name="เครื่องหมายจุลภาค 7 2 5 2 3 3" xfId="2788"/>
    <cellStyle name="เครื่องหมายจุลภาค 7 2 5 2 4" xfId="1937"/>
    <cellStyle name="เครื่องหมายจุลภาค 7 2 5 2 5" xfId="2264"/>
    <cellStyle name="เครื่องหมายจุลภาค 7 2 5 2 5 2" xfId="3036"/>
    <cellStyle name="เครื่องหมายจุลภาค 7 2 5 3" xfId="808"/>
    <cellStyle name="เครื่องหมายจุลภาค 7 2 5 3 2" xfId="1096"/>
    <cellStyle name="เครื่องหมายจุลภาค 7 2 5 3 2 2" xfId="3263"/>
    <cellStyle name="เครื่องหมายจุลภาค 7 2 5 3 2 2 2" xfId="3488"/>
    <cellStyle name="เครื่องหมายจุลภาค 7 2 5 3 3" xfId="2388"/>
    <cellStyle name="เครื่องหมายจุลภาค 7 2 5 4" xfId="1452"/>
    <cellStyle name="เครื่องหมายจุลภาค 7 2 5 5" xfId="1787"/>
    <cellStyle name="เครื่องหมายจุลภาค 7 2 5 6" xfId="2147"/>
    <cellStyle name="เครื่องหมายจุลภาค 7 2 5 6 2" xfId="2859"/>
    <cellStyle name="เครื่องหมายจุลภาค 7 2 6" xfId="393"/>
    <cellStyle name="เครื่องหมายจุลภาค 7 2 6 2" xfId="805"/>
    <cellStyle name="เครื่องหมายจุลภาค 7 2 6 2 2" xfId="1161"/>
    <cellStyle name="เครื่องหมายจุลภาค 7 2 6 2 2 2" xfId="3261"/>
    <cellStyle name="เครื่องหมายจุลภาค 7 2 6 2 2 2 2" xfId="3544"/>
    <cellStyle name="เครื่องหมายจุลภาค 7 2 6 2 3" xfId="2446"/>
    <cellStyle name="เครื่องหมายจุลภาค 7 2 6 3" xfId="1509"/>
    <cellStyle name="เครื่องหมายจุลภาค 7 2 6 4" xfId="1840"/>
    <cellStyle name="เครื่องหมายจุลภาค 7 2 6 5" xfId="2145"/>
    <cellStyle name="เครื่องหมายจุลภาค 7 2 6 5 2" xfId="2928"/>
    <cellStyle name="เครื่องหมายจุลภาค 7 2 7" xfId="237"/>
    <cellStyle name="เครื่องหมายจุลภาค 7 2 7 2" xfId="939"/>
    <cellStyle name="เครื่องหมายจุลภาค 7 2 7 2 2" xfId="2237"/>
    <cellStyle name="เครื่องหมายจุลภาค 7 2 7 2 2 2" xfId="3359"/>
    <cellStyle name="เครื่องหมายจุลภาค 7 2 7 3" xfId="2253"/>
    <cellStyle name="เครื่องหมายจุลภาค 7 2 8" xfId="884"/>
    <cellStyle name="เครื่องหมายจุลภาค 7 2 9" xfId="571"/>
    <cellStyle name="เครื่องหมายจุลภาค 7 2 9 2" xfId="2240"/>
    <cellStyle name="เครื่องหมายจุลภาค 7 3" xfId="124"/>
    <cellStyle name="เครื่องหมายจุลภาค 8" xfId="24"/>
    <cellStyle name="เครื่องหมายจุลภาค 8 10" xfId="792"/>
    <cellStyle name="เครื่องหมายจุลภาค 8 11" xfId="590"/>
    <cellStyle name="เครื่องหมายจุลภาค 8 11 2" xfId="2366"/>
    <cellStyle name="เครื่องหมายจุลภาค 8 2" xfId="25"/>
    <cellStyle name="เครื่องหมายจุลภาค 8 3" xfId="125"/>
    <cellStyle name="เครื่องหมายจุลภาค 8 3 2" xfId="190"/>
    <cellStyle name="เครื่องหมายจุลภาค 8 3 2 2" xfId="275"/>
    <cellStyle name="เครื่องหมายจุลภาค 8 3 2 2 2" xfId="444"/>
    <cellStyle name="เครื่องหมายจุลภาค 8 3 2 2 2 2" xfId="488"/>
    <cellStyle name="เครื่องหมายจุลภาค 8 3 2 2 2 2 2" xfId="738"/>
    <cellStyle name="เครื่องหมายจุลภาค 8 3 2 2 2 2 2 2" xfId="748"/>
    <cellStyle name="เครื่องหมายจุลภาค 8 3 2 2 2 2 2 2 2" xfId="1411"/>
    <cellStyle name="เครื่องหมายจุลภาค 8 3 2 2 2 2 2 2 2 2" xfId="1421"/>
    <cellStyle name="เครื่องหมายจุลภาค 8 3 2 2 2 2 2 2 2 2 2" xfId="3788"/>
    <cellStyle name="เครื่องหมายจุลภาค 8 3 2 2 2 2 2 2 2 2 2 2" xfId="3798"/>
    <cellStyle name="เครื่องหมายจุลภาค 8 3 2 2 2 2 2 2 2 3" xfId="2700"/>
    <cellStyle name="เครื่องหมายจุลภาค 8 3 2 2 2 2 2 2 3" xfId="1767"/>
    <cellStyle name="เครื่องหมายจุลภาค 8 3 2 2 2 2 2 2 4" xfId="2094"/>
    <cellStyle name="เครื่องหมายจุลภาค 8 3 2 2 2 2 2 2 5" xfId="2690"/>
    <cellStyle name="เครื่องหมายจุลภาค 8 3 2 2 2 2 2 2 5 2" xfId="3212"/>
    <cellStyle name="เครื่องหมายจุลภาค 8 3 2 2 2 2 2 3" xfId="1052"/>
    <cellStyle name="เครื่องหมายจุลภาค 8 3 2 2 2 2 2 3 2" xfId="1757"/>
    <cellStyle name="เครื่องหมายจุลภาค 8 3 2 2 2 2 2 3 2 2" xfId="3458"/>
    <cellStyle name="เครื่องหมายจุลภาค 8 3 2 2 2 2 2 3 2 2 2" xfId="3919"/>
    <cellStyle name="เครื่องหมายจุลภาค 8 3 2 2 2 2 2 3 3" xfId="2836"/>
    <cellStyle name="เครื่องหมายจุลภาค 8 3 2 2 2 2 2 4" xfId="2084"/>
    <cellStyle name="เครื่องหมายจุลภาค 8 3 2 2 2 2 2 5" xfId="2353"/>
    <cellStyle name="เครื่องหมายจุลภาค 8 3 2 2 2 2 2 5 2" xfId="3202"/>
    <cellStyle name="เครื่องหมายจุลภาค 8 3 2 2 2 2 3" xfId="1042"/>
    <cellStyle name="เครื่องหมายจุลภาค 8 3 2 2 2 2 3 2" xfId="1224"/>
    <cellStyle name="เครื่องหมายจุลภาค 8 3 2 2 2 2 3 2 2" xfId="3448"/>
    <cellStyle name="เครื่องหมายจุลภาค 8 3 2 2 2 2 3 2 2 2" xfId="3606"/>
    <cellStyle name="เครื่องหมายจุลภาค 8 3 2 2 2 2 3 3" xfId="2508"/>
    <cellStyle name="เครื่องหมายจุลภาค 8 3 2 2 2 2 4" xfId="1573"/>
    <cellStyle name="เครื่องหมายจุลภาค 8 3 2 2 2 2 5" xfId="1902"/>
    <cellStyle name="เครื่องหมายจุลภาค 8 3 2 2 2 2 6" xfId="2343"/>
    <cellStyle name="เครื่องหมายจุลภาค 8 3 2 2 2 2 6 2" xfId="2999"/>
    <cellStyle name="เครื่องหมายจุลภาค 8 3 2 2 2 3" xfId="599"/>
    <cellStyle name="เครื่องหมายจุลภาค 8 3 2 2 2 3 2" xfId="1204"/>
    <cellStyle name="เครื่องหมายจุลภาค 8 3 2 2 2 3 2 2" xfId="1296"/>
    <cellStyle name="เครื่องหมายจุลภาค 8 3 2 2 2 3 2 2 2" xfId="3586"/>
    <cellStyle name="เครื่องหมายจุลภาค 8 3 2 2 2 3 2 2 2 2" xfId="3673"/>
    <cellStyle name="เครื่องหมายจุลภาค 8 3 2 2 2 3 2 3" xfId="2575"/>
    <cellStyle name="เครื่องหมายจุลภาค 8 3 2 2 2 3 3" xfId="1642"/>
    <cellStyle name="เครื่องหมายจุลภาค 8 3 2 2 2 3 4" xfId="1969"/>
    <cellStyle name="เครื่องหมายจุลภาค 8 3 2 2 2 3 5" xfId="2488"/>
    <cellStyle name="เครื่องหมายจุลภาค 8 3 2 2 2 3 5 2" xfId="3078"/>
    <cellStyle name="เครื่องหมายจุลภาค 8 3 2 2 2 4" xfId="865"/>
    <cellStyle name="เครื่องหมายจุลภาค 8 3 2 2 2 4 2" xfId="1551"/>
    <cellStyle name="เครื่องหมายจุลภาค 8 3 2 2 2 4 2 2" xfId="3299"/>
    <cellStyle name="เครื่องหมายจุลภาค 8 3 2 2 2 4 2 2 2" xfId="3845"/>
    <cellStyle name="เครื่องหมายจุลภาค 8 3 2 2 2 4 3" xfId="2760"/>
    <cellStyle name="เครื่องหมายจุลภาค 8 3 2 2 2 5" xfId="1882"/>
    <cellStyle name="เครื่องหมายจุลภาค 8 3 2 2 2 6" xfId="2183"/>
    <cellStyle name="เครื่องหมายจุลภาค 8 3 2 2 2 6 2" xfId="2972"/>
    <cellStyle name="เครื่องหมายจุลภาค 8 3 2 2 3" xfId="564"/>
    <cellStyle name="เครื่องหมายจุลภาค 8 3 2 2 3 2" xfId="661"/>
    <cellStyle name="เครื่องหมายจุลภาค 8 3 2 2 3 2 2" xfId="1286"/>
    <cellStyle name="เครื่องหมายจุลภาค 8 3 2 2 3 2 2 2" xfId="1337"/>
    <cellStyle name="เครื่องหมายจุลภาค 8 3 2 2 3 2 2 2 2" xfId="3663"/>
    <cellStyle name="เครื่องหมายจุลภาค 8 3 2 2 3 2 2 2 2 2" xfId="3714"/>
    <cellStyle name="เครื่องหมายจุลภาค 8 3 2 2 3 2 2 3" xfId="2616"/>
    <cellStyle name="เครื่องหมายจุลภาค 8 3 2 2 3 2 3" xfId="1683"/>
    <cellStyle name="เครื่องหมายจุลภาค 8 3 2 2 3 2 4" xfId="2010"/>
    <cellStyle name="เครื่องหมายจุลภาค 8 3 2 2 3 2 5" xfId="2565"/>
    <cellStyle name="เครื่องหมายจุลภาค 8 3 2 2 3 2 5 2" xfId="3127"/>
    <cellStyle name="เครื่องหมายจุลภาค 8 3 2 2 3 3" xfId="954"/>
    <cellStyle name="เครื่องหมายจุลภาค 8 3 2 2 3 3 2" xfId="1632"/>
    <cellStyle name="เครื่องหมายจุลภาค 8 3 2 2 3 3 2 2" xfId="3371"/>
    <cellStyle name="เครื่องหมายจุลภาค 8 3 2 2 3 3 2 2 2" xfId="3881"/>
    <cellStyle name="เครื่องหมายจุลภาค 8 3 2 2 3 3 3" xfId="2798"/>
    <cellStyle name="เครื่องหมายจุลภาค 8 3 2 2 3 4" xfId="1959"/>
    <cellStyle name="เครื่องหมายจุลภาค 8 3 2 2 3 5" xfId="2265"/>
    <cellStyle name="เครื่องหมายจุลภาค 8 3 2 2 3 5 2" xfId="3060"/>
    <cellStyle name="เครื่องหมายจุลภาค 8 3 2 2 4" xfId="838"/>
    <cellStyle name="เครื่องหมายจุลภาค 8 3 2 2 4 2" xfId="1097"/>
    <cellStyle name="เครื่องหมายจุลภาค 8 3 2 2 4 2 2" xfId="3289"/>
    <cellStyle name="เครื่องหมายจุลภาค 8 3 2 2 4 2 2 2" xfId="3489"/>
    <cellStyle name="เครื่องหมายจุลภาค 8 3 2 2 4 3" xfId="2389"/>
    <cellStyle name="เครื่องหมายจุลภาค 8 3 2 2 5" xfId="1453"/>
    <cellStyle name="เครื่องหมายจุลภาค 8 3 2 2 6" xfId="1788"/>
    <cellStyle name="เครื่องหมายจุลภาค 8 3 2 2 7" xfId="2173"/>
    <cellStyle name="เครื่องหมายจุลภาค 8 3 2 2 7 2" xfId="2860"/>
    <cellStyle name="เครื่องหมายจุลภาค 8 3 2 3" xfId="325"/>
    <cellStyle name="เครื่องหมายจุลภาค 8 3 2 4" xfId="375"/>
    <cellStyle name="เครื่องหมายจุลภาค 8 3 2 4 2" xfId="642"/>
    <cellStyle name="เครื่องหมายจุลภาค 8 3 2 4 2 2" xfId="698"/>
    <cellStyle name="เครื่องหมายจุลภาค 8 3 2 4 2 2 2" xfId="1326"/>
    <cellStyle name="เครื่องหมายจุลภาค 8 3 2 4 2 2 2 2" xfId="1371"/>
    <cellStyle name="เครื่องหมายจุลภาค 8 3 2 4 2 2 2 2 2" xfId="3703"/>
    <cellStyle name="เครื่องหมายจุลภาค 8 3 2 4 2 2 2 2 2 2" xfId="3748"/>
    <cellStyle name="เครื่องหมายจุลภาค 8 3 2 4 2 2 2 3" xfId="2650"/>
    <cellStyle name="เครื่องหมายจุลภาค 8 3 2 4 2 2 3" xfId="1717"/>
    <cellStyle name="เครื่องหมายจุลภาค 8 3 2 4 2 2 4" xfId="2044"/>
    <cellStyle name="เครื่องหมายจุลภาค 8 3 2 4 2 2 5" xfId="2605"/>
    <cellStyle name="เครื่องหมายจุลภาค 8 3 2 4 2 2 5 2" xfId="3162"/>
    <cellStyle name="เครื่องหมายจุลภาค 8 3 2 4 2 3" xfId="1001"/>
    <cellStyle name="เครื่องหมายจุลภาค 8 3 2 4 2 3 2" xfId="1672"/>
    <cellStyle name="เครื่องหมายจุลภาค 8 3 2 4 2 3 2 2" xfId="3408"/>
    <cellStyle name="เครื่องหมายจุลภาค 8 3 2 4 2 3 2 2 2" xfId="3890"/>
    <cellStyle name="เครื่องหมายจุลภาค 8 3 2 4 2 3 3" xfId="2807"/>
    <cellStyle name="เครื่องหมายจุลภาค 8 3 2 4 2 4" xfId="1999"/>
    <cellStyle name="เครื่องหมายจุลภาค 8 3 2 4 2 5" xfId="2303"/>
    <cellStyle name="เครื่องหมายจุลภาค 8 3 2 4 2 5 2" xfId="3113"/>
    <cellStyle name="เครื่องหมายจุลภาค 8 3 2 4 3" xfId="918"/>
    <cellStyle name="เครื่องหมายจุลภาค 8 3 2 4 3 2" xfId="1151"/>
    <cellStyle name="เครื่องหมายจุลภาค 8 3 2 4 3 2 2" xfId="3341"/>
    <cellStyle name="เครื่องหมายจุลภาค 8 3 2 4 3 2 2 2" xfId="3535"/>
    <cellStyle name="เครื่องหมายจุลภาค 8 3 2 4 3 3" xfId="2437"/>
    <cellStyle name="เครื่องหมายจุลภาค 8 3 2 4 4" xfId="1500"/>
    <cellStyle name="เครื่องหมายจุลภาค 8 3 2 4 5" xfId="1831"/>
    <cellStyle name="เครื่องหมายจุลภาค 8 3 2 4 6" xfId="2228"/>
    <cellStyle name="เครื่องหมายจุลภาค 8 3 2 4 6 2" xfId="2917"/>
    <cellStyle name="เครื่องหมายจุลภาค 8 3 2 5" xfId="453"/>
    <cellStyle name="เครื่องหมายจุลภาค 8 3 2 5 2" xfId="765"/>
    <cellStyle name="เครื่องหมายจุลภาค 8 3 2 5 2 2" xfId="1210"/>
    <cellStyle name="เครื่องหมายจุลภาค 8 3 2 5 2 2 2" xfId="3226"/>
    <cellStyle name="เครื่องหมายจุลภาค 8 3 2 5 2 2 2 2" xfId="3592"/>
    <cellStyle name="เครื่องหมายจุลภาค 8 3 2 5 2 3" xfId="2494"/>
    <cellStyle name="เครื่องหมายจุลภาค 8 3 2 5 3" xfId="1557"/>
    <cellStyle name="เครื่องหมายจุลภาค 8 3 2 5 4" xfId="1888"/>
    <cellStyle name="เครื่องหมายจุลภาค 8 3 2 5 5" xfId="579"/>
    <cellStyle name="เครื่องหมายจุลภาค 8 3 2 5 5 2" xfId="2980"/>
    <cellStyle name="เครื่องหมายจุลภาค 8 3 2 6" xfId="542"/>
    <cellStyle name="เครื่องหมายจุลภาค 8 3 2 6 2" xfId="1115"/>
    <cellStyle name="เครื่องหมายจุลภาค 8 3 2 6 2 2" xfId="3042"/>
    <cellStyle name="เครื่องหมายจุลภาค 8 3 2 6 2 2 2" xfId="3505"/>
    <cellStyle name="เครื่องหมายจุลภาค 8 3 2 6 3" xfId="2407"/>
    <cellStyle name="เครื่องหมายจุลภาค 8 3 2 7" xfId="1560"/>
    <cellStyle name="เครื่องหมายจุลภาค 8 3 2 8" xfId="853"/>
    <cellStyle name="เครื่องหมายจุลภาค 8 3 2 8 2" xfId="2721"/>
    <cellStyle name="เครื่องหมายจุลภาค 8 3 3" xfId="279"/>
    <cellStyle name="เครื่องหมายจุลภาค 8 3 3 2" xfId="416"/>
    <cellStyle name="เครื่องหมายจุลภาค 8 3 3 2 2" xfId="491"/>
    <cellStyle name="เครื่องหมายจุลภาค 8 3 3 2 2 2" xfId="718"/>
    <cellStyle name="เครื่องหมายจุลภาค 8 3 3 2 2 2 2" xfId="751"/>
    <cellStyle name="เครื่องหมายจุลภาค 8 3 3 2 2 2 2 2" xfId="1391"/>
    <cellStyle name="เครื่องหมายจุลภาค 8 3 3 2 2 2 2 2 2" xfId="1424"/>
    <cellStyle name="เครื่องหมายจุลภาค 8 3 3 2 2 2 2 2 2 2" xfId="3768"/>
    <cellStyle name="เครื่องหมายจุลภาค 8 3 3 2 2 2 2 2 2 2 2" xfId="3801"/>
    <cellStyle name="เครื่องหมายจุลภาค 8 3 3 2 2 2 2 2 3" xfId="2703"/>
    <cellStyle name="เครื่องหมายจุลภาค 8 3 3 2 2 2 2 3" xfId="1770"/>
    <cellStyle name="เครื่องหมายจุลภาค 8 3 3 2 2 2 2 4" xfId="2097"/>
    <cellStyle name="เครื่องหมายจุลภาค 8 3 3 2 2 2 2 5" xfId="2670"/>
    <cellStyle name="เครื่องหมายจุลภาค 8 3 3 2 2 2 2 5 2" xfId="3215"/>
    <cellStyle name="เครื่องหมายจุลภาค 8 3 3 2 2 2 3" xfId="1055"/>
    <cellStyle name="เครื่องหมายจุลภาค 8 3 3 2 2 2 3 2" xfId="1737"/>
    <cellStyle name="เครื่องหมายจุลภาค 8 3 3 2 2 2 3 2 2" xfId="3461"/>
    <cellStyle name="เครื่องหมายจุลภาค 8 3 3 2 2 2 3 2 2 2" xfId="3911"/>
    <cellStyle name="เครื่องหมายจุลภาค 8 3 3 2 2 2 3 3" xfId="2828"/>
    <cellStyle name="เครื่องหมายจุลภาค 8 3 3 2 2 2 4" xfId="2064"/>
    <cellStyle name="เครื่องหมายจุลภาค 8 3 3 2 2 2 5" xfId="2356"/>
    <cellStyle name="เครื่องหมายจุลภาค 8 3 3 2 2 2 5 2" xfId="3182"/>
    <cellStyle name="เครื่องหมายจุลภาค 8 3 3 2 2 3" xfId="1022"/>
    <cellStyle name="เครื่องหมายจุลภาค 8 3 3 2 2 3 2" xfId="1227"/>
    <cellStyle name="เครื่องหมายจุลภาค 8 3 3 2 2 3 2 2" xfId="3428"/>
    <cellStyle name="เครื่องหมายจุลภาค 8 3 3 2 2 3 2 2 2" xfId="3609"/>
    <cellStyle name="เครื่องหมายจุลภาค 8 3 3 2 2 3 3" xfId="2511"/>
    <cellStyle name="เครื่องหมายจุลภาค 8 3 3 2 2 4" xfId="1576"/>
    <cellStyle name="เครื่องหมายจุลภาค 8 3 3 2 2 5" xfId="1905"/>
    <cellStyle name="เครื่องหมายจุลภาค 8 3 3 2 2 6" xfId="2323"/>
    <cellStyle name="เครื่องหมายจุลภาค 8 3 3 2 2 6 2" xfId="3002"/>
    <cellStyle name="เครื่องหมายจุลภาค 8 3 3 2 3" xfId="602"/>
    <cellStyle name="เครื่องหมายจุลภาค 8 3 3 2 3 2" xfId="1183"/>
    <cellStyle name="เครื่องหมายจุลภาค 8 3 3 2 3 2 2" xfId="1299"/>
    <cellStyle name="เครื่องหมายจุลภาค 8 3 3 2 3 2 2 2" xfId="3565"/>
    <cellStyle name="เครื่องหมายจุลภาค 8 3 3 2 3 2 2 2 2" xfId="3676"/>
    <cellStyle name="เครื่องหมายจุลภาค 8 3 3 2 3 2 3" xfId="2578"/>
    <cellStyle name="เครื่องหมายจุลภาค 8 3 3 2 3 3" xfId="1645"/>
    <cellStyle name="เครื่องหมายจุลภาค 8 3 3 2 3 4" xfId="1972"/>
    <cellStyle name="เครื่องหมายจุลภาค 8 3 3 2 3 5" xfId="2467"/>
    <cellStyle name="เครื่องหมายจุลภาค 8 3 3 2 3 5 2" xfId="3081"/>
    <cellStyle name="เครื่องหมายจุลภาค 8 3 3 2 4" xfId="868"/>
    <cellStyle name="เครื่องหมายจุลภาค 8 3 3 2 4 2" xfId="1530"/>
    <cellStyle name="เครื่องหมายจุลภาค 8 3 3 2 4 2 2" xfId="3302"/>
    <cellStyle name="เครื่องหมายจุลภาค 8 3 3 2 4 2 2 2" xfId="3837"/>
    <cellStyle name="เครื่องหมายจุลภาค 8 3 3 2 4 3" xfId="2752"/>
    <cellStyle name="เครื่องหมายจุลภาค 8 3 3 2 5" xfId="1861"/>
    <cellStyle name="เครื่องหมายจุลภาค 8 3 3 2 6" xfId="2186"/>
    <cellStyle name="เครื่องหมายจุลภาค 8 3 3 2 6 2" xfId="2949"/>
    <cellStyle name="เครื่องหมายจุลภาค 8 3 3 3" xfId="531"/>
    <cellStyle name="เครื่องหมายจุลภาค 8 3 3 3 2" xfId="665"/>
    <cellStyle name="เครื่องหมายจุลภาค 8 3 3 3 2 2" xfId="1260"/>
    <cellStyle name="เครื่องหมายจุลภาค 8 3 3 3 2 2 2" xfId="1341"/>
    <cellStyle name="เครื่องหมายจุลภาค 8 3 3 3 2 2 2 2" xfId="3637"/>
    <cellStyle name="เครื่องหมายจุลภาค 8 3 3 3 2 2 2 2 2" xfId="3718"/>
    <cellStyle name="เครื่องหมายจุลภาค 8 3 3 3 2 2 3" xfId="2620"/>
    <cellStyle name="เครื่องหมายจุลภาค 8 3 3 3 2 3" xfId="1687"/>
    <cellStyle name="เครื่องหมายจุลภาค 8 3 3 3 2 4" xfId="2014"/>
    <cellStyle name="เครื่องหมายจุลภาค 8 3 3 3 2 5" xfId="2539"/>
    <cellStyle name="เครื่องหมายจุลภาค 8 3 3 3 2 5 2" xfId="3131"/>
    <cellStyle name="เครื่องหมายจุลภาค 8 3 3 3 3" xfId="958"/>
    <cellStyle name="เครื่องหมายจุลภาค 8 3 3 3 3 2" xfId="1606"/>
    <cellStyle name="เครื่องหมายจุลภาค 8 3 3 3 3 2 2" xfId="3375"/>
    <cellStyle name="เครื่องหมายจุลภาค 8 3 3 3 3 2 2 2" xfId="3867"/>
    <cellStyle name="เครื่องหมายจุลภาค 8 3 3 3 3 3" xfId="2784"/>
    <cellStyle name="เครื่องหมายจุลภาค 8 3 3 3 4" xfId="1933"/>
    <cellStyle name="เครื่องหมายจุลภาค 8 3 3 3 5" xfId="2269"/>
    <cellStyle name="เครื่องหมายจุลภาค 8 3 3 3 5 2" xfId="3032"/>
    <cellStyle name="เครื่องหมายจุลภาค 8 3 3 4" xfId="797"/>
    <cellStyle name="เครื่องหมายจุลภาค 8 3 3 4 2" xfId="1101"/>
    <cellStyle name="เครื่องหมายจุลภาค 8 3 3 4 2 2" xfId="3254"/>
    <cellStyle name="เครื่องหมายจุลภาค 8 3 3 4 2 2 2" xfId="3493"/>
    <cellStyle name="เครื่องหมายจุลภาค 8 3 3 4 3" xfId="2393"/>
    <cellStyle name="เครื่องหมายจุลภาค 8 3 3 5" xfId="1457"/>
    <cellStyle name="เครื่องหมายจุลภาค 8 3 3 6" xfId="1792"/>
    <cellStyle name="เครื่องหมายจุลภาค 8 3 3 7" xfId="2138"/>
    <cellStyle name="เครื่องหมายจุลภาค 8 3 3 7 2" xfId="2864"/>
    <cellStyle name="เครื่องหมายจุลภาค 8 3 4" xfId="317"/>
    <cellStyle name="เครื่องหมายจุลภาค 8 3 4 2" xfId="522"/>
    <cellStyle name="เครื่องหมายจุลภาค 8 3 4 2 2" xfId="679"/>
    <cellStyle name="เครื่องหมายจุลภาค 8 3 4 2 2 2" xfId="1251"/>
    <cellStyle name="เครื่องหมายจุลภาค 8 3 4 2 2 2 2" xfId="1352"/>
    <cellStyle name="เครื่องหมายจุลภาค 8 3 4 2 2 2 2 2" xfId="3628"/>
    <cellStyle name="เครื่องหมายจุลภาค 8 3 4 2 2 2 2 2 2" xfId="3729"/>
    <cellStyle name="เครื่องหมายจุลภาค 8 3 4 2 2 2 3" xfId="2631"/>
    <cellStyle name="เครื่องหมายจุลภาค 8 3 4 2 2 3" xfId="1698"/>
    <cellStyle name="เครื่องหมายจุลภาค 8 3 4 2 2 4" xfId="2025"/>
    <cellStyle name="เครื่องหมายจุลภาค 8 3 4 2 2 5" xfId="2530"/>
    <cellStyle name="เครื่องหมายจุลภาค 8 3 4 2 2 5 2" xfId="3143"/>
    <cellStyle name="เครื่องหมายจุลภาค 8 3 4 2 3" xfId="979"/>
    <cellStyle name="เครื่องหมายจุลภาค 8 3 4 2 3 2" xfId="1597"/>
    <cellStyle name="เครื่องหมายจุลภาค 8 3 4 2 3 2 2" xfId="3387"/>
    <cellStyle name="เครื่องหมายจุลภาค 8 3 4 2 3 2 2 2" xfId="3858"/>
    <cellStyle name="เครื่องหมายจุลภาค 8 3 4 2 3 3" xfId="2775"/>
    <cellStyle name="เครื่องหมายจุลภาค 8 3 4 2 4" xfId="1924"/>
    <cellStyle name="เครื่องหมายจุลภาค 8 3 4 2 5" xfId="2282"/>
    <cellStyle name="เครื่องหมายจุลภาค 8 3 4 2 5 2" xfId="3023"/>
    <cellStyle name="เครื่องหมายจุลภาค 8 3 4 3" xfId="775"/>
    <cellStyle name="เครื่องหมายจุลภาค 8 3 4 3 2" xfId="1122"/>
    <cellStyle name="เครื่องหมายจุลภาค 8 3 4 3 2 2" xfId="3234"/>
    <cellStyle name="เครื่องหมายจุลภาค 8 3 4 3 2 2 2" xfId="3510"/>
    <cellStyle name="เครื่องหมายจุลภาค 8 3 4 3 3" xfId="2412"/>
    <cellStyle name="เครื่องหมายจุลภาค 8 3 4 4" xfId="1473"/>
    <cellStyle name="เครื่องหมายจุลภาค 8 3 4 5" xfId="1807"/>
    <cellStyle name="เครื่องหมายจุลภาค 8 3 4 6" xfId="2114"/>
    <cellStyle name="เครื่องหมายจุลภาค 8 3 4 6 2" xfId="2881"/>
    <cellStyle name="เครื่องหมายจุลภาค 8 3 5" xfId="471"/>
    <cellStyle name="เครื่องหมายจุลภาค 8 3 5 2" xfId="929"/>
    <cellStyle name="เครื่องหมายจุลภาค 8 3 5 2 2" xfId="1213"/>
    <cellStyle name="เครื่องหมายจุลภาค 8 3 5 2 2 2" xfId="3351"/>
    <cellStyle name="เครื่องหมายจุลภาค 8 3 5 2 2 2 2" xfId="3595"/>
    <cellStyle name="เครื่องหมายจุลภาค 8 3 5 2 3" xfId="2497"/>
    <cellStyle name="เครื่องหมายจุลภาค 8 3 5 3" xfId="1562"/>
    <cellStyle name="เครื่องหมายจุลภาค 8 3 5 4" xfId="1891"/>
    <cellStyle name="เครื่องหมายจุลภาค 8 3 5 5" xfId="2243"/>
    <cellStyle name="เครื่องหมายจุลภาค 8 3 5 5 2" xfId="2986"/>
    <cellStyle name="เครื่องหมายจุลภาค 8 3 6" xfId="390"/>
    <cellStyle name="เครื่องหมายจุลภาค 8 3 6 2" xfId="1082"/>
    <cellStyle name="เครื่องหมายจุลภาค 8 3 6 2 2" xfId="2926"/>
    <cellStyle name="เครื่องหมายจุลภาค 8 3 6 2 2 2" xfId="3477"/>
    <cellStyle name="เครื่องหมายจุลภาค 8 3 6 3" xfId="2375"/>
    <cellStyle name="เครื่องหมายจุลภาค 8 3 7" xfId="465"/>
    <cellStyle name="เครื่องหมายจุลภาค 8 3 8" xfId="671"/>
    <cellStyle name="เครื่องหมายจุลภาค 8 3 8 2" xfId="2723"/>
    <cellStyle name="เครื่องหมายจุลภาค 8 4" xfId="126"/>
    <cellStyle name="เครื่องหมายจุลภาค 8 5" xfId="166"/>
    <cellStyle name="เครื่องหมายจุลภาค 8 5 2" xfId="407"/>
    <cellStyle name="เครื่องหมายจุลภาค 8 5 2 2" xfId="430"/>
    <cellStyle name="เครื่องหมายจุลภาค 8 5 2 2 2" xfId="709"/>
    <cellStyle name="เครื่องหมายจุลภาค 8 5 2 2 2 2" xfId="730"/>
    <cellStyle name="เครื่องหมายจุลภาค 8 5 2 2 2 2 2" xfId="1382"/>
    <cellStyle name="เครื่องหมายจุลภาค 8 5 2 2 2 2 2 2" xfId="1403"/>
    <cellStyle name="เครื่องหมายจุลภาค 8 5 2 2 2 2 2 2 2" xfId="3759"/>
    <cellStyle name="เครื่องหมายจุลภาค 8 5 2 2 2 2 2 2 2 2" xfId="3780"/>
    <cellStyle name="เครื่องหมายจุลภาค 8 5 2 2 2 2 2 3" xfId="2682"/>
    <cellStyle name="เครื่องหมายจุลภาค 8 5 2 2 2 2 3" xfId="1749"/>
    <cellStyle name="เครื่องหมายจุลภาค 8 5 2 2 2 2 4" xfId="2076"/>
    <cellStyle name="เครื่องหมายจุลภาค 8 5 2 2 2 2 5" xfId="2661"/>
    <cellStyle name="เครื่องหมายจุลภาค 8 5 2 2 2 2 5 2" xfId="3194"/>
    <cellStyle name="เครื่องหมายจุลภาค 8 5 2 2 2 3" xfId="1034"/>
    <cellStyle name="เครื่องหมายจุลภาค 8 5 2 2 2 3 2" xfId="1728"/>
    <cellStyle name="เครื่องหมายจุลภาค 8 5 2 2 2 3 2 2" xfId="3440"/>
    <cellStyle name="เครื่องหมายจุลภาค 8 5 2 2 2 3 2 2 2" xfId="3902"/>
    <cellStyle name="เครื่องหมายจุลภาค 8 5 2 2 2 3 3" xfId="2819"/>
    <cellStyle name="เครื่องหมายจุลภาค 8 5 2 2 2 4" xfId="2055"/>
    <cellStyle name="เครื่องหมายจุลภาค 8 5 2 2 2 5" xfId="2335"/>
    <cellStyle name="เครื่องหมายจุลภาค 8 5 2 2 2 5 2" xfId="3173"/>
    <cellStyle name="เครื่องหมายจุลภาค 8 5 2 2 3" xfId="1013"/>
    <cellStyle name="เครื่องหมายจุลภาค 8 5 2 2 3 2" xfId="1196"/>
    <cellStyle name="เครื่องหมายจุลภาค 8 5 2 2 3 2 2" xfId="3419"/>
    <cellStyle name="เครื่องหมายจุลภาค 8 5 2 2 3 2 2 2" xfId="3578"/>
    <cellStyle name="เครื่องหมายจุลภาค 8 5 2 2 3 3" xfId="2480"/>
    <cellStyle name="เครื่องหมายจุลภาค 8 5 2 2 4" xfId="1543"/>
    <cellStyle name="เครื่องหมายจุลภาค 8 5 2 2 5" xfId="1874"/>
    <cellStyle name="เครื่องหมายจุลภาค 8 5 2 2 6" xfId="2314"/>
    <cellStyle name="เครื่องหมายจุลภาค 8 5 2 2 6 2" xfId="2962"/>
    <cellStyle name="เครื่องหมายจุลภาค 8 5 2 3" xfId="551"/>
    <cellStyle name="เครื่องหมายจุลภาค 8 5 2 3 2" xfId="1174"/>
    <cellStyle name="เครื่องหมายจุลภาค 8 5 2 3 2 2" xfId="1278"/>
    <cellStyle name="เครื่องหมายจุลภาค 8 5 2 3 2 2 2" xfId="3556"/>
    <cellStyle name="เครื่องหมายจุลภาค 8 5 2 3 2 2 2 2" xfId="3655"/>
    <cellStyle name="เครื่องหมายจุลภาค 8 5 2 3 2 3" xfId="2557"/>
    <cellStyle name="เครื่องหมายจุลภาค 8 5 2 3 3" xfId="1624"/>
    <cellStyle name="เครื่องหมายจุลภาค 8 5 2 3 4" xfId="1951"/>
    <cellStyle name="เครื่องหมายจุลภาค 8 5 2 3 5" xfId="2458"/>
    <cellStyle name="เครื่องหมายจุลภาค 8 5 2 3 5 2" xfId="3051"/>
    <cellStyle name="เครื่องหมายจุลภาค 8 5 2 4" xfId="828"/>
    <cellStyle name="เครื่องหมายจุลภาค 8 5 2 4 2" xfId="1521"/>
    <cellStyle name="เครื่องหมายจุลภาค 8 5 2 4 2 2" xfId="3281"/>
    <cellStyle name="เครื่องหมายจุลภาค 8 5 2 4 2 2 2" xfId="3828"/>
    <cellStyle name="เครื่องหมายจุลภาค 8 5 2 4 3" xfId="2743"/>
    <cellStyle name="เครื่องหมายจุลภาค 8 5 2 5" xfId="1852"/>
    <cellStyle name="เครื่องหมายจุลภาค 8 5 2 6" xfId="2165"/>
    <cellStyle name="เครื่องหมายจุลภาค 8 5 2 6 2" xfId="2940"/>
    <cellStyle name="เครื่องหมายจุลภาค 8 5 3" xfId="175"/>
    <cellStyle name="เครื่องหมายจุลภาค 8 5 3 2" xfId="632"/>
    <cellStyle name="เครื่องหมายจุลภาค 8 5 3 2 2" xfId="791"/>
    <cellStyle name="เครื่องหมายจุลภาค 8 5 3 2 2 2" xfId="1317"/>
    <cellStyle name="เครื่องหมายจุลภาค 8 5 3 2 2 2 2" xfId="3249"/>
    <cellStyle name="เครื่องหมายจุลภาค 8 5 3 2 2 2 2 2" xfId="3694"/>
    <cellStyle name="เครื่องหมายจุลภาค 8 5 3 2 2 3" xfId="2596"/>
    <cellStyle name="เครื่องหมายจุลภาค 8 5 3 2 3" xfId="1663"/>
    <cellStyle name="เครื่องหมายจุลภาค 8 5 3 2 4" xfId="1990"/>
    <cellStyle name="เครื่องหมายจุลภาค 8 5 3 2 5" xfId="2133"/>
    <cellStyle name="เครื่องหมายจุลภาค 8 5 3 2 5 2" xfId="3104"/>
    <cellStyle name="เครื่องหมายจุลภาค 8 5 3 3" xfId="905"/>
    <cellStyle name="เครื่องหมายจุลภาค 8 5 3 3 2" xfId="893"/>
    <cellStyle name="เครื่องหมายจุลภาค 8 5 3 3 2 2" xfId="3328"/>
    <cellStyle name="เครื่องหมายจุลภาค 8 5 3 3 2 2 2" xfId="3316"/>
    <cellStyle name="เครื่องหมายจุลภาค 8 5 3 3 3" xfId="2203"/>
    <cellStyle name="เครื่องหมายจุลภาค 8 5 3 4" xfId="1439"/>
    <cellStyle name="เครื่องหมายจุลภาค 8 5 3 5" xfId="2215"/>
    <cellStyle name="เครื่องหมายจุลภาค 8 5 3 5 2" xfId="2118"/>
    <cellStyle name="เครื่องหมายจุลภาค 8 5 4" xfId="569"/>
    <cellStyle name="เครื่องหมายจุลภาค 8 5 4 2" xfId="922"/>
    <cellStyle name="เครื่องหมายจุลภาค 8 5 4 2 2" xfId="3064"/>
    <cellStyle name="เครื่องหมายจุลภาค 8 5 4 2 2 2" xfId="3345"/>
    <cellStyle name="เครื่องหมายจุลภาค 8 5 4 3" xfId="2233"/>
    <cellStyle name="เครื่องหมายจุลภาค 8 5 5" xfId="1076"/>
    <cellStyle name="เครื่องหมายจุลภาค 8 5 6" xfId="1584"/>
    <cellStyle name="เครื่องหมายจุลภาค 8 5 7" xfId="842"/>
    <cellStyle name="เครื่องหมายจุลภาค 8 5 7 2" xfId="2847"/>
    <cellStyle name="เครื่องหมายจุลภาค 8 6" xfId="296"/>
    <cellStyle name="เครื่องหมายจุลภาค 8 7" xfId="335"/>
    <cellStyle name="เครื่องหมายจุลภาค 8 7 2" xfId="534"/>
    <cellStyle name="เครื่องหมายจุลภาค 8 7 2 2" xfId="685"/>
    <cellStyle name="เครื่องหมายจุลภาค 8 7 2 2 2" xfId="1263"/>
    <cellStyle name="เครื่องหมายจุลภาค 8 7 2 2 2 2" xfId="1358"/>
    <cellStyle name="เครื่องหมายจุลภาค 8 7 2 2 2 2 2" xfId="3640"/>
    <cellStyle name="เครื่องหมายจุลภาค 8 7 2 2 2 2 2 2" xfId="3735"/>
    <cellStyle name="เครื่องหมายจุลภาค 8 7 2 2 2 3" xfId="2637"/>
    <cellStyle name="เครื่องหมายจุลภาค 8 7 2 2 3" xfId="1704"/>
    <cellStyle name="เครื่องหมายจุลภาค 8 7 2 2 4" xfId="2031"/>
    <cellStyle name="เครื่องหมายจุลภาค 8 7 2 2 5" xfId="2542"/>
    <cellStyle name="เครื่องหมายจุลภาค 8 7 2 2 5 2" xfId="3149"/>
    <cellStyle name="เครื่องหมายจุลภาค 8 7 2 3" xfId="988"/>
    <cellStyle name="เครื่องหมายจุลภาค 8 7 2 3 2" xfId="1609"/>
    <cellStyle name="เครื่องหมายจุลภาค 8 7 2 3 2 2" xfId="3395"/>
    <cellStyle name="เครื่องหมายจุลภาค 8 7 2 3 2 2 2" xfId="3870"/>
    <cellStyle name="เครื่องหมายจุลภาค 8 7 2 3 3" xfId="2787"/>
    <cellStyle name="เครื่องหมายจุลภาค 8 7 2 4" xfId="1936"/>
    <cellStyle name="เครื่องหมายจุลภาค 8 7 2 5" xfId="2290"/>
    <cellStyle name="เครื่องหมายจุลภาค 8 7 2 5 2" xfId="3035"/>
    <cellStyle name="เครื่องหมายจุลภาค 8 7 3" xfId="807"/>
    <cellStyle name="เครื่องหมายจุลภาค 8 7 3 2" xfId="1131"/>
    <cellStyle name="เครื่องหมายจุลภาค 8 7 3 2 2" xfId="3262"/>
    <cellStyle name="เครื่องหมายจุลภาค 8 7 3 2 2 2" xfId="3517"/>
    <cellStyle name="เครื่องหมายจุลภาค 8 7 3 3" xfId="2419"/>
    <cellStyle name="เครื่องหมายจุลภาค 8 7 4" xfId="1480"/>
    <cellStyle name="เครื่องหมายจุลภาค 8 7 5" xfId="1814"/>
    <cellStyle name="เครื่องหมายจุลภาค 8 7 6" xfId="2146"/>
    <cellStyle name="เครื่องหมายจุลภาค 8 7 6 2" xfId="2891"/>
    <cellStyle name="เครื่องหมายจุลภาค 8 8" xfId="512"/>
    <cellStyle name="เครื่องหมายจุลภาค 8 8 2" xfId="819"/>
    <cellStyle name="เครื่องหมายจุลภาค 8 8 2 2" xfId="1241"/>
    <cellStyle name="เครื่องหมายจุลภาค 8 8 2 2 2" xfId="3272"/>
    <cellStyle name="เครื่องหมายจุลภาค 8 8 2 2 2 2" xfId="3618"/>
    <cellStyle name="เครื่องหมายจุลภาค 8 8 2 3" xfId="2520"/>
    <cellStyle name="เครื่องหมายจุลภาค 8 8 3" xfId="1587"/>
    <cellStyle name="เครื่องหมายจุลภาค 8 8 4" xfId="1914"/>
    <cellStyle name="เครื่องหมายจุลภาค 8 8 5" xfId="2156"/>
    <cellStyle name="เครื่องหมายจุลภาค 8 8 5 2" xfId="3013"/>
    <cellStyle name="เครื่องหมายจุลภาค 8 9" xfId="353"/>
    <cellStyle name="เครื่องหมายจุลภาค 8 9 2" xfId="768"/>
    <cellStyle name="เครื่องหมายจุลภาค 8 9 2 2" xfId="2906"/>
    <cellStyle name="เครื่องหมายจุลภาค 8 9 2 2 2" xfId="3228"/>
    <cellStyle name="เครื่องหมายจุลภาค 8 9 3" xfId="2106"/>
    <cellStyle name="เครื่องหมายจุลภาค 9" xfId="26"/>
    <cellStyle name="เครื่องหมายจุลภาค 9 2" xfId="27"/>
    <cellStyle name="เครื่องหมายจุลภาค 9 2 2" xfId="127"/>
    <cellStyle name="เครื่องหมายจุลภาค 9 2 2 10" xfId="511"/>
    <cellStyle name="เครื่องหมายจุลภาค 9 2 2 10 2" xfId="2119"/>
    <cellStyle name="เครื่องหมายจุลภาค 9 2 2 2" xfId="128"/>
    <cellStyle name="เครื่องหมายจุลภาค 9 2 2 2 2" xfId="277"/>
    <cellStyle name="เครื่องหมายจุลภาค 9 2 2 2 2 2" xfId="278"/>
    <cellStyle name="เครื่องหมายจุลภาค 9 2 2 2 2 2 2" xfId="489"/>
    <cellStyle name="เครื่องหมายจุลภาค 9 2 2 2 2 2 2 2" xfId="490"/>
    <cellStyle name="เครื่องหมายจุลภาค 9 2 2 2 2 2 2 2 2" xfId="749"/>
    <cellStyle name="เครื่องหมายจุลภาค 9 2 2 2 2 2 2 2 2 2" xfId="750"/>
    <cellStyle name="เครื่องหมายจุลภาค 9 2 2 2 2 2 2 2 2 2 2" xfId="1422"/>
    <cellStyle name="เครื่องหมายจุลภาค 9 2 2 2 2 2 2 2 2 2 2 2" xfId="1423"/>
    <cellStyle name="เครื่องหมายจุลภาค 9 2 2 2 2 2 2 2 2 2 2 2 2" xfId="3799"/>
    <cellStyle name="เครื่องหมายจุลภาค 9 2 2 2 2 2 2 2 2 2 2 2 2 2" xfId="3800"/>
    <cellStyle name="เครื่องหมายจุลภาค 9 2 2 2 2 2 2 2 2 2 2 3" xfId="2702"/>
    <cellStyle name="เครื่องหมายจุลภาค 9 2 2 2 2 2 2 2 2 2 3" xfId="1769"/>
    <cellStyle name="เครื่องหมายจุลภาค 9 2 2 2 2 2 2 2 2 2 4" xfId="2096"/>
    <cellStyle name="เครื่องหมายจุลภาค 9 2 2 2 2 2 2 2 2 2 5" xfId="2701"/>
    <cellStyle name="เครื่องหมายจุลภาค 9 2 2 2 2 2 2 2 2 2 5 2" xfId="3214"/>
    <cellStyle name="เครื่องหมายจุลภาค 9 2 2 2 2 2 2 2 2 3" xfId="1054"/>
    <cellStyle name="เครื่องหมายจุลภาค 9 2 2 2 2 2 2 2 2 3 2" xfId="1768"/>
    <cellStyle name="เครื่องหมายจุลภาค 9 2 2 2 2 2 2 2 2 3 2 2" xfId="3460"/>
    <cellStyle name="เครื่องหมายจุลภาค 9 2 2 2 2 2 2 2 2 3 2 2 2" xfId="3922"/>
    <cellStyle name="เครื่องหมายจุลภาค 9 2 2 2 2 2 2 2 2 3 3" xfId="2839"/>
    <cellStyle name="เครื่องหมายจุลภาค 9 2 2 2 2 2 2 2 2 4" xfId="2095"/>
    <cellStyle name="เครื่องหมายจุลภาค 9 2 2 2 2 2 2 2 2 5" xfId="2355"/>
    <cellStyle name="เครื่องหมายจุลภาค 9 2 2 2 2 2 2 2 2 5 2" xfId="3213"/>
    <cellStyle name="เครื่องหมายจุลภาค 9 2 2 2 2 2 2 2 3" xfId="1053"/>
    <cellStyle name="เครื่องหมายจุลภาค 9 2 2 2 2 2 2 2 3 2" xfId="1226"/>
    <cellStyle name="เครื่องหมายจุลภาค 9 2 2 2 2 2 2 2 3 2 2" xfId="3459"/>
    <cellStyle name="เครื่องหมายจุลภาค 9 2 2 2 2 2 2 2 3 2 2 2" xfId="3608"/>
    <cellStyle name="เครื่องหมายจุลภาค 9 2 2 2 2 2 2 2 3 3" xfId="2510"/>
    <cellStyle name="เครื่องหมายจุลภาค 9 2 2 2 2 2 2 2 4" xfId="1575"/>
    <cellStyle name="เครื่องหมายจุลภาค 9 2 2 2 2 2 2 2 5" xfId="1904"/>
    <cellStyle name="เครื่องหมายจุลภาค 9 2 2 2 2 2 2 2 6" xfId="2354"/>
    <cellStyle name="เครื่องหมายจุลภาค 9 2 2 2 2 2 2 2 6 2" xfId="3001"/>
    <cellStyle name="เครื่องหมายจุลภาค 9 2 2 2 2 2 2 3" xfId="601"/>
    <cellStyle name="เครื่องหมายจุลภาค 9 2 2 2 2 2 2 3 2" xfId="1225"/>
    <cellStyle name="เครื่องหมายจุลภาค 9 2 2 2 2 2 2 3 2 2" xfId="1298"/>
    <cellStyle name="เครื่องหมายจุลภาค 9 2 2 2 2 2 2 3 2 2 2" xfId="3607"/>
    <cellStyle name="เครื่องหมายจุลภาค 9 2 2 2 2 2 2 3 2 2 2 2" xfId="3675"/>
    <cellStyle name="เครื่องหมายจุลภาค 9 2 2 2 2 2 2 3 2 3" xfId="2577"/>
    <cellStyle name="เครื่องหมายจุลภาค 9 2 2 2 2 2 2 3 3" xfId="1644"/>
    <cellStyle name="เครื่องหมายจุลภาค 9 2 2 2 2 2 2 3 4" xfId="1971"/>
    <cellStyle name="เครื่องหมายจุลภาค 9 2 2 2 2 2 2 3 5" xfId="2509"/>
    <cellStyle name="เครื่องหมายจุลภาค 9 2 2 2 2 2 2 3 5 2" xfId="3080"/>
    <cellStyle name="เครื่องหมายจุลภาค 9 2 2 2 2 2 2 4" xfId="867"/>
    <cellStyle name="เครื่องหมายจุลภาค 9 2 2 2 2 2 2 4 2" xfId="1574"/>
    <cellStyle name="เครื่องหมายจุลภาค 9 2 2 2 2 2 2 4 2 2" xfId="3301"/>
    <cellStyle name="เครื่องหมายจุลภาค 9 2 2 2 2 2 2 4 2 2 2" xfId="3849"/>
    <cellStyle name="เครื่องหมายจุลภาค 9 2 2 2 2 2 2 4 3" xfId="2764"/>
    <cellStyle name="เครื่องหมายจุลภาค 9 2 2 2 2 2 2 5" xfId="1903"/>
    <cellStyle name="เครื่องหมายจุลภาค 9 2 2 2 2 2 2 6" xfId="2185"/>
    <cellStyle name="เครื่องหมายจุลภาค 9 2 2 2 2 2 2 6 2" xfId="3000"/>
    <cellStyle name="เครื่องหมายจุลภาค 9 2 2 2 2 2 3" xfId="600"/>
    <cellStyle name="เครื่องหมายจุลภาค 9 2 2 2 2 2 3 2" xfId="664"/>
    <cellStyle name="เครื่องหมายจุลภาค 9 2 2 2 2 2 3 2 2" xfId="1297"/>
    <cellStyle name="เครื่องหมายจุลภาค 9 2 2 2 2 2 3 2 2 2" xfId="1340"/>
    <cellStyle name="เครื่องหมายจุลภาค 9 2 2 2 2 2 3 2 2 2 2" xfId="3674"/>
    <cellStyle name="เครื่องหมายจุลภาค 9 2 2 2 2 2 3 2 2 2 2 2" xfId="3717"/>
    <cellStyle name="เครื่องหมายจุลภาค 9 2 2 2 2 2 3 2 2 3" xfId="2619"/>
    <cellStyle name="เครื่องหมายจุลภาค 9 2 2 2 2 2 3 2 3" xfId="1686"/>
    <cellStyle name="เครื่องหมายจุลภาค 9 2 2 2 2 2 3 2 4" xfId="2013"/>
    <cellStyle name="เครื่องหมายจุลภาค 9 2 2 2 2 2 3 2 5" xfId="2576"/>
    <cellStyle name="เครื่องหมายจุลภาค 9 2 2 2 2 2 3 2 5 2" xfId="3130"/>
    <cellStyle name="เครื่องหมายจุลภาค 9 2 2 2 2 2 3 3" xfId="957"/>
    <cellStyle name="เครื่องหมายจุลภาค 9 2 2 2 2 2 3 3 2" xfId="1643"/>
    <cellStyle name="เครื่องหมายจุลภาค 9 2 2 2 2 2 3 3 2 2" xfId="3374"/>
    <cellStyle name="เครื่องหมายจุลภาค 9 2 2 2 2 2 3 3 2 2 2" xfId="3884"/>
    <cellStyle name="เครื่องหมายจุลภาค 9 2 2 2 2 2 3 3 3" xfId="2801"/>
    <cellStyle name="เครื่องหมายจุลภาค 9 2 2 2 2 2 3 4" xfId="1970"/>
    <cellStyle name="เครื่องหมายจุลภาค 9 2 2 2 2 2 3 5" xfId="2268"/>
    <cellStyle name="เครื่องหมายจุลภาค 9 2 2 2 2 2 3 5 2" xfId="3079"/>
    <cellStyle name="เครื่องหมายจุลภาค 9 2 2 2 2 2 4" xfId="866"/>
    <cellStyle name="เครื่องหมายจุลภาค 9 2 2 2 2 2 4 2" xfId="1100"/>
    <cellStyle name="เครื่องหมายจุลภาค 9 2 2 2 2 2 4 2 2" xfId="3300"/>
    <cellStyle name="เครื่องหมายจุลภาค 9 2 2 2 2 2 4 2 2 2" xfId="3492"/>
    <cellStyle name="เครื่องหมายจุลภาค 9 2 2 2 2 2 4 3" xfId="2392"/>
    <cellStyle name="เครื่องหมายจุลภาค 9 2 2 2 2 2 5" xfId="1456"/>
    <cellStyle name="เครื่องหมายจุลภาค 9 2 2 2 2 2 6" xfId="1791"/>
    <cellStyle name="เครื่องหมายจุลภาค 9 2 2 2 2 2 7" xfId="2184"/>
    <cellStyle name="เครื่องหมายจุลภาค 9 2 2 2 2 2 7 2" xfId="2863"/>
    <cellStyle name="เครื่องหมายจุลภาค 9 2 2 2 2 3" xfId="328"/>
    <cellStyle name="เครื่องหมายจุลภาค 9 2 2 2 2 4" xfId="378"/>
    <cellStyle name="เครื่องหมายจุลภาค 9 2 2 2 2 4 2" xfId="663"/>
    <cellStyle name="เครื่องหมายจุลภาค 9 2 2 2 2 4 2 2" xfId="700"/>
    <cellStyle name="เครื่องหมายจุลภาค 9 2 2 2 2 4 2 2 2" xfId="1339"/>
    <cellStyle name="เครื่องหมายจุลภาค 9 2 2 2 2 4 2 2 2 2" xfId="1373"/>
    <cellStyle name="เครื่องหมายจุลภาค 9 2 2 2 2 4 2 2 2 2 2" xfId="3716"/>
    <cellStyle name="เครื่องหมายจุลภาค 9 2 2 2 2 4 2 2 2 2 2 2" xfId="3750"/>
    <cellStyle name="เครื่องหมายจุลภาค 9 2 2 2 2 4 2 2 2 3" xfId="2652"/>
    <cellStyle name="เครื่องหมายจุลภาค 9 2 2 2 2 4 2 2 3" xfId="1719"/>
    <cellStyle name="เครื่องหมายจุลภาค 9 2 2 2 2 4 2 2 4" xfId="2046"/>
    <cellStyle name="เครื่องหมายจุลภาค 9 2 2 2 2 4 2 2 5" xfId="2618"/>
    <cellStyle name="เครื่องหมายจุลภาค 9 2 2 2 2 4 2 2 5 2" xfId="3164"/>
    <cellStyle name="เครื่องหมายจุลภาค 9 2 2 2 2 4 2 3" xfId="1003"/>
    <cellStyle name="เครื่องหมายจุลภาค 9 2 2 2 2 4 2 3 2" xfId="1685"/>
    <cellStyle name="เครื่องหมายจุลภาค 9 2 2 2 2 4 2 3 2 2" xfId="3410"/>
    <cellStyle name="เครื่องหมายจุลภาค 9 2 2 2 2 4 2 3 2 2 2" xfId="3893"/>
    <cellStyle name="เครื่องหมายจุลภาค 9 2 2 2 2 4 2 3 3" xfId="2810"/>
    <cellStyle name="เครื่องหมายจุลภาค 9 2 2 2 2 4 2 4" xfId="2012"/>
    <cellStyle name="เครื่องหมายจุลภาค 9 2 2 2 2 4 2 5" xfId="2305"/>
    <cellStyle name="เครื่องหมายจุลภาค 9 2 2 2 2 4 2 5 2" xfId="3129"/>
    <cellStyle name="เครื่องหมายจุลภาค 9 2 2 2 2 4 3" xfId="956"/>
    <cellStyle name="เครื่องหมายจุลภาค 9 2 2 2 2 4 3 2" xfId="1154"/>
    <cellStyle name="เครื่องหมายจุลภาค 9 2 2 2 2 4 3 2 2" xfId="3373"/>
    <cellStyle name="เครื่องหมายจุลภาค 9 2 2 2 2 4 3 2 2 2" xfId="3537"/>
    <cellStyle name="เครื่องหมายจุลภาค 9 2 2 2 2 4 3 3" xfId="2439"/>
    <cellStyle name="เครื่องหมายจุลภาค 9 2 2 2 2 4 4" xfId="1502"/>
    <cellStyle name="เครื่องหมายจุลภาค 9 2 2 2 2 4 5" xfId="1833"/>
    <cellStyle name="เครื่องหมายจุลภาค 9 2 2 2 2 4 6" xfId="2267"/>
    <cellStyle name="เครื่องหมายจุลภาค 9 2 2 2 2 4 6 2" xfId="2919"/>
    <cellStyle name="เครื่องหมายจุลภาค 9 2 2 2 2 5" xfId="451"/>
    <cellStyle name="เครื่องหมายจุลภาค 9 2 2 2 2 5 2" xfId="1099"/>
    <cellStyle name="เครื่องหมายจุลภาค 9 2 2 2 2 5 2 2" xfId="1208"/>
    <cellStyle name="เครื่องหมายจุลภาค 9 2 2 2 2 5 2 2 2" xfId="3491"/>
    <cellStyle name="เครื่องหมายจุลภาค 9 2 2 2 2 5 2 2 2 2" xfId="3590"/>
    <cellStyle name="เครื่องหมายจุลภาค 9 2 2 2 2 5 2 3" xfId="2492"/>
    <cellStyle name="เครื่องหมายจุลภาค 9 2 2 2 2 5 3" xfId="1555"/>
    <cellStyle name="เครื่องหมายจุลภาค 9 2 2 2 2 5 4" xfId="1886"/>
    <cellStyle name="เครื่องหมายจุลภาค 9 2 2 2 2 5 5" xfId="2391"/>
    <cellStyle name="เครื่องหมายจุลภาค 9 2 2 2 2 5 5 2" xfId="2978"/>
    <cellStyle name="เครื่องหมายจุลภาค 9 2 2 2 2 6" xfId="650"/>
    <cellStyle name="เครื่องหมายจุลภาค 9 2 2 2 2 6 2" xfId="1455"/>
    <cellStyle name="เครื่องหมายจุลภาค 9 2 2 2 2 6 2 2" xfId="3118"/>
    <cellStyle name="เครื่องหมายจุลภาค 9 2 2 2 2 6 2 2 2" xfId="3813"/>
    <cellStyle name="เครื่องหมายจุลภาค 9 2 2 2 2 6 3" xfId="2720"/>
    <cellStyle name="เครื่องหมายจุลภาค 9 2 2 2 2 7" xfId="1790"/>
    <cellStyle name="เครื่องหมายจุลภาค 9 2 2 2 2 8" xfId="932"/>
    <cellStyle name="เครื่องหมายจุลภาค 9 2 2 2 2 8 2" xfId="2862"/>
    <cellStyle name="เครื่องหมายจุลภาค 9 2 2 2 3" xfId="327"/>
    <cellStyle name="เครื่องหมายจุลภาค 9 2 2 2 3 2" xfId="418"/>
    <cellStyle name="เครื่องหมายจุลภาค 9 2 2 2 3 2 2" xfId="510"/>
    <cellStyle name="เครื่องหมายจุลภาค 9 2 2 2 3 2 2 2" xfId="720"/>
    <cellStyle name="เครื่องหมายจุลภาค 9 2 2 2 3 2 2 2 2" xfId="758"/>
    <cellStyle name="เครื่องหมายจุลภาค 9 2 2 2 3 2 2 2 2 2" xfId="1393"/>
    <cellStyle name="เครื่องหมายจุลภาค 9 2 2 2 3 2 2 2 2 2 2" xfId="1431"/>
    <cellStyle name="เครื่องหมายจุลภาค 9 2 2 2 3 2 2 2 2 2 2 2" xfId="3770"/>
    <cellStyle name="เครื่องหมายจุลภาค 9 2 2 2 3 2 2 2 2 2 2 2 2" xfId="3808"/>
    <cellStyle name="เครื่องหมายจุลภาค 9 2 2 2 3 2 2 2 2 2 3" xfId="2710"/>
    <cellStyle name="เครื่องหมายจุลภาค 9 2 2 2 3 2 2 2 2 3" xfId="1777"/>
    <cellStyle name="เครื่องหมายจุลภาค 9 2 2 2 3 2 2 2 2 4" xfId="2104"/>
    <cellStyle name="เครื่องหมายจุลภาค 9 2 2 2 3 2 2 2 2 5" xfId="2672"/>
    <cellStyle name="เครื่องหมายจุลภาค 9 2 2 2 3 2 2 2 2 5 2" xfId="3222"/>
    <cellStyle name="เครื่องหมายจุลภาค 9 2 2 2 3 2 2 2 3" xfId="1062"/>
    <cellStyle name="เครื่องหมายจุลภาค 9 2 2 2 3 2 2 2 3 2" xfId="1739"/>
    <cellStyle name="เครื่องหมายจุลภาค 9 2 2 2 3 2 2 2 3 2 2" xfId="3468"/>
    <cellStyle name="เครื่องหมายจุลภาค 9 2 2 2 3 2 2 2 3 2 2 2" xfId="3913"/>
    <cellStyle name="เครื่องหมายจุลภาค 9 2 2 2 3 2 2 2 3 3" xfId="2830"/>
    <cellStyle name="เครื่องหมายจุลภาค 9 2 2 2 3 2 2 2 4" xfId="2066"/>
    <cellStyle name="เครื่องหมายจุลภาค 9 2 2 2 3 2 2 2 5" xfId="2363"/>
    <cellStyle name="เครื่องหมายจุลภาค 9 2 2 2 3 2 2 2 5 2" xfId="3184"/>
    <cellStyle name="เครื่องหมายจุลภาค 9 2 2 2 3 2 2 3" xfId="1024"/>
    <cellStyle name="เครื่องหมายจุลภาค 9 2 2 2 3 2 2 3 2" xfId="1240"/>
    <cellStyle name="เครื่องหมายจุลภาค 9 2 2 2 3 2 2 3 2 2" xfId="3430"/>
    <cellStyle name="เครื่องหมายจุลภาค 9 2 2 2 3 2 2 3 2 2 2" xfId="3617"/>
    <cellStyle name="เครื่องหมายจุลภาค 9 2 2 2 3 2 2 3 3" xfId="2519"/>
    <cellStyle name="เครื่องหมายจุลภาค 9 2 2 2 3 2 2 4" xfId="1586"/>
    <cellStyle name="เครื่องหมายจุลภาค 9 2 2 2 3 2 2 5" xfId="1913"/>
    <cellStyle name="เครื่องหมายจุลภาค 9 2 2 2 3 2 2 6" xfId="2325"/>
    <cellStyle name="เครื่องหมายจุลภาค 9 2 2 2 3 2 2 6 2" xfId="3012"/>
    <cellStyle name="เครื่องหมายจุลภาค 9 2 2 2 3 2 3" xfId="619"/>
    <cellStyle name="เครื่องหมายจุลภาค 9 2 2 2 3 2 3 2" xfId="1185"/>
    <cellStyle name="เครื่องหมายจุลภาค 9 2 2 2 3 2 3 2 2" xfId="1306"/>
    <cellStyle name="เครื่องหมายจุลภาค 9 2 2 2 3 2 3 2 2 2" xfId="3567"/>
    <cellStyle name="เครื่องหมายจุลภาค 9 2 2 2 3 2 3 2 2 2 2" xfId="3683"/>
    <cellStyle name="เครื่องหมายจุลภาค 9 2 2 2 3 2 3 2 3" xfId="2585"/>
    <cellStyle name="เครื่องหมายจุลภาค 9 2 2 2 3 2 3 3" xfId="1652"/>
    <cellStyle name="เครื่องหมายจุลภาค 9 2 2 2 3 2 3 4" xfId="1979"/>
    <cellStyle name="เครื่องหมายจุลภาค 9 2 2 2 3 2 3 5" xfId="2469"/>
    <cellStyle name="เครื่องหมายจุลภาค 9 2 2 2 3 2 3 5 2" xfId="3091"/>
    <cellStyle name="เครื่องหมายจุลภาค 9 2 2 2 3 2 4" xfId="881"/>
    <cellStyle name="เครื่องหมายจุลภาค 9 2 2 2 3 2 4 2" xfId="1532"/>
    <cellStyle name="เครื่องหมายจุลภาค 9 2 2 2 3 2 4 2 2" xfId="3309"/>
    <cellStyle name="เครื่องหมายจุลภาค 9 2 2 2 3 2 4 2 2 2" xfId="3839"/>
    <cellStyle name="เครื่องหมายจุลภาค 9 2 2 2 3 2 4 3" xfId="2754"/>
    <cellStyle name="เครื่องหมายจุลภาค 9 2 2 2 3 2 5" xfId="1863"/>
    <cellStyle name="เครื่องหมายจุลภาค 9 2 2 2 3 2 6" xfId="2193"/>
    <cellStyle name="เครื่องหมายจุลภาค 9 2 2 2 3 2 6 2" xfId="2951"/>
    <cellStyle name="เครื่องหมายจุลภาค 9 2 2 2 3 3" xfId="533"/>
    <cellStyle name="เครื่องหมายจุลภาค 9 2 2 2 3 3 2" xfId="683"/>
    <cellStyle name="เครื่องหมายจุลภาค 9 2 2 2 3 3 2 2" xfId="1262"/>
    <cellStyle name="เครื่องหมายจุลภาค 9 2 2 2 3 3 2 2 2" xfId="1356"/>
    <cellStyle name="เครื่องหมายจุลภาค 9 2 2 2 3 3 2 2 2 2" xfId="3639"/>
    <cellStyle name="เครื่องหมายจุลภาค 9 2 2 2 3 3 2 2 2 2 2" xfId="3733"/>
    <cellStyle name="เครื่องหมายจุลภาค 9 2 2 2 3 3 2 2 3" xfId="2635"/>
    <cellStyle name="เครื่องหมายจุลภาค 9 2 2 2 3 3 2 3" xfId="1702"/>
    <cellStyle name="เครื่องหมายจุลภาค 9 2 2 2 3 3 2 4" xfId="2029"/>
    <cellStyle name="เครื่องหมายจุลภาค 9 2 2 2 3 3 2 5" xfId="2541"/>
    <cellStyle name="เครื่องหมายจุลภาค 9 2 2 2 3 3 2 5 2" xfId="3147"/>
    <cellStyle name="เครื่องหมายจุลภาค 9 2 2 2 3 3 3" xfId="986"/>
    <cellStyle name="เครื่องหมายจุลภาค 9 2 2 2 3 3 3 2" xfId="1608"/>
    <cellStyle name="เครื่องหมายจุลภาค 9 2 2 2 3 3 3 2 2" xfId="3393"/>
    <cellStyle name="เครื่องหมายจุลภาค 9 2 2 2 3 3 3 2 2 2" xfId="3869"/>
    <cellStyle name="เครื่องหมายจุลภาค 9 2 2 2 3 3 3 3" xfId="2786"/>
    <cellStyle name="เครื่องหมายจุลภาค 9 2 2 2 3 3 4" xfId="1935"/>
    <cellStyle name="เครื่องหมายจุลภาค 9 2 2 2 3 3 5" xfId="2288"/>
    <cellStyle name="เครื่องหมายจุลภาค 9 2 2 2 3 3 5 2" xfId="3034"/>
    <cellStyle name="เครื่องหมายจุลภาค 9 2 2 2 3 4" xfId="800"/>
    <cellStyle name="เครื่องหมายจุลภาค 9 2 2 2 3 4 2" xfId="1128"/>
    <cellStyle name="เครื่องหมายจุลภาค 9 2 2 2 3 4 2 2" xfId="3257"/>
    <cellStyle name="เครื่องหมายจุลภาค 9 2 2 2 3 4 2 2 2" xfId="3514"/>
    <cellStyle name="เครื่องหมายจุลภาค 9 2 2 2 3 4 3" xfId="2416"/>
    <cellStyle name="เครื่องหมายจุลภาค 9 2 2 2 3 5" xfId="1477"/>
    <cellStyle name="เครื่องหมายจุลภาค 9 2 2 2 3 6" xfId="1811"/>
    <cellStyle name="เครื่องหมายจุลภาค 9 2 2 2 3 7" xfId="2141"/>
    <cellStyle name="เครื่องหมายจุลภาค 9 2 2 2 3 7 2" xfId="2885"/>
    <cellStyle name="เครื่องหมายจุลภาค 9 2 2 2 4" xfId="377"/>
    <cellStyle name="เครื่องหมายจุลภาค 9 2 2 2 4 2" xfId="516"/>
    <cellStyle name="เครื่องหมายจุลภาค 9 2 2 2 4 2 2" xfId="699"/>
    <cellStyle name="เครื่องหมายจุลภาค 9 2 2 2 4 2 2 2" xfId="1245"/>
    <cellStyle name="เครื่องหมายจุลภาค 9 2 2 2 4 2 2 2 2" xfId="1372"/>
    <cellStyle name="เครื่องหมายจุลภาค 9 2 2 2 4 2 2 2 2 2" xfId="3622"/>
    <cellStyle name="เครื่องหมายจุลภาค 9 2 2 2 4 2 2 2 2 2 2" xfId="3749"/>
    <cellStyle name="เครื่องหมายจุลภาค 9 2 2 2 4 2 2 2 3" xfId="2651"/>
    <cellStyle name="เครื่องหมายจุลภาค 9 2 2 2 4 2 2 3" xfId="1718"/>
    <cellStyle name="เครื่องหมายจุลภาค 9 2 2 2 4 2 2 4" xfId="2045"/>
    <cellStyle name="เครื่องหมายจุลภาค 9 2 2 2 4 2 2 5" xfId="2524"/>
    <cellStyle name="เครื่องหมายจุลภาค 9 2 2 2 4 2 2 5 2" xfId="3163"/>
    <cellStyle name="เครื่องหมายจุลภาค 9 2 2 2 4 2 3" xfId="1002"/>
    <cellStyle name="เครื่องหมายจุลภาค 9 2 2 2 4 2 3 2" xfId="1591"/>
    <cellStyle name="เครื่องหมายจุลภาค 9 2 2 2 4 2 3 2 2" xfId="3409"/>
    <cellStyle name="เครื่องหมายจุลภาค 9 2 2 2 4 2 3 2 2 2" xfId="3852"/>
    <cellStyle name="เครื่องหมายจุลภาค 9 2 2 2 4 2 3 3" xfId="2769"/>
    <cellStyle name="เครื่องหมายจุลภาค 9 2 2 2 4 2 4" xfId="1918"/>
    <cellStyle name="เครื่องหมายจุลภาค 9 2 2 2 4 2 5" xfId="2304"/>
    <cellStyle name="เครื่องหมายจุลภาค 9 2 2 2 4 2 5 2" xfId="3017"/>
    <cellStyle name="เครื่องหมายจุลภาค 9 2 2 2 4 3" xfId="329"/>
    <cellStyle name="เครื่องหมายจุลภาค 9 2 2 2 4 3 2" xfId="1153"/>
    <cellStyle name="เครื่องหมายจุลภาค 9 2 2 2 4 3 2 2" xfId="2886"/>
    <cellStyle name="เครื่องหมายจุลภาค 9 2 2 2 4 3 2 2 2" xfId="3536"/>
    <cellStyle name="เครื่องหมายจุลภาค 9 2 2 2 4 3 3" xfId="2438"/>
    <cellStyle name="เครื่องหมายจุลภาค 9 2 2 2 4 4" xfId="1501"/>
    <cellStyle name="เครื่องหมายจุลภาค 9 2 2 2 4 5" xfId="1832"/>
    <cellStyle name="เครื่องหมายจุลภาค 9 2 2 2 4 6" xfId="973"/>
    <cellStyle name="เครื่องหมายจุลภาค 9 2 2 2 4 6 2" xfId="2918"/>
    <cellStyle name="เครื่องหมายจุลภาค 9 2 2 2 5" xfId="478"/>
    <cellStyle name="เครื่องหมายจุลภาค 9 2 2 2 5 2" xfId="928"/>
    <cellStyle name="เครื่องหมายจุลภาค 9 2 2 2 5 2 2" xfId="1215"/>
    <cellStyle name="เครื่องหมายจุลภาค 9 2 2 2 5 2 2 2" xfId="3350"/>
    <cellStyle name="เครื่องหมายจุลภาค 9 2 2 2 5 2 2 2 2" xfId="3597"/>
    <cellStyle name="เครื่องหมายจุลภาค 9 2 2 2 5 2 3" xfId="2499"/>
    <cellStyle name="เครื่องหมายจุลภาค 9 2 2 2 5 3" xfId="1564"/>
    <cellStyle name="เครื่องหมายจุลภาค 9 2 2 2 5 4" xfId="1893"/>
    <cellStyle name="เครื่องหมายจุลภาค 9 2 2 2 5 5" xfId="2242"/>
    <cellStyle name="เครื่องหมายจุลภาค 9 2 2 2 5 5 2" xfId="2989"/>
    <cellStyle name="เครื่องหมายจุลภาค 9 2 2 2 6" xfId="183"/>
    <cellStyle name="เครื่องหมายจุลภาค 9 2 2 2 6 2" xfId="787"/>
    <cellStyle name="เครื่องหมายจุลภาค 9 2 2 2 6 2 2" xfId="2844"/>
    <cellStyle name="เครื่องหมายจุลภาค 9 2 2 2 6 2 2 2" xfId="3245"/>
    <cellStyle name="เครื่องหมายจุลภาค 9 2 2 2 6 3" xfId="2129"/>
    <cellStyle name="เครื่องหมายจุลภาค 9 2 2 2 7" xfId="1436"/>
    <cellStyle name="เครื่องหมายจุลภาค 9 2 2 2 8" xfId="1145"/>
    <cellStyle name="เครื่องหมายจุลภาค 9 2 2 2 8 2" xfId="448"/>
    <cellStyle name="เครื่องหมายจุลภาค 9 2 2 3" xfId="129"/>
    <cellStyle name="เครื่องหมายจุลภาค 9 2 2 4" xfId="191"/>
    <cellStyle name="เครื่องหมายจุลภาค 9 2 2 4 2" xfId="417"/>
    <cellStyle name="เครื่องหมายจุลภาค 9 2 2 4 2 2" xfId="445"/>
    <cellStyle name="เครื่องหมายจุลภาค 9 2 2 4 2 2 2" xfId="719"/>
    <cellStyle name="เครื่องหมายจุลภาค 9 2 2 4 2 2 2 2" xfId="739"/>
    <cellStyle name="เครื่องหมายจุลภาค 9 2 2 4 2 2 2 2 2" xfId="1392"/>
    <cellStyle name="เครื่องหมายจุลภาค 9 2 2 4 2 2 2 2 2 2" xfId="1412"/>
    <cellStyle name="เครื่องหมายจุลภาค 9 2 2 4 2 2 2 2 2 2 2" xfId="3769"/>
    <cellStyle name="เครื่องหมายจุลภาค 9 2 2 4 2 2 2 2 2 2 2 2" xfId="3789"/>
    <cellStyle name="เครื่องหมายจุลภาค 9 2 2 4 2 2 2 2 2 3" xfId="2691"/>
    <cellStyle name="เครื่องหมายจุลภาค 9 2 2 4 2 2 2 2 3" xfId="1758"/>
    <cellStyle name="เครื่องหมายจุลภาค 9 2 2 4 2 2 2 2 4" xfId="2085"/>
    <cellStyle name="เครื่องหมายจุลภาค 9 2 2 4 2 2 2 2 5" xfId="2671"/>
    <cellStyle name="เครื่องหมายจุลภาค 9 2 2 4 2 2 2 2 5 2" xfId="3203"/>
    <cellStyle name="เครื่องหมายจุลภาค 9 2 2 4 2 2 2 3" xfId="1043"/>
    <cellStyle name="เครื่องหมายจุลภาค 9 2 2 4 2 2 2 3 2" xfId="1738"/>
    <cellStyle name="เครื่องหมายจุลภาค 9 2 2 4 2 2 2 3 2 2" xfId="3449"/>
    <cellStyle name="เครื่องหมายจุลภาค 9 2 2 4 2 2 2 3 2 2 2" xfId="3912"/>
    <cellStyle name="เครื่องหมายจุลภาค 9 2 2 4 2 2 2 3 3" xfId="2829"/>
    <cellStyle name="เครื่องหมายจุลภาค 9 2 2 4 2 2 2 4" xfId="2065"/>
    <cellStyle name="เครื่องหมายจุลภาค 9 2 2 4 2 2 2 5" xfId="2344"/>
    <cellStyle name="เครื่องหมายจุลภาค 9 2 2 4 2 2 2 5 2" xfId="3183"/>
    <cellStyle name="เครื่องหมายจุลภาค 9 2 2 4 2 2 3" xfId="1023"/>
    <cellStyle name="เครื่องหมายจุลภาค 9 2 2 4 2 2 3 2" xfId="1205"/>
    <cellStyle name="เครื่องหมายจุลภาค 9 2 2 4 2 2 3 2 2" xfId="3429"/>
    <cellStyle name="เครื่องหมายจุลภาค 9 2 2 4 2 2 3 2 2 2" xfId="3587"/>
    <cellStyle name="เครื่องหมายจุลภาค 9 2 2 4 2 2 3 3" xfId="2489"/>
    <cellStyle name="เครื่องหมายจุลภาค 9 2 2 4 2 2 4" xfId="1552"/>
    <cellStyle name="เครื่องหมายจุลภาค 9 2 2 4 2 2 5" xfId="1883"/>
    <cellStyle name="เครื่องหมายจุลภาค 9 2 2 4 2 2 6" xfId="2324"/>
    <cellStyle name="เครื่องหมายจุลภาค 9 2 2 4 2 2 6 2" xfId="2973"/>
    <cellStyle name="เครื่องหมายจุลภาค 9 2 2 4 2 3" xfId="565"/>
    <cellStyle name="เครื่องหมายจุลภาค 9 2 2 4 2 3 2" xfId="1184"/>
    <cellStyle name="เครื่องหมายจุลภาค 9 2 2 4 2 3 2 2" xfId="1287"/>
    <cellStyle name="เครื่องหมายจุลภาค 9 2 2 4 2 3 2 2 2" xfId="3566"/>
    <cellStyle name="เครื่องหมายจุลภาค 9 2 2 4 2 3 2 2 2 2" xfId="3664"/>
    <cellStyle name="เครื่องหมายจุลภาค 9 2 2 4 2 3 2 3" xfId="2566"/>
    <cellStyle name="เครื่องหมายจุลภาค 9 2 2 4 2 3 3" xfId="1633"/>
    <cellStyle name="เครื่องหมายจุลภาค 9 2 2 4 2 3 4" xfId="1960"/>
    <cellStyle name="เครื่องหมายจุลภาค 9 2 2 4 2 3 5" xfId="2468"/>
    <cellStyle name="เครื่องหมายจุลภาค 9 2 2 4 2 3 5 2" xfId="3061"/>
    <cellStyle name="เครื่องหมายจุลภาค 9 2 2 4 2 4" xfId="839"/>
    <cellStyle name="เครื่องหมายจุลภาค 9 2 2 4 2 4 2" xfId="1531"/>
    <cellStyle name="เครื่องหมายจุลภาค 9 2 2 4 2 4 2 2" xfId="3290"/>
    <cellStyle name="เครื่องหมายจุลภาค 9 2 2 4 2 4 2 2 2" xfId="3838"/>
    <cellStyle name="เครื่องหมายจุลภาค 9 2 2 4 2 4 3" xfId="2753"/>
    <cellStyle name="เครื่องหมายจุลภาค 9 2 2 4 2 5" xfId="1862"/>
    <cellStyle name="เครื่องหมายจุลภาค 9 2 2 4 2 6" xfId="2174"/>
    <cellStyle name="เครื่องหมายจุลภาค 9 2 2 4 2 6 2" xfId="2950"/>
    <cellStyle name="เครื่องหมายจุลภาค 9 2 2 4 3" xfId="532"/>
    <cellStyle name="เครื่องหมายจุลภาค 9 2 2 4 3 2" xfId="643"/>
    <cellStyle name="เครื่องหมายจุลภาค 9 2 2 4 3 2 2" xfId="1261"/>
    <cellStyle name="เครื่องหมายจุลภาค 9 2 2 4 3 2 2 2" xfId="1327"/>
    <cellStyle name="เครื่องหมายจุลภาค 9 2 2 4 3 2 2 2 2" xfId="3638"/>
    <cellStyle name="เครื่องหมายจุลภาค 9 2 2 4 3 2 2 2 2 2" xfId="3704"/>
    <cellStyle name="เครื่องหมายจุลภาค 9 2 2 4 3 2 2 3" xfId="2606"/>
    <cellStyle name="เครื่องหมายจุลภาค 9 2 2 4 3 2 3" xfId="1673"/>
    <cellStyle name="เครื่องหมายจุลภาค 9 2 2 4 3 2 4" xfId="2000"/>
    <cellStyle name="เครื่องหมายจุลภาค 9 2 2 4 3 2 5" xfId="2540"/>
    <cellStyle name="เครื่องหมายจุลภาค 9 2 2 4 3 2 5 2" xfId="3114"/>
    <cellStyle name="เครื่องหมายจุลภาค 9 2 2 4 3 3" xfId="919"/>
    <cellStyle name="เครื่องหมายจุลภาค 9 2 2 4 3 3 2" xfId="1607"/>
    <cellStyle name="เครื่องหมายจุลภาค 9 2 2 4 3 3 2 2" xfId="3342"/>
    <cellStyle name="เครื่องหมายจุลภาค 9 2 2 4 3 3 2 2 2" xfId="3868"/>
    <cellStyle name="เครื่องหมายจุลภาค 9 2 2 4 3 3 3" xfId="2785"/>
    <cellStyle name="เครื่องหมายจุลภาค 9 2 2 4 3 4" xfId="1934"/>
    <cellStyle name="เครื่องหมายจุลภาค 9 2 2 4 3 5" xfId="2229"/>
    <cellStyle name="เครื่องหมายจุลภาค 9 2 2 4 3 5 2" xfId="3033"/>
    <cellStyle name="เครื่องหมายจุลภาค 9 2 2 4 4" xfId="799"/>
    <cellStyle name="เครื่องหมายจุลภาค 9 2 2 4 4 2" xfId="796"/>
    <cellStyle name="เครื่องหมายจุลภาค 9 2 2 4 4 2 2" xfId="3256"/>
    <cellStyle name="เครื่องหมายจุลภาค 9 2 2 4 4 2 2 2" xfId="3253"/>
    <cellStyle name="เครื่องหมายจุลภาค 9 2 2 4 4 3" xfId="2137"/>
    <cellStyle name="เครื่องหมายจุลภาค 9 2 2 4 5" xfId="943"/>
    <cellStyle name="เครื่องหมายจุลภาค 9 2 2 4 6" xfId="1068"/>
    <cellStyle name="เครื่องหมายจุลภาค 9 2 2 4 7" xfId="2140"/>
    <cellStyle name="เครื่องหมายจุลภาค 9 2 2 4 7 2" xfId="2722"/>
    <cellStyle name="เครื่องหมายจุลภาค 9 2 2 5" xfId="168"/>
    <cellStyle name="เครื่องหมายจุลภาค 9 2 2 6" xfId="313"/>
    <cellStyle name="เครื่องหมายจุลภาค 9 2 2 6 2" xfId="521"/>
    <cellStyle name="เครื่องหมายจุลภาค 9 2 2 6 2 2" xfId="676"/>
    <cellStyle name="เครื่องหมายจุลภาค 9 2 2 6 2 2 2" xfId="1250"/>
    <cellStyle name="เครื่องหมายจุลภาค 9 2 2 6 2 2 2 2" xfId="1349"/>
    <cellStyle name="เครื่องหมายจุลภาค 9 2 2 6 2 2 2 2 2" xfId="3627"/>
    <cellStyle name="เครื่องหมายจุลภาค 9 2 2 6 2 2 2 2 2 2" xfId="3726"/>
    <cellStyle name="เครื่องหมายจุลภาค 9 2 2 6 2 2 2 3" xfId="2628"/>
    <cellStyle name="เครื่องหมายจุลภาค 9 2 2 6 2 2 3" xfId="1695"/>
    <cellStyle name="เครื่องหมายจุลภาค 9 2 2 6 2 2 4" xfId="2022"/>
    <cellStyle name="เครื่องหมายจุลภาค 9 2 2 6 2 2 5" xfId="2529"/>
    <cellStyle name="เครื่องหมายจุลภาค 9 2 2 6 2 2 5 2" xfId="3140"/>
    <cellStyle name="เครื่องหมายจุลภาค 9 2 2 6 2 3" xfId="976"/>
    <cellStyle name="เครื่องหมายจุลภาค 9 2 2 6 2 3 2" xfId="1596"/>
    <cellStyle name="เครื่องหมายจุลภาค 9 2 2 6 2 3 2 2" xfId="3384"/>
    <cellStyle name="เครื่องหมายจุลภาค 9 2 2 6 2 3 2 2 2" xfId="3857"/>
    <cellStyle name="เครื่องหมายจุลภาค 9 2 2 6 2 3 3" xfId="2774"/>
    <cellStyle name="เครื่องหมายจุลภาค 9 2 2 6 2 4" xfId="1923"/>
    <cellStyle name="เครื่องหมายจุลภาค 9 2 2 6 2 5" xfId="2278"/>
    <cellStyle name="เครื่องหมายจุลภาค 9 2 2 6 2 5 2" xfId="3022"/>
    <cellStyle name="เครื่องหมายจุลภาค 9 2 2 6 3" xfId="774"/>
    <cellStyle name="เครื่องหมายจุลภาค 9 2 2 6 3 2" xfId="1119"/>
    <cellStyle name="เครื่องหมายจุลภาค 9 2 2 6 3 2 2" xfId="3233"/>
    <cellStyle name="เครื่องหมายจุลภาค 9 2 2 6 3 2 2 2" xfId="3507"/>
    <cellStyle name="เครื่องหมายจุลภาค 9 2 2 6 3 3" xfId="2409"/>
    <cellStyle name="เครื่องหมายจุลภาค 9 2 2 6 4" xfId="1470"/>
    <cellStyle name="เครื่องหมายจุลภาค 9 2 2 6 5" xfId="1804"/>
    <cellStyle name="เครื่องหมายจุลภาค 9 2 2 6 6" xfId="2113"/>
    <cellStyle name="เครื่องหมายจุลภาค 9 2 2 6 6 2" xfId="2878"/>
    <cellStyle name="เครื่องหมายจุลภาค 9 2 2 7" xfId="380"/>
    <cellStyle name="เครื่องหมายจุลภาค 9 2 2 7 2" xfId="910"/>
    <cellStyle name="เครื่องหมายจุลภาค 9 2 2 7 2 2" xfId="1155"/>
    <cellStyle name="เครื่องหมายจุลภาค 9 2 2 7 2 2 2" xfId="3333"/>
    <cellStyle name="เครื่องหมายจุลภาค 9 2 2 7 2 2 2 2" xfId="3538"/>
    <cellStyle name="เครื่องหมายจุลภาค 9 2 2 7 2 3" xfId="2440"/>
    <cellStyle name="เครื่องหมายจุลภาค 9 2 2 7 3" xfId="1503"/>
    <cellStyle name="เครื่องหมายจุลภาค 9 2 2 7 4" xfId="1834"/>
    <cellStyle name="เครื่องหมายจุลภาค 9 2 2 7 5" xfId="2220"/>
    <cellStyle name="เครื่องหมายจุลภาค 9 2 2 7 5 2" xfId="2920"/>
    <cellStyle name="เครื่องหมายจุลภาค 9 2 2 8" xfId="331"/>
    <cellStyle name="เครื่องหมายจุลภาค 9 2 2 8 2" xfId="980"/>
    <cellStyle name="เครื่องหมายจุลภาค 9 2 2 8 2 2" xfId="2888"/>
    <cellStyle name="เครื่องหมายจุลภาค 9 2 2 8 2 2 2" xfId="3388"/>
    <cellStyle name="เครื่องหมายจุลภาค 9 2 2 8 3" xfId="2283"/>
    <cellStyle name="เครื่องหมายจุลภาค 9 2 2 9" xfId="1441"/>
    <cellStyle name="เครื่องหมายจุลภาค 9 2 3" xfId="169"/>
    <cellStyle name="เครื่องหมายจุลภาค 9 2 3 2" xfId="408"/>
    <cellStyle name="เครื่องหมายจุลภาค 9 2 3 2 2" xfId="432"/>
    <cellStyle name="เครื่องหมายจุลภาค 9 2 3 2 2 2" xfId="710"/>
    <cellStyle name="เครื่องหมายจุลภาค 9 2 3 2 2 2 2" xfId="731"/>
    <cellStyle name="เครื่องหมายจุลภาค 9 2 3 2 2 2 2 2" xfId="1383"/>
    <cellStyle name="เครื่องหมายจุลภาค 9 2 3 2 2 2 2 2 2" xfId="1404"/>
    <cellStyle name="เครื่องหมายจุลภาค 9 2 3 2 2 2 2 2 2 2" xfId="3760"/>
    <cellStyle name="เครื่องหมายจุลภาค 9 2 3 2 2 2 2 2 2 2 2" xfId="3781"/>
    <cellStyle name="เครื่องหมายจุลภาค 9 2 3 2 2 2 2 2 3" xfId="2683"/>
    <cellStyle name="เครื่องหมายจุลภาค 9 2 3 2 2 2 2 3" xfId="1750"/>
    <cellStyle name="เครื่องหมายจุลภาค 9 2 3 2 2 2 2 4" xfId="2077"/>
    <cellStyle name="เครื่องหมายจุลภาค 9 2 3 2 2 2 2 5" xfId="2662"/>
    <cellStyle name="เครื่องหมายจุลภาค 9 2 3 2 2 2 2 5 2" xfId="3195"/>
    <cellStyle name="เครื่องหมายจุลภาค 9 2 3 2 2 2 3" xfId="1035"/>
    <cellStyle name="เครื่องหมายจุลภาค 9 2 3 2 2 2 3 2" xfId="1729"/>
    <cellStyle name="เครื่องหมายจุลภาค 9 2 3 2 2 2 3 2 2" xfId="3441"/>
    <cellStyle name="เครื่องหมายจุลภาค 9 2 3 2 2 2 3 2 2 2" xfId="3903"/>
    <cellStyle name="เครื่องหมายจุลภาค 9 2 3 2 2 2 3 3" xfId="2820"/>
    <cellStyle name="เครื่องหมายจุลภาค 9 2 3 2 2 2 4" xfId="2056"/>
    <cellStyle name="เครื่องหมายจุลภาค 9 2 3 2 2 2 5" xfId="2336"/>
    <cellStyle name="เครื่องหมายจุลภาค 9 2 3 2 2 2 5 2" xfId="3174"/>
    <cellStyle name="เครื่องหมายจุลภาค 9 2 3 2 2 3" xfId="1014"/>
    <cellStyle name="เครื่องหมายจุลภาค 9 2 3 2 2 3 2" xfId="1197"/>
    <cellStyle name="เครื่องหมายจุลภาค 9 2 3 2 2 3 2 2" xfId="3420"/>
    <cellStyle name="เครื่องหมายจุลภาค 9 2 3 2 2 3 2 2 2" xfId="3579"/>
    <cellStyle name="เครื่องหมายจุลภาค 9 2 3 2 2 3 3" xfId="2481"/>
    <cellStyle name="เครื่องหมายจุลภาค 9 2 3 2 2 4" xfId="1544"/>
    <cellStyle name="เครื่องหมายจุลภาค 9 2 3 2 2 5" xfId="1875"/>
    <cellStyle name="เครื่องหมายจุลภาค 9 2 3 2 2 6" xfId="2315"/>
    <cellStyle name="เครื่องหมายจุลภาค 9 2 3 2 2 6 2" xfId="2964"/>
    <cellStyle name="เครื่องหมายจุลภาค 9 2 3 2 3" xfId="552"/>
    <cellStyle name="เครื่องหมายจุลภาค 9 2 3 2 3 2" xfId="1175"/>
    <cellStyle name="เครื่องหมายจุลภาค 9 2 3 2 3 2 2" xfId="1279"/>
    <cellStyle name="เครื่องหมายจุลภาค 9 2 3 2 3 2 2 2" xfId="3557"/>
    <cellStyle name="เครื่องหมายจุลภาค 9 2 3 2 3 2 2 2 2" xfId="3656"/>
    <cellStyle name="เครื่องหมายจุลภาค 9 2 3 2 3 2 3" xfId="2558"/>
    <cellStyle name="เครื่องหมายจุลภาค 9 2 3 2 3 3" xfId="1625"/>
    <cellStyle name="เครื่องหมายจุลภาค 9 2 3 2 3 4" xfId="1952"/>
    <cellStyle name="เครื่องหมายจุลภาค 9 2 3 2 3 5" xfId="2459"/>
    <cellStyle name="เครื่องหมายจุลภาค 9 2 3 2 3 5 2" xfId="3052"/>
    <cellStyle name="เครื่องหมายจุลภาค 9 2 3 2 4" xfId="829"/>
    <cellStyle name="เครื่องหมายจุลภาค 9 2 3 2 4 2" xfId="1522"/>
    <cellStyle name="เครื่องหมายจุลภาค 9 2 3 2 4 2 2" xfId="3282"/>
    <cellStyle name="เครื่องหมายจุลภาค 9 2 3 2 4 2 2 2" xfId="3829"/>
    <cellStyle name="เครื่องหมายจุลภาค 9 2 3 2 4 3" xfId="2744"/>
    <cellStyle name="เครื่องหมายจุลภาค 9 2 3 2 5" xfId="1853"/>
    <cellStyle name="เครื่องหมายจุลภาค 9 2 3 2 6" xfId="2166"/>
    <cellStyle name="เครื่องหมายจุลภาค 9 2 3 2 6 2" xfId="2941"/>
    <cellStyle name="เครื่องหมายจุลภาค 9 2 3 3" xfId="307"/>
    <cellStyle name="เครื่องหมายจุลภาค 9 2 3 3 2" xfId="633"/>
    <cellStyle name="เครื่องหมายจุลภาค 9 2 3 3 2 2" xfId="1117"/>
    <cellStyle name="เครื่องหมายจุลภาค 9 2 3 3 2 2 2" xfId="1318"/>
    <cellStyle name="เครื่องหมายจุลภาค 9 2 3 3 2 2 2 2" xfId="3506"/>
    <cellStyle name="เครื่องหมายจุลภาค 9 2 3 3 2 2 2 2 2" xfId="3695"/>
    <cellStyle name="เครื่องหมายจุลภาค 9 2 3 3 2 2 3" xfId="2597"/>
    <cellStyle name="เครื่องหมายจุลภาค 9 2 3 3 2 3" xfId="1664"/>
    <cellStyle name="เครื่องหมายจุลภาค 9 2 3 3 2 4" xfId="1991"/>
    <cellStyle name="เครื่องหมายจุลภาค 9 2 3 3 2 5" xfId="2408"/>
    <cellStyle name="เครื่องหมายจุลภาค 9 2 3 3 2 5 2" xfId="3105"/>
    <cellStyle name="เครื่องหมายจุลภาค 9 2 3 3 3" xfId="906"/>
    <cellStyle name="เครื่องหมายจุลภาค 9 2 3 3 3 2" xfId="1468"/>
    <cellStyle name="เครื่องหมายจุลภาค 9 2 3 3 3 2 2" xfId="3329"/>
    <cellStyle name="เครื่องหมายจุลภาค 9 2 3 3 3 2 2 2" xfId="3815"/>
    <cellStyle name="เครื่องหมายจุลภาค 9 2 3 3 3 3" xfId="2727"/>
    <cellStyle name="เครื่องหมายจุลภาค 9 2 3 3 4" xfId="1803"/>
    <cellStyle name="เครื่องหมายจุลภาค 9 2 3 3 5" xfId="2216"/>
    <cellStyle name="เครื่องหมายจุลภาค 9 2 3 3 5 2" xfId="2877"/>
    <cellStyle name="เครื่องหมายจุลภาค 9 2 3 4" xfId="386"/>
    <cellStyle name="เครื่องหมายจุลภาค 9 2 3 4 2" xfId="942"/>
    <cellStyle name="เครื่องหมายจุลภาค 9 2 3 4 2 2" xfId="2923"/>
    <cellStyle name="เครื่องหมายจุลภาค 9 2 3 4 2 2 2" xfId="3361"/>
    <cellStyle name="เครื่องหมายจุลภาค 9 2 3 4 3" xfId="2255"/>
    <cellStyle name="เครื่องหมายจุลภาค 9 2 3 5" xfId="1065"/>
    <cellStyle name="เครื่องหมายจุลภาค 9 2 3 6" xfId="1438"/>
    <cellStyle name="เครื่องหมายจุลภาค 9 2 3 7" xfId="578"/>
    <cellStyle name="เครื่องหมายจุลภาค 9 2 3 7 2" xfId="2196"/>
    <cellStyle name="เครื่องหมายจุลภาค 9 2 4" xfId="292"/>
    <cellStyle name="เครื่องหมายจุลภาค 9 2 5" xfId="334"/>
    <cellStyle name="เครื่องหมายจุลภาค 9 2 5 2" xfId="345"/>
    <cellStyle name="เครื่องหมายจุลภาค 9 2 5 2 2" xfId="684"/>
    <cellStyle name="เครื่องหมายจุลภาค 9 2 5 2 2 2" xfId="1138"/>
    <cellStyle name="เครื่องหมายจุลภาค 9 2 5 2 2 2 2" xfId="1357"/>
    <cellStyle name="เครื่องหมายจุลภาค 9 2 5 2 2 2 2 2" xfId="3524"/>
    <cellStyle name="เครื่องหมายจุลภาค 9 2 5 2 2 2 2 2 2" xfId="3734"/>
    <cellStyle name="เครื่องหมายจุลภาค 9 2 5 2 2 2 3" xfId="2636"/>
    <cellStyle name="เครื่องหมายจุลภาค 9 2 5 2 2 3" xfId="1703"/>
    <cellStyle name="เครื่องหมายจุลภาค 9 2 5 2 2 4" xfId="2030"/>
    <cellStyle name="เครื่องหมายจุลภาค 9 2 5 2 2 5" xfId="2426"/>
    <cellStyle name="เครื่องหมายจุลภาค 9 2 5 2 2 5 2" xfId="3148"/>
    <cellStyle name="เครื่องหมายจุลภาค 9 2 5 2 3" xfId="987"/>
    <cellStyle name="เครื่องหมายจุลภาค 9 2 5 2 3 2" xfId="1488"/>
    <cellStyle name="เครื่องหมายจุลภาค 9 2 5 2 3 2 2" xfId="3394"/>
    <cellStyle name="เครื่องหมายจุลภาค 9 2 5 2 3 2 2 2" xfId="3817"/>
    <cellStyle name="เครื่องหมายจุลภาค 9 2 5 2 3 3" xfId="2730"/>
    <cellStyle name="เครื่องหมายจุลภาค 9 2 5 2 4" xfId="1821"/>
    <cellStyle name="เครื่องหมายจุลภาค 9 2 5 2 5" xfId="2289"/>
    <cellStyle name="เครื่องหมายจุลภาค 9 2 5 2 5 2" xfId="2900"/>
    <cellStyle name="เครื่องหมายจุลภาค 9 2 5 3" xfId="464"/>
    <cellStyle name="เครื่องหมายจุลภาค 9 2 5 3 2" xfId="1130"/>
    <cellStyle name="เครื่องหมายจุลภาค 9 2 5 3 2 2" xfId="2984"/>
    <cellStyle name="เครื่องหมายจุลภาค 9 2 5 3 2 2 2" xfId="3516"/>
    <cellStyle name="เครื่องหมายจุลภาค 9 2 5 3 3" xfId="2418"/>
    <cellStyle name="เครื่องหมายจุลภาค 9 2 5 4" xfId="1479"/>
    <cellStyle name="เครื่องหมายจุลภาค 9 2 5 5" xfId="1813"/>
    <cellStyle name="เครื่องหมายจุลภาค 9 2 5 6" xfId="456"/>
    <cellStyle name="เครื่องหมายจุลภาค 9 2 5 6 2" xfId="2890"/>
    <cellStyle name="เครื่องหมายจุลภาค 9 2 6" xfId="389"/>
    <cellStyle name="เครื่องหมายจุลภาค 9 2 6 2" xfId="885"/>
    <cellStyle name="เครื่องหมายจุลภาค 9 2 6 2 2" xfId="1159"/>
    <cellStyle name="เครื่องหมายจุลภาค 9 2 6 2 2 2" xfId="3310"/>
    <cellStyle name="เครื่องหมายจุลภาค 9 2 6 2 2 2 2" xfId="3542"/>
    <cellStyle name="เครื่องหมายจุลภาค 9 2 6 2 3" xfId="2444"/>
    <cellStyle name="เครื่องหมายจุลภาค 9 2 6 3" xfId="1507"/>
    <cellStyle name="เครื่องหมายจุลภาค 9 2 6 4" xfId="1838"/>
    <cellStyle name="เครื่องหมายจุลภาค 9 2 6 5" xfId="2195"/>
    <cellStyle name="เครื่องหมายจุลภาค 9 2 6 5 2" xfId="2925"/>
    <cellStyle name="เครื่องหมายจุลภาค 9 2 7" xfId="431"/>
    <cellStyle name="เครื่องหมายจุลภาค 9 2 7 2" xfId="946"/>
    <cellStyle name="เครื่องหมายจุลภาค 9 2 7 2 2" xfId="2963"/>
    <cellStyle name="เครื่องหมายจุลภาค 9 2 7 2 2 2" xfId="3364"/>
    <cellStyle name="เครื่องหมายจุลภาค 9 2 7 3" xfId="2258"/>
    <cellStyle name="เครื่องหมายจุลภาค 9 2 8" xfId="779"/>
    <cellStyle name="เครื่องหมายจุลภาค 9 2 9" xfId="391"/>
    <cellStyle name="เครื่องหมายจุลภาค 9 2 9 2" xfId="2367"/>
    <cellStyle name="เครื่องหมายจุลภาค 9 3" xfId="130"/>
    <cellStyle name="ปกติ" xfId="0" builtinId="0"/>
    <cellStyle name="ปกติ 10" xfId="83"/>
    <cellStyle name="ปกติ 10 2" xfId="240"/>
    <cellStyle name="ปกติ 10 3" xfId="155"/>
    <cellStyle name="ปกติ 10 4" xfId="202"/>
    <cellStyle name="ปกติ 10 5" xfId="357"/>
    <cellStyle name="ปกติ 10 6" xfId="462"/>
    <cellStyle name="ปกติ 10 7" xfId="847"/>
    <cellStyle name="ปกติ 11" xfId="131"/>
    <cellStyle name="ปกติ 12" xfId="132"/>
    <cellStyle name="ปกติ 13" xfId="133"/>
    <cellStyle name="ปกติ 14" xfId="153"/>
    <cellStyle name="ปกติ 14 2" xfId="302"/>
    <cellStyle name="ปกติ 14 3" xfId="348"/>
    <cellStyle name="ปกติ 14 4" xfId="399"/>
    <cellStyle name="ปกติ 14 5" xfId="194"/>
    <cellStyle name="ปกติ 14 6" xfId="507"/>
    <cellStyle name="ปกติ 14 7" xfId="1239"/>
    <cellStyle name="ปกติ 2" xfId="28"/>
    <cellStyle name="ปกติ 2 2" xfId="29"/>
    <cellStyle name="ปกติ 2 2 2" xfId="74"/>
    <cellStyle name="ปกติ 2 3" xfId="30"/>
    <cellStyle name="ปกติ 2 3 2" xfId="134"/>
    <cellStyle name="ปกติ 2 3 3" xfId="135"/>
    <cellStyle name="ปกติ 2 4" xfId="136"/>
    <cellStyle name="ปกติ 2 5" xfId="137"/>
    <cellStyle name="ปกติ 3" xfId="31"/>
    <cellStyle name="ปกติ 3 2" xfId="32"/>
    <cellStyle name="ปกติ 3 2 2" xfId="138"/>
    <cellStyle name="ปกติ 3 3" xfId="33"/>
    <cellStyle name="ปกติ 3 3 2" xfId="139"/>
    <cellStyle name="ปกติ 3 3 3" xfId="140"/>
    <cellStyle name="ปกติ 3 4" xfId="34"/>
    <cellStyle name="ปกติ 3 4 2" xfId="141"/>
    <cellStyle name="ปกติ 3 4 3" xfId="142"/>
    <cellStyle name="ปกติ 3 5" xfId="143"/>
    <cellStyle name="ปกติ 3 6" xfId="144"/>
    <cellStyle name="ปกติ 4" xfId="35"/>
    <cellStyle name="ปกติ 4 10" xfId="766"/>
    <cellStyle name="ปกติ 4 10 2" xfId="2197"/>
    <cellStyle name="ปกติ 4 2" xfId="145"/>
    <cellStyle name="ปกติ 4 2 2" xfId="196"/>
    <cellStyle name="ปกติ 4 2 2 2" xfId="295"/>
    <cellStyle name="ปกติ 4 2 2 2 2" xfId="446"/>
    <cellStyle name="ปกติ 4 2 2 2 2 2" xfId="498"/>
    <cellStyle name="ปกติ 4 2 2 2 2 2 2" xfId="740"/>
    <cellStyle name="ปกติ 4 2 2 2 2 2 2 2" xfId="756"/>
    <cellStyle name="ปกติ 4 2 2 2 2 2 2 2 2" xfId="1413"/>
    <cellStyle name="ปกติ 4 2 2 2 2 2 2 2 2 2" xfId="1429"/>
    <cellStyle name="ปกติ 4 2 2 2 2 2 2 2 2 2 2" xfId="3790"/>
    <cellStyle name="ปกติ 4 2 2 2 2 2 2 2 2 2 2 2" xfId="3806"/>
    <cellStyle name="ปกติ 4 2 2 2 2 2 2 2 2 3" xfId="2708"/>
    <cellStyle name="ปกติ 4 2 2 2 2 2 2 2 3" xfId="1775"/>
    <cellStyle name="ปกติ 4 2 2 2 2 2 2 2 4" xfId="2102"/>
    <cellStyle name="ปกติ 4 2 2 2 2 2 2 2 5" xfId="2692"/>
    <cellStyle name="ปกติ 4 2 2 2 2 2 2 2 5 2" xfId="3220"/>
    <cellStyle name="ปกติ 4 2 2 2 2 2 2 3" xfId="1060"/>
    <cellStyle name="ปกติ 4 2 2 2 2 2 2 3 2" xfId="1759"/>
    <cellStyle name="ปกติ 4 2 2 2 2 2 2 3 2 2" xfId="3466"/>
    <cellStyle name="ปกติ 4 2 2 2 2 2 2 3 2 2 2" xfId="3920"/>
    <cellStyle name="ปกติ 4 2 2 2 2 2 2 3 3" xfId="2837"/>
    <cellStyle name="ปกติ 4 2 2 2 2 2 2 4" xfId="2086"/>
    <cellStyle name="ปกติ 4 2 2 2 2 2 2 5" xfId="2361"/>
    <cellStyle name="ปกติ 4 2 2 2 2 2 2 5 2" xfId="3204"/>
    <cellStyle name="ปกติ 4 2 2 2 2 2 3" xfId="1044"/>
    <cellStyle name="ปกติ 4 2 2 2 2 2 3 2" xfId="1232"/>
    <cellStyle name="ปกติ 4 2 2 2 2 2 3 2 2" xfId="3450"/>
    <cellStyle name="ปกติ 4 2 2 2 2 2 3 2 2 2" xfId="3614"/>
    <cellStyle name="ปกติ 4 2 2 2 2 2 3 3" xfId="2516"/>
    <cellStyle name="ปกติ 4 2 2 2 2 2 4" xfId="1581"/>
    <cellStyle name="ปกติ 4 2 2 2 2 2 5" xfId="1910"/>
    <cellStyle name="ปกติ 4 2 2 2 2 2 6" xfId="2345"/>
    <cellStyle name="ปกติ 4 2 2 2 2 2 6 2" xfId="3008"/>
    <cellStyle name="ปกติ 4 2 2 2 2 3" xfId="609"/>
    <cellStyle name="ปกติ 4 2 2 2 2 3 2" xfId="1206"/>
    <cellStyle name="ปกติ 4 2 2 2 2 3 2 2" xfId="1304"/>
    <cellStyle name="ปกติ 4 2 2 2 2 3 2 2 2" xfId="3588"/>
    <cellStyle name="ปกติ 4 2 2 2 2 3 2 2 2 2" xfId="3681"/>
    <cellStyle name="ปกติ 4 2 2 2 2 3 2 3" xfId="2583"/>
    <cellStyle name="ปกติ 4 2 2 2 2 3 3" xfId="1650"/>
    <cellStyle name="ปกติ 4 2 2 2 2 3 4" xfId="1977"/>
    <cellStyle name="ปกติ 4 2 2 2 2 3 5" xfId="2490"/>
    <cellStyle name="ปกติ 4 2 2 2 2 3 5 2" xfId="3088"/>
    <cellStyle name="ปกติ 4 2 2 2 2 4" xfId="873"/>
    <cellStyle name="ปกติ 4 2 2 2 2 4 2" xfId="1553"/>
    <cellStyle name="ปกติ 4 2 2 2 2 4 2 2" xfId="3307"/>
    <cellStyle name="ปกติ 4 2 2 2 2 4 2 2 2" xfId="3846"/>
    <cellStyle name="ปกติ 4 2 2 2 2 4 3" xfId="2761"/>
    <cellStyle name="ปกติ 4 2 2 2 2 5" xfId="1884"/>
    <cellStyle name="ปกติ 4 2 2 2 2 6" xfId="2191"/>
    <cellStyle name="ปกติ 4 2 2 2 2 6 2" xfId="2974"/>
    <cellStyle name="ปกติ 4 2 2 2 3" xfId="566"/>
    <cellStyle name="ปกติ 4 2 2 2 3 2" xfId="673"/>
    <cellStyle name="ปกติ 4 2 2 2 3 2 2" xfId="1288"/>
    <cellStyle name="ปกติ 4 2 2 2 3 2 2 2" xfId="1347"/>
    <cellStyle name="ปกติ 4 2 2 2 3 2 2 2 2" xfId="3665"/>
    <cellStyle name="ปกติ 4 2 2 2 3 2 2 2 2 2" xfId="3724"/>
    <cellStyle name="ปกติ 4 2 2 2 3 2 2 3" xfId="2626"/>
    <cellStyle name="ปกติ 4 2 2 2 3 2 3" xfId="1693"/>
    <cellStyle name="ปกติ 4 2 2 2 3 2 4" xfId="2020"/>
    <cellStyle name="ปกติ 4 2 2 2 3 2 5" xfId="2567"/>
    <cellStyle name="ปกติ 4 2 2 2 3 2 5 2" xfId="3137"/>
    <cellStyle name="ปกติ 4 2 2 2 3 3" xfId="966"/>
    <cellStyle name="ปกติ 4 2 2 2 3 3 2" xfId="1634"/>
    <cellStyle name="ปกติ 4 2 2 2 3 3 2 2" xfId="3381"/>
    <cellStyle name="ปกติ 4 2 2 2 3 3 2 2 2" xfId="3882"/>
    <cellStyle name="ปกติ 4 2 2 2 3 3 3" xfId="2799"/>
    <cellStyle name="ปกติ 4 2 2 2 3 4" xfId="1961"/>
    <cellStyle name="ปกติ 4 2 2 2 3 5" xfId="2275"/>
    <cellStyle name="ปกติ 4 2 2 2 3 5 2" xfId="3062"/>
    <cellStyle name="ปกติ 4 2 2 2 4" xfId="840"/>
    <cellStyle name="ปกติ 4 2 2 2 4 2" xfId="1112"/>
    <cellStyle name="ปกติ 4 2 2 2 4 2 2" xfId="3291"/>
    <cellStyle name="ปกติ 4 2 2 2 4 2 2 2" xfId="3502"/>
    <cellStyle name="ปกติ 4 2 2 2 4 3" xfId="2403"/>
    <cellStyle name="ปกติ 4 2 2 2 5" xfId="1465"/>
    <cellStyle name="ปกติ 4 2 2 2 6" xfId="1800"/>
    <cellStyle name="ปกติ 4 2 2 2 7" xfId="2175"/>
    <cellStyle name="ปกติ 4 2 2 2 7 2" xfId="2874"/>
    <cellStyle name="ปกติ 4 2 2 3" xfId="342"/>
    <cellStyle name="ปกติ 4 2 2 4" xfId="392"/>
    <cellStyle name="ปกติ 4 2 2 4 2" xfId="645"/>
    <cellStyle name="ปกติ 4 2 2 4 2 2" xfId="701"/>
    <cellStyle name="ปกติ 4 2 2 4 2 2 2" xfId="1328"/>
    <cellStyle name="ปกติ 4 2 2 4 2 2 2 2" xfId="1374"/>
    <cellStyle name="ปกติ 4 2 2 4 2 2 2 2 2" xfId="3705"/>
    <cellStyle name="ปกติ 4 2 2 4 2 2 2 2 2 2" xfId="3751"/>
    <cellStyle name="ปกติ 4 2 2 4 2 2 2 3" xfId="2653"/>
    <cellStyle name="ปกติ 4 2 2 4 2 2 3" xfId="1720"/>
    <cellStyle name="ปกติ 4 2 2 4 2 2 4" xfId="2047"/>
    <cellStyle name="ปกติ 4 2 2 4 2 2 5" xfId="2607"/>
    <cellStyle name="ปกติ 4 2 2 4 2 2 5 2" xfId="3165"/>
    <cellStyle name="ปกติ 4 2 2 4 2 3" xfId="1004"/>
    <cellStyle name="ปกติ 4 2 2 4 2 3 2" xfId="1674"/>
    <cellStyle name="ปกติ 4 2 2 4 2 3 2 2" xfId="3411"/>
    <cellStyle name="ปกติ 4 2 2 4 2 3 2 2 2" xfId="3891"/>
    <cellStyle name="ปกติ 4 2 2 4 2 3 3" xfId="2808"/>
    <cellStyle name="ปกติ 4 2 2 4 2 4" xfId="2001"/>
    <cellStyle name="ปกติ 4 2 2 4 2 5" xfId="2306"/>
    <cellStyle name="ปกติ 4 2 2 4 2 5 2" xfId="3115"/>
    <cellStyle name="ปกติ 4 2 2 4 3" xfId="920"/>
    <cellStyle name="ปกติ 4 2 2 4 3 2" xfId="1160"/>
    <cellStyle name="ปกติ 4 2 2 4 3 2 2" xfId="3343"/>
    <cellStyle name="ปกติ 4 2 2 4 3 2 2 2" xfId="3543"/>
    <cellStyle name="ปกติ 4 2 2 4 3 3" xfId="2445"/>
    <cellStyle name="ปกติ 4 2 2 4 4" xfId="1508"/>
    <cellStyle name="ปกติ 4 2 2 4 5" xfId="1839"/>
    <cellStyle name="ปกติ 4 2 2 4 6" xfId="2230"/>
    <cellStyle name="ปกติ 4 2 2 4 6 2" xfId="2927"/>
    <cellStyle name="ปกติ 4 2 2 5" xfId="171"/>
    <cellStyle name="ปกติ 4 2 2 5 2" xfId="798"/>
    <cellStyle name="ปกติ 4 2 2 5 2 2" xfId="784"/>
    <cellStyle name="ปกติ 4 2 2 5 2 2 2" xfId="3255"/>
    <cellStyle name="ปกติ 4 2 2 5 2 2 2 2" xfId="3242"/>
    <cellStyle name="ปกติ 4 2 2 5 2 3" xfId="2126"/>
    <cellStyle name="ปกติ 4 2 2 5 3" xfId="618"/>
    <cellStyle name="ปกติ 4 2 2 5 4" xfId="1125"/>
    <cellStyle name="ปกติ 4 2 2 5 5" xfId="2139"/>
    <cellStyle name="ปกติ 4 2 2 5 5 2" xfId="2726"/>
    <cellStyle name="ปกติ 4 2 2 6" xfId="558"/>
    <cellStyle name="ปกติ 4 2 2 6 2" xfId="1085"/>
    <cellStyle name="ปกติ 4 2 2 6 2 2" xfId="3054"/>
    <cellStyle name="ปกติ 4 2 2 6 2 2 2" xfId="3478"/>
    <cellStyle name="ปกติ 4 2 2 6 3" xfId="2377"/>
    <cellStyle name="ปกติ 4 2 2 7" xfId="1127"/>
    <cellStyle name="ปกติ 4 2 2 8" xfId="1238"/>
    <cellStyle name="ปกติ 4 2 2 8 2" xfId="350"/>
    <cellStyle name="ปกติ 4 2 3" xfId="272"/>
    <cellStyle name="ปกติ 4 2 3 2" xfId="419"/>
    <cellStyle name="ปกติ 4 2 3 2 2" xfId="486"/>
    <cellStyle name="ปกติ 4 2 3 2 2 2" xfId="721"/>
    <cellStyle name="ปกติ 4 2 3 2 2 2 2" xfId="746"/>
    <cellStyle name="ปกติ 4 2 3 2 2 2 2 2" xfId="1394"/>
    <cellStyle name="ปกติ 4 2 3 2 2 2 2 2 2" xfId="1419"/>
    <cellStyle name="ปกติ 4 2 3 2 2 2 2 2 2 2" xfId="3771"/>
    <cellStyle name="ปกติ 4 2 3 2 2 2 2 2 2 2 2" xfId="3796"/>
    <cellStyle name="ปกติ 4 2 3 2 2 2 2 2 3" xfId="2698"/>
    <cellStyle name="ปกติ 4 2 3 2 2 2 2 3" xfId="1765"/>
    <cellStyle name="ปกติ 4 2 3 2 2 2 2 4" xfId="2092"/>
    <cellStyle name="ปกติ 4 2 3 2 2 2 2 5" xfId="2673"/>
    <cellStyle name="ปกติ 4 2 3 2 2 2 2 5 2" xfId="3210"/>
    <cellStyle name="ปกติ 4 2 3 2 2 2 3" xfId="1050"/>
    <cellStyle name="ปกติ 4 2 3 2 2 2 3 2" xfId="1740"/>
    <cellStyle name="ปกติ 4 2 3 2 2 2 3 2 2" xfId="3456"/>
    <cellStyle name="ปกติ 4 2 3 2 2 2 3 2 2 2" xfId="3914"/>
    <cellStyle name="ปกติ 4 2 3 2 2 2 3 3" xfId="2831"/>
    <cellStyle name="ปกติ 4 2 3 2 2 2 4" xfId="2067"/>
    <cellStyle name="ปกติ 4 2 3 2 2 2 5" xfId="2351"/>
    <cellStyle name="ปกติ 4 2 3 2 2 2 5 2" xfId="3185"/>
    <cellStyle name="ปกติ 4 2 3 2 2 3" xfId="1025"/>
    <cellStyle name="ปกติ 4 2 3 2 2 3 2" xfId="1222"/>
    <cellStyle name="ปกติ 4 2 3 2 2 3 2 2" xfId="3431"/>
    <cellStyle name="ปกติ 4 2 3 2 2 3 2 2 2" xfId="3604"/>
    <cellStyle name="ปกติ 4 2 3 2 2 3 3" xfId="2506"/>
    <cellStyle name="ปกติ 4 2 3 2 2 4" xfId="1571"/>
    <cellStyle name="ปกติ 4 2 3 2 2 5" xfId="1900"/>
    <cellStyle name="ปกติ 4 2 3 2 2 6" xfId="2326"/>
    <cellStyle name="ปกติ 4 2 3 2 2 6 2" xfId="2997"/>
    <cellStyle name="ปกติ 4 2 3 2 3" xfId="597"/>
    <cellStyle name="ปกติ 4 2 3 2 3 2" xfId="1186"/>
    <cellStyle name="ปกติ 4 2 3 2 3 2 2" xfId="1294"/>
    <cellStyle name="ปกติ 4 2 3 2 3 2 2 2" xfId="3568"/>
    <cellStyle name="ปกติ 4 2 3 2 3 2 2 2 2" xfId="3671"/>
    <cellStyle name="ปกติ 4 2 3 2 3 2 3" xfId="2573"/>
    <cellStyle name="ปกติ 4 2 3 2 3 3" xfId="1640"/>
    <cellStyle name="ปกติ 4 2 3 2 3 4" xfId="1967"/>
    <cellStyle name="ปกติ 4 2 3 2 3 5" xfId="2470"/>
    <cellStyle name="ปกติ 4 2 3 2 3 5 2" xfId="3076"/>
    <cellStyle name="ปกติ 4 2 3 2 4" xfId="863"/>
    <cellStyle name="ปกติ 4 2 3 2 4 2" xfId="1533"/>
    <cellStyle name="ปกติ 4 2 3 2 4 2 2" xfId="3297"/>
    <cellStyle name="ปกติ 4 2 3 2 4 2 2 2" xfId="3840"/>
    <cellStyle name="ปกติ 4 2 3 2 4 3" xfId="2755"/>
    <cellStyle name="ปกติ 4 2 3 2 5" xfId="1864"/>
    <cellStyle name="ปกติ 4 2 3 2 6" xfId="2181"/>
    <cellStyle name="ปกติ 4 2 3 2 6 2" xfId="2952"/>
    <cellStyle name="ปกติ 4 2 3 3" xfId="540"/>
    <cellStyle name="ปกติ 4 2 3 3 2" xfId="658"/>
    <cellStyle name="ปกติ 4 2 3 3 2 2" xfId="1269"/>
    <cellStyle name="ปกติ 4 2 3 3 2 2 2" xfId="1334"/>
    <cellStyle name="ปกติ 4 2 3 3 2 2 2 2" xfId="3646"/>
    <cellStyle name="ปกติ 4 2 3 3 2 2 2 2 2" xfId="3711"/>
    <cellStyle name="ปกติ 4 2 3 3 2 2 3" xfId="2613"/>
    <cellStyle name="ปกติ 4 2 3 3 2 3" xfId="1680"/>
    <cellStyle name="ปกติ 4 2 3 3 2 4" xfId="2007"/>
    <cellStyle name="ปกติ 4 2 3 3 2 5" xfId="2548"/>
    <cellStyle name="ปกติ 4 2 3 3 2 5 2" xfId="3124"/>
    <cellStyle name="ปกติ 4 2 3 3 3" xfId="951"/>
    <cellStyle name="ปกติ 4 2 3 3 3 2" xfId="1615"/>
    <cellStyle name="ปกติ 4 2 3 3 3 2 2" xfId="3368"/>
    <cellStyle name="ปกติ 4 2 3 3 3 2 2 2" xfId="3876"/>
    <cellStyle name="ปกติ 4 2 3 3 3 3" xfId="2793"/>
    <cellStyle name="ปกติ 4 2 3 3 4" xfId="1942"/>
    <cellStyle name="ปกติ 4 2 3 3 5" xfId="2262"/>
    <cellStyle name="ปกติ 4 2 3 3 5 2" xfId="3041"/>
    <cellStyle name="ปกติ 4 2 3 4" xfId="815"/>
    <cellStyle name="ปกติ 4 2 3 4 2" xfId="1094"/>
    <cellStyle name="ปกติ 4 2 3 4 2 2" xfId="3269"/>
    <cellStyle name="ปกติ 4 2 3 4 2 2 2" xfId="3486"/>
    <cellStyle name="ปกติ 4 2 3 4 3" xfId="2386"/>
    <cellStyle name="ปกติ 4 2 3 5" xfId="1450"/>
    <cellStyle name="ปกติ 4 2 3 6" xfId="1785"/>
    <cellStyle name="ปกติ 4 2 3 7" xfId="2153"/>
    <cellStyle name="ปกติ 4 2 3 7 2" xfId="2857"/>
    <cellStyle name="ปกติ 4 2 4" xfId="176"/>
    <cellStyle name="ปกติ 4 2 4 2" xfId="622"/>
    <cellStyle name="ปกติ 4 2 4 2 2" xfId="635"/>
    <cellStyle name="ปกติ 4 2 4 2 2 2" xfId="1307"/>
    <cellStyle name="ปกติ 4 2 4 2 2 2 2" xfId="1320"/>
    <cellStyle name="ปกติ 4 2 4 2 2 2 2 2" xfId="3684"/>
    <cellStyle name="ปกติ 4 2 4 2 2 2 2 2 2" xfId="3697"/>
    <cellStyle name="ปกติ 4 2 4 2 2 2 3" xfId="2599"/>
    <cellStyle name="ปกติ 4 2 4 2 2 3" xfId="1666"/>
    <cellStyle name="ปกติ 4 2 4 2 2 4" xfId="1993"/>
    <cellStyle name="ปกติ 4 2 4 2 2 5" xfId="2586"/>
    <cellStyle name="ปกติ 4 2 4 2 2 5 2" xfId="3107"/>
    <cellStyle name="ปกติ 4 2 4 2 3" xfId="909"/>
    <cellStyle name="ปกติ 4 2 4 2 3 2" xfId="1653"/>
    <cellStyle name="ปกติ 4 2 4 2 3 2 2" xfId="3332"/>
    <cellStyle name="ปกติ 4 2 4 2 3 2 2 2" xfId="3885"/>
    <cellStyle name="ปกติ 4 2 4 2 3 3" xfId="2802"/>
    <cellStyle name="ปกติ 4 2 4 2 4" xfId="1980"/>
    <cellStyle name="ปกติ 4 2 4 2 5" xfId="2219"/>
    <cellStyle name="ปกติ 4 2 4 2 5 2" xfId="3094"/>
    <cellStyle name="ปกติ 4 2 4 3" xfId="891"/>
    <cellStyle name="ปกติ 4 2 4 3 2" xfId="763"/>
    <cellStyle name="ปกติ 4 2 4 3 2 2" xfId="3315"/>
    <cellStyle name="ปกติ 4 2 4 3 2 2 2" xfId="3225"/>
    <cellStyle name="ปกติ 4 2 4 3 3" xfId="385"/>
    <cellStyle name="ปกติ 4 2 4 4" xfId="1107"/>
    <cellStyle name="ปกติ 4 2 4 5" xfId="771"/>
    <cellStyle name="ปกติ 4 2 4 6" xfId="2202"/>
    <cellStyle name="ปกติ 4 2 4 6 2" xfId="2729"/>
    <cellStyle name="ปกติ 4 2 5" xfId="290"/>
    <cellStyle name="ปกติ 4 2 5 2" xfId="895"/>
    <cellStyle name="ปกติ 4 2 5 2 2" xfId="1110"/>
    <cellStyle name="ปกติ 4 2 5 2 2 2" xfId="3318"/>
    <cellStyle name="ปกติ 4 2 5 2 2 2 2" xfId="3500"/>
    <cellStyle name="ปกติ 4 2 5 2 3" xfId="2400"/>
    <cellStyle name="ปกติ 4 2 5 3" xfId="1463"/>
    <cellStyle name="ปกติ 4 2 5 4" xfId="1798"/>
    <cellStyle name="ปกติ 4 2 5 5" xfId="2205"/>
    <cellStyle name="ปกติ 4 2 5 5 2" xfId="2871"/>
    <cellStyle name="ปกติ 4 2 6" xfId="496"/>
    <cellStyle name="ปกติ 4 2 6 2" xfId="1071"/>
    <cellStyle name="ปกติ 4 2 6 2 2" xfId="3007"/>
    <cellStyle name="ปกติ 4 2 6 2 2 2" xfId="3471"/>
    <cellStyle name="ปกติ 4 2 6 3" xfId="2368"/>
    <cellStyle name="ปกติ 4 2 7" xfId="802"/>
    <cellStyle name="ปกติ 4 2 8" xfId="875"/>
    <cellStyle name="ปกติ 4 2 8 2" xfId="2111"/>
    <cellStyle name="ปกติ 4 3" xfId="146"/>
    <cellStyle name="ปกติ 4 4" xfId="173"/>
    <cellStyle name="ปกติ 4 4 2" xfId="409"/>
    <cellStyle name="ปกติ 4 4 2 2" xfId="434"/>
    <cellStyle name="ปกติ 4 4 2 2 2" xfId="711"/>
    <cellStyle name="ปกติ 4 4 2 2 2 2" xfId="732"/>
    <cellStyle name="ปกติ 4 4 2 2 2 2 2" xfId="1384"/>
    <cellStyle name="ปกติ 4 4 2 2 2 2 2 2" xfId="1405"/>
    <cellStyle name="ปกติ 4 4 2 2 2 2 2 2 2" xfId="3761"/>
    <cellStyle name="ปกติ 4 4 2 2 2 2 2 2 2 2" xfId="3782"/>
    <cellStyle name="ปกติ 4 4 2 2 2 2 2 3" xfId="2684"/>
    <cellStyle name="ปกติ 4 4 2 2 2 2 3" xfId="1751"/>
    <cellStyle name="ปกติ 4 4 2 2 2 2 4" xfId="2078"/>
    <cellStyle name="ปกติ 4 4 2 2 2 2 5" xfId="2663"/>
    <cellStyle name="ปกติ 4 4 2 2 2 2 5 2" xfId="3196"/>
    <cellStyle name="ปกติ 4 4 2 2 2 3" xfId="1036"/>
    <cellStyle name="ปกติ 4 4 2 2 2 3 2" xfId="1730"/>
    <cellStyle name="ปกติ 4 4 2 2 2 3 2 2" xfId="3442"/>
    <cellStyle name="ปกติ 4 4 2 2 2 3 2 2 2" xfId="3904"/>
    <cellStyle name="ปกติ 4 4 2 2 2 3 3" xfId="2821"/>
    <cellStyle name="ปกติ 4 4 2 2 2 4" xfId="2057"/>
    <cellStyle name="ปกติ 4 4 2 2 2 5" xfId="2337"/>
    <cellStyle name="ปกติ 4 4 2 2 2 5 2" xfId="3175"/>
    <cellStyle name="ปกติ 4 4 2 2 3" xfId="1015"/>
    <cellStyle name="ปกติ 4 4 2 2 3 2" xfId="1198"/>
    <cellStyle name="ปกติ 4 4 2 2 3 2 2" xfId="3421"/>
    <cellStyle name="ปกติ 4 4 2 2 3 2 2 2" xfId="3580"/>
    <cellStyle name="ปกติ 4 4 2 2 3 3" xfId="2482"/>
    <cellStyle name="ปกติ 4 4 2 2 4" xfId="1545"/>
    <cellStyle name="ปกติ 4 4 2 2 5" xfId="1876"/>
    <cellStyle name="ปกติ 4 4 2 2 6" xfId="2316"/>
    <cellStyle name="ปกติ 4 4 2 2 6 2" xfId="2965"/>
    <cellStyle name="ปกติ 4 4 2 3" xfId="554"/>
    <cellStyle name="ปกติ 4 4 2 3 2" xfId="1176"/>
    <cellStyle name="ปกติ 4 4 2 3 2 2" xfId="1280"/>
    <cellStyle name="ปกติ 4 4 2 3 2 2 2" xfId="3558"/>
    <cellStyle name="ปกติ 4 4 2 3 2 2 2 2" xfId="3657"/>
    <cellStyle name="ปกติ 4 4 2 3 2 3" xfId="2559"/>
    <cellStyle name="ปกติ 4 4 2 3 3" xfId="1626"/>
    <cellStyle name="ปกติ 4 4 2 3 4" xfId="1953"/>
    <cellStyle name="ปกติ 4 4 2 3 5" xfId="2460"/>
    <cellStyle name="ปกติ 4 4 2 3 5 2" xfId="3053"/>
    <cellStyle name="ปกติ 4 4 2 4" xfId="830"/>
    <cellStyle name="ปกติ 4 4 2 4 2" xfId="1523"/>
    <cellStyle name="ปกติ 4 4 2 4 2 2" xfId="3283"/>
    <cellStyle name="ปกติ 4 4 2 4 2 2 2" xfId="3830"/>
    <cellStyle name="ปกติ 4 4 2 4 3" xfId="2745"/>
    <cellStyle name="ปกติ 4 4 2 5" xfId="1854"/>
    <cellStyle name="ปกติ 4 4 2 6" xfId="2167"/>
    <cellStyle name="ปกติ 4 4 2 6 2" xfId="2942"/>
    <cellStyle name="ปกติ 4 4 3" xfId="515"/>
    <cellStyle name="ปกติ 4 4 3 2" xfId="634"/>
    <cellStyle name="ปกติ 4 4 3 2 2" xfId="1244"/>
    <cellStyle name="ปกติ 4 4 3 2 2 2" xfId="1319"/>
    <cellStyle name="ปกติ 4 4 3 2 2 2 2" xfId="3621"/>
    <cellStyle name="ปกติ 4 4 3 2 2 2 2 2" xfId="3696"/>
    <cellStyle name="ปกติ 4 4 3 2 2 3" xfId="2598"/>
    <cellStyle name="ปกติ 4 4 3 2 3" xfId="1665"/>
    <cellStyle name="ปกติ 4 4 3 2 4" xfId="1992"/>
    <cellStyle name="ปกติ 4 4 3 2 5" xfId="2523"/>
    <cellStyle name="ปกติ 4 4 3 2 5 2" xfId="3106"/>
    <cellStyle name="ปกติ 4 4 3 3" xfId="907"/>
    <cellStyle name="ปกติ 4 4 3 3 2" xfId="1590"/>
    <cellStyle name="ปกติ 4 4 3 3 2 2" xfId="3330"/>
    <cellStyle name="ปกติ 4 4 3 3 2 2 2" xfId="3851"/>
    <cellStyle name="ปกติ 4 4 3 3 3" xfId="2768"/>
    <cellStyle name="ปกติ 4 4 3 4" xfId="1917"/>
    <cellStyle name="ปกติ 4 4 3 5" xfId="2217"/>
    <cellStyle name="ปกติ 4 4 3 5 2" xfId="3016"/>
    <cellStyle name="ปกติ 4 4 4" xfId="356"/>
    <cellStyle name="ปกติ 4 4 4 2" xfId="788"/>
    <cellStyle name="ปกติ 4 4 4 2 2" xfId="2909"/>
    <cellStyle name="ปกติ 4 4 4 2 2 2" xfId="3246"/>
    <cellStyle name="ปกติ 4 4 4 3" xfId="2130"/>
    <cellStyle name="ปกติ 4 4 5" xfId="983"/>
    <cellStyle name="ปกติ 4 4 6" xfId="1494"/>
    <cellStyle name="ปกติ 4 4 7" xfId="614"/>
    <cellStyle name="ปกติ 4 4 7 2" xfId="470"/>
    <cellStyle name="ปกติ 4 5" xfId="289"/>
    <cellStyle name="ปกติ 4 6" xfId="276"/>
    <cellStyle name="ปกติ 4 6 2" xfId="520"/>
    <cellStyle name="ปกติ 4 6 2 2" xfId="662"/>
    <cellStyle name="ปกติ 4 6 2 2 2" xfId="1249"/>
    <cellStyle name="ปกติ 4 6 2 2 2 2" xfId="1338"/>
    <cellStyle name="ปกติ 4 6 2 2 2 2 2" xfId="3626"/>
    <cellStyle name="ปกติ 4 6 2 2 2 2 2 2" xfId="3715"/>
    <cellStyle name="ปกติ 4 6 2 2 2 3" xfId="2617"/>
    <cellStyle name="ปกติ 4 6 2 2 3" xfId="1684"/>
    <cellStyle name="ปกติ 4 6 2 2 4" xfId="2011"/>
    <cellStyle name="ปกติ 4 6 2 2 5" xfId="2528"/>
    <cellStyle name="ปกติ 4 6 2 2 5 2" xfId="3128"/>
    <cellStyle name="ปกติ 4 6 2 3" xfId="955"/>
    <cellStyle name="ปกติ 4 6 2 3 2" xfId="1595"/>
    <cellStyle name="ปกติ 4 6 2 3 2 2" xfId="3372"/>
    <cellStyle name="ปกติ 4 6 2 3 2 2 2" xfId="3856"/>
    <cellStyle name="ปกติ 4 6 2 3 3" xfId="2773"/>
    <cellStyle name="ปกติ 4 6 2 4" xfId="1922"/>
    <cellStyle name="ปกติ 4 6 2 5" xfId="2266"/>
    <cellStyle name="ปกติ 4 6 2 5 2" xfId="3021"/>
    <cellStyle name="ปกติ 4 6 3" xfId="773"/>
    <cellStyle name="ปกติ 4 6 3 2" xfId="1098"/>
    <cellStyle name="ปกติ 4 6 3 2 2" xfId="3232"/>
    <cellStyle name="ปกติ 4 6 3 2 2 2" xfId="3490"/>
    <cellStyle name="ปกติ 4 6 3 3" xfId="2390"/>
    <cellStyle name="ปกติ 4 6 4" xfId="1454"/>
    <cellStyle name="ปกติ 4 6 5" xfId="1789"/>
    <cellStyle name="ปกติ 4 6 6" xfId="2112"/>
    <cellStyle name="ปกติ 4 6 6 2" xfId="2861"/>
    <cellStyle name="ปกติ 4 7" xfId="387"/>
    <cellStyle name="ปกติ 4 7 2" xfId="894"/>
    <cellStyle name="ปกติ 4 7 2 2" xfId="1158"/>
    <cellStyle name="ปกติ 4 7 2 2 2" xfId="3317"/>
    <cellStyle name="ปกติ 4 7 2 2 2 2" xfId="3541"/>
    <cellStyle name="ปกติ 4 7 2 3" xfId="2443"/>
    <cellStyle name="ปกติ 4 7 3" xfId="1506"/>
    <cellStyle name="ปกติ 4 7 4" xfId="1837"/>
    <cellStyle name="ปกติ 4 7 5" xfId="2204"/>
    <cellStyle name="ปกติ 4 7 5 2" xfId="2924"/>
    <cellStyle name="ปกติ 4 8" xfId="479"/>
    <cellStyle name="ปกติ 4 8 2" xfId="1140"/>
    <cellStyle name="ปกติ 4 8 2 2" xfId="2990"/>
    <cellStyle name="ปกติ 4 8 2 2 2" xfId="3526"/>
    <cellStyle name="ปกติ 4 8 3" xfId="2428"/>
    <cellStyle name="ปกติ 4 9" xfId="1116"/>
    <cellStyle name="ปกติ 5" xfId="75"/>
    <cellStyle name="ปกติ 5 2" xfId="147"/>
    <cellStyle name="ปกติ 5 3" xfId="148"/>
    <cellStyle name="ปกติ 5 4" xfId="152"/>
    <cellStyle name="ปกติ 6" xfId="76"/>
    <cellStyle name="ปกติ 6 12" xfId="149"/>
    <cellStyle name="ปกติ 6 2" xfId="77"/>
    <cellStyle name="ปกติ 7" xfId="78"/>
    <cellStyle name="ปกติ 8" xfId="79"/>
    <cellStyle name="ปกติ 8 2" xfId="80"/>
    <cellStyle name="ปกติ 9" xfId="81"/>
    <cellStyle name="เปอร์เซ็นต์ 2 8" xfId="150"/>
    <cellStyle name="หมายเหตุ 2" xfId="8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196487</xdr:rowOff>
    </xdr:from>
    <xdr:to>
      <xdr:col>0</xdr:col>
      <xdr:colOff>229842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1428367"/>
          <a:ext cx="229842" cy="101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229842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28367"/>
          <a:ext cx="229842" cy="101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229842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28367"/>
          <a:ext cx="229842" cy="101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234483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212727"/>
          <a:ext cx="234483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1297305</xdr:colOff>
      <xdr:row>4</xdr:row>
      <xdr:rowOff>295275</xdr:rowOff>
    </xdr:from>
    <xdr:to>
      <xdr:col>0</xdr:col>
      <xdr:colOff>1297305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8165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8</xdr:col>
      <xdr:colOff>0</xdr:colOff>
      <xdr:row>29</xdr:row>
      <xdr:rowOff>204107</xdr:rowOff>
    </xdr:from>
    <xdr:to>
      <xdr:col>8</xdr:col>
      <xdr:colOff>205740</xdr:colOff>
      <xdr:row>30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445008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1181100</xdr:colOff>
      <xdr:row>4</xdr:row>
      <xdr:rowOff>295275</xdr:rowOff>
    </xdr:from>
    <xdr:to>
      <xdr:col>8</xdr:col>
      <xdr:colOff>1394460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0634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204107</xdr:rowOff>
    </xdr:from>
    <xdr:to>
      <xdr:col>12</xdr:col>
      <xdr:colOff>205740</xdr:colOff>
      <xdr:row>30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667512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1181100</xdr:colOff>
      <xdr:row>4</xdr:row>
      <xdr:rowOff>295275</xdr:rowOff>
    </xdr:from>
    <xdr:to>
      <xdr:col>12</xdr:col>
      <xdr:colOff>1394460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723138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12</xdr:col>
      <xdr:colOff>0</xdr:colOff>
      <xdr:row>29</xdr:row>
      <xdr:rowOff>204107</xdr:rowOff>
    </xdr:from>
    <xdr:to>
      <xdr:col>12</xdr:col>
      <xdr:colOff>205740</xdr:colOff>
      <xdr:row>30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67512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1181100</xdr:colOff>
      <xdr:row>4</xdr:row>
      <xdr:rowOff>295275</xdr:rowOff>
    </xdr:from>
    <xdr:to>
      <xdr:col>12</xdr:col>
      <xdr:colOff>1394460</xdr:colOff>
      <xdr:row>5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723138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204107</xdr:rowOff>
    </xdr:from>
    <xdr:to>
      <xdr:col>23</xdr:col>
      <xdr:colOff>205740</xdr:colOff>
      <xdr:row>30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279398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335024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23</xdr:col>
      <xdr:colOff>0</xdr:colOff>
      <xdr:row>29</xdr:row>
      <xdr:rowOff>204107</xdr:rowOff>
    </xdr:from>
    <xdr:to>
      <xdr:col>23</xdr:col>
      <xdr:colOff>205740</xdr:colOff>
      <xdr:row>30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279398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23</xdr:col>
      <xdr:colOff>1181100</xdr:colOff>
      <xdr:row>4</xdr:row>
      <xdr:rowOff>295275</xdr:rowOff>
    </xdr:from>
    <xdr:to>
      <xdr:col>23</xdr:col>
      <xdr:colOff>1394460</xdr:colOff>
      <xdr:row>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335024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2035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2035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7472</xdr:rowOff>
    </xdr:from>
    <xdr:to>
      <xdr:col>0</xdr:col>
      <xdr:colOff>234483</xdr:colOff>
      <xdr:row>53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203532"/>
          <a:ext cx="23448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450080" y="14102987"/>
          <a:ext cx="205740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4450080" y="14102987"/>
          <a:ext cx="205740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8</xdr:col>
      <xdr:colOff>0</xdr:colOff>
      <xdr:row>52</xdr:row>
      <xdr:rowOff>173627</xdr:rowOff>
    </xdr:from>
    <xdr:to>
      <xdr:col>8</xdr:col>
      <xdr:colOff>205740</xdr:colOff>
      <xdr:row>53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450080" y="14102987"/>
          <a:ext cx="205740" cy="94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675120" y="142031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6675120" y="142031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12</xdr:col>
      <xdr:colOff>0</xdr:colOff>
      <xdr:row>53</xdr:row>
      <xdr:rowOff>7117</xdr:rowOff>
    </xdr:from>
    <xdr:to>
      <xdr:col>12</xdr:col>
      <xdr:colOff>213360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6675120" y="142031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11125200" y="139364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1125200" y="139364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52</xdr:row>
      <xdr:rowOff>7117</xdr:rowOff>
    </xdr:from>
    <xdr:to>
      <xdr:col>20</xdr:col>
      <xdr:colOff>213360</xdr:colOff>
      <xdr:row>52</xdr:row>
      <xdr:rowOff>1113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11125200" y="1393647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00160" y="605739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8900160" y="605739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22</xdr:row>
      <xdr:rowOff>7117</xdr:rowOff>
    </xdr:from>
    <xdr:to>
      <xdr:col>16</xdr:col>
      <xdr:colOff>213360</xdr:colOff>
      <xdr:row>22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900160" y="6057397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28575</xdr:colOff>
      <xdr:row>0</xdr:row>
      <xdr:rowOff>38100</xdr:rowOff>
    </xdr:from>
    <xdr:to>
      <xdr:col>33</xdr:col>
      <xdr:colOff>27998</xdr:colOff>
      <xdr:row>8</xdr:row>
      <xdr:rowOff>38100</xdr:rowOff>
    </xdr:to>
    <xdr:grpSp>
      <xdr:nvGrpSpPr>
        <xdr:cNvPr id="6" name="Group 9"/>
        <xdr:cNvGrpSpPr/>
      </xdr:nvGrpSpPr>
      <xdr:grpSpPr>
        <a:xfrm>
          <a:off x="14285595" y="38100"/>
          <a:ext cx="327083" cy="1676400"/>
          <a:chOff x="9601200" y="38100"/>
          <a:chExt cx="380423" cy="1571625"/>
        </a:xfrm>
      </xdr:grpSpPr>
      <xdr:grpSp>
        <xdr:nvGrpSpPr>
          <xdr:cNvPr id="7" name="Group 6"/>
          <xdr:cNvGrpSpPr/>
        </xdr:nvGrpSpPr>
        <xdr:grpSpPr>
          <a:xfrm>
            <a:off x="960120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9" name="Flowchart: Delay 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36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677400" y="485775"/>
            <a:ext cx="304223" cy="1123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864870</xdr:colOff>
      <xdr:row>16</xdr:row>
      <xdr:rowOff>278130</xdr:rowOff>
    </xdr:from>
    <xdr:to>
      <xdr:col>32</xdr:col>
      <xdr:colOff>26670</xdr:colOff>
      <xdr:row>26</xdr:row>
      <xdr:rowOff>102870</xdr:rowOff>
    </xdr:to>
    <xdr:grpSp>
      <xdr:nvGrpSpPr>
        <xdr:cNvPr id="6" name="Group 8"/>
        <xdr:cNvGrpSpPr/>
      </xdr:nvGrpSpPr>
      <xdr:grpSpPr>
        <a:xfrm>
          <a:off x="16074791" y="5602104"/>
          <a:ext cx="465221" cy="2080661"/>
          <a:chOff x="9391650" y="4191000"/>
          <a:chExt cx="533400" cy="2085975"/>
        </a:xfrm>
      </xdr:grpSpPr>
      <xdr:grpSp>
        <xdr:nvGrpSpPr>
          <xdr:cNvPr id="7" name="Group 5"/>
          <xdr:cNvGrpSpPr/>
        </xdr:nvGrpSpPr>
        <xdr:grpSpPr>
          <a:xfrm>
            <a:off x="9582150" y="5867400"/>
            <a:ext cx="342900" cy="409575"/>
            <a:chOff x="9544050" y="6057900"/>
            <a:chExt cx="342900" cy="409575"/>
          </a:xfrm>
        </xdr:grpSpPr>
        <xdr:sp macro="" textlink="">
          <xdr:nvSpPr>
            <xdr:cNvPr id="9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37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391650" y="4191000"/>
            <a:ext cx="476250" cy="16369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46</xdr:row>
      <xdr:rowOff>38100</xdr:rowOff>
    </xdr:from>
    <xdr:to>
      <xdr:col>12</xdr:col>
      <xdr:colOff>0</xdr:colOff>
      <xdr:row>46</xdr:row>
      <xdr:rowOff>38100</xdr:rowOff>
    </xdr:to>
    <xdr:sp macro="" textlink="">
      <xdr:nvSpPr>
        <xdr:cNvPr id="2" name="Text Box 97"/>
        <xdr:cNvSpPr txBox="1">
          <a:spLocks noChangeArrowheads="1"/>
        </xdr:cNvSpPr>
      </xdr:nvSpPr>
      <xdr:spPr bwMode="auto">
        <a:xfrm>
          <a:off x="6583680" y="12306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46</xdr:row>
      <xdr:rowOff>190500</xdr:rowOff>
    </xdr:from>
    <xdr:to>
      <xdr:col>13</xdr:col>
      <xdr:colOff>0</xdr:colOff>
      <xdr:row>46</xdr:row>
      <xdr:rowOff>190500</xdr:rowOff>
    </xdr:to>
    <xdr:sp macro="" textlink="">
      <xdr:nvSpPr>
        <xdr:cNvPr id="3" name="Text Box 98"/>
        <xdr:cNvSpPr txBox="1">
          <a:spLocks noChangeArrowheads="1"/>
        </xdr:cNvSpPr>
      </xdr:nvSpPr>
      <xdr:spPr bwMode="auto">
        <a:xfrm>
          <a:off x="7132320" y="12458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38</xdr:row>
      <xdr:rowOff>196487</xdr:rowOff>
    </xdr:from>
    <xdr:to>
      <xdr:col>15</xdr:col>
      <xdr:colOff>229842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287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38</xdr:row>
      <xdr:rowOff>196487</xdr:rowOff>
    </xdr:from>
    <xdr:to>
      <xdr:col>15</xdr:col>
      <xdr:colOff>229842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0287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38</xdr:row>
      <xdr:rowOff>196487</xdr:rowOff>
    </xdr:from>
    <xdr:to>
      <xdr:col>15</xdr:col>
      <xdr:colOff>229842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0287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204107</xdr:rowOff>
    </xdr:from>
    <xdr:to>
      <xdr:col>0</xdr:col>
      <xdr:colOff>205740</xdr:colOff>
      <xdr:row>40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635887"/>
          <a:ext cx="205740" cy="63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39</xdr:row>
      <xdr:rowOff>204107</xdr:rowOff>
    </xdr:from>
    <xdr:to>
      <xdr:col>16</xdr:col>
      <xdr:colOff>226219</xdr:colOff>
      <xdr:row>40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10972800" y="10635887"/>
          <a:ext cx="226219" cy="63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38</xdr:row>
      <xdr:rowOff>196487</xdr:rowOff>
    </xdr:from>
    <xdr:to>
      <xdr:col>20</xdr:col>
      <xdr:colOff>229842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3716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38</xdr:row>
      <xdr:rowOff>196487</xdr:rowOff>
    </xdr:from>
    <xdr:to>
      <xdr:col>20</xdr:col>
      <xdr:colOff>229842</xdr:colOff>
      <xdr:row>39</xdr:row>
      <xdr:rowOff>1218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3716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38</xdr:row>
      <xdr:rowOff>196487</xdr:rowOff>
    </xdr:from>
    <xdr:to>
      <xdr:col>20</xdr:col>
      <xdr:colOff>229842</xdr:colOff>
      <xdr:row>39</xdr:row>
      <xdr:rowOff>1218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13716000" y="10361567"/>
          <a:ext cx="229842" cy="714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21</xdr:col>
      <xdr:colOff>0</xdr:colOff>
      <xdr:row>39</xdr:row>
      <xdr:rowOff>204107</xdr:rowOff>
    </xdr:from>
    <xdr:to>
      <xdr:col>21</xdr:col>
      <xdr:colOff>226219</xdr:colOff>
      <xdr:row>40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4401800" y="10635887"/>
          <a:ext cx="226219" cy="63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8212727"/>
          <a:ext cx="205740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556260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0</xdr:colOff>
      <xdr:row>29</xdr:row>
      <xdr:rowOff>204107</xdr:rowOff>
    </xdr:from>
    <xdr:to>
      <xdr:col>15</xdr:col>
      <xdr:colOff>226219</xdr:colOff>
      <xdr:row>30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43900" y="8212727"/>
          <a:ext cx="226219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1297305</xdr:colOff>
      <xdr:row>4</xdr:row>
      <xdr:rowOff>295275</xdr:rowOff>
    </xdr:from>
    <xdr:to>
      <xdr:col>15</xdr:col>
      <xdr:colOff>1291590</xdr:colOff>
      <xdr:row>5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902065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0</xdr:colOff>
      <xdr:row>29</xdr:row>
      <xdr:rowOff>204107</xdr:rowOff>
    </xdr:from>
    <xdr:to>
      <xdr:col>20</xdr:col>
      <xdr:colOff>226219</xdr:colOff>
      <xdr:row>30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11125200" y="8212727"/>
          <a:ext cx="226219" cy="789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1297305</xdr:colOff>
      <xdr:row>4</xdr:row>
      <xdr:rowOff>295275</xdr:rowOff>
    </xdr:from>
    <xdr:to>
      <xdr:col>20</xdr:col>
      <xdr:colOff>1291590</xdr:colOff>
      <xdr:row>5</xdr:row>
      <xdr:rowOff>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11683365" y="1483995"/>
          <a:ext cx="0" cy="190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40588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440588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440588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53</xdr:row>
      <xdr:rowOff>7472</xdr:rowOff>
    </xdr:from>
    <xdr:to>
      <xdr:col>15</xdr:col>
      <xdr:colOff>233759</xdr:colOff>
      <xdr:row>53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3439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53</xdr:row>
      <xdr:rowOff>7472</xdr:rowOff>
    </xdr:from>
    <xdr:to>
      <xdr:col>15</xdr:col>
      <xdr:colOff>233759</xdr:colOff>
      <xdr:row>53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3439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53</xdr:row>
      <xdr:rowOff>7472</xdr:rowOff>
    </xdr:from>
    <xdr:to>
      <xdr:col>15</xdr:col>
      <xdr:colOff>233759</xdr:colOff>
      <xdr:row>53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3439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53</xdr:row>
      <xdr:rowOff>7472</xdr:rowOff>
    </xdr:from>
    <xdr:to>
      <xdr:col>20</xdr:col>
      <xdr:colOff>233759</xdr:colOff>
      <xdr:row>53</xdr:row>
      <xdr:rowOff>1113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111252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53</xdr:row>
      <xdr:rowOff>7472</xdr:rowOff>
    </xdr:from>
    <xdr:to>
      <xdr:col>20</xdr:col>
      <xdr:colOff>233759</xdr:colOff>
      <xdr:row>53</xdr:row>
      <xdr:rowOff>1113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111252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53</xdr:row>
      <xdr:rowOff>7472</xdr:rowOff>
    </xdr:from>
    <xdr:to>
      <xdr:col>20</xdr:col>
      <xdr:colOff>233759</xdr:colOff>
      <xdr:row>53</xdr:row>
      <xdr:rowOff>1113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1125200" y="14142572"/>
          <a:ext cx="23375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0" y="108473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38</xdr:row>
      <xdr:rowOff>196487</xdr:rowOff>
    </xdr:from>
    <xdr:to>
      <xdr:col>0</xdr:col>
      <xdr:colOff>225136</xdr:colOff>
      <xdr:row>39</xdr:row>
      <xdr:rowOff>1218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16</xdr:col>
      <xdr:colOff>0</xdr:colOff>
      <xdr:row>38</xdr:row>
      <xdr:rowOff>196487</xdr:rowOff>
    </xdr:from>
    <xdr:to>
      <xdr:col>16</xdr:col>
      <xdr:colOff>225136</xdr:colOff>
      <xdr:row>39</xdr:row>
      <xdr:rowOff>1218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8900160" y="10742567"/>
          <a:ext cx="225136" cy="86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536"/>
  <sheetViews>
    <sheetView tabSelected="1" topLeftCell="A17" zoomScale="58" zoomScaleNormal="58" workbookViewId="0">
      <selection activeCell="A18" sqref="A18"/>
    </sheetView>
  </sheetViews>
  <sheetFormatPr defaultColWidth="9.125" defaultRowHeight="5.25" customHeight="1"/>
  <cols>
    <col min="1" max="1" width="30.25" style="236" customWidth="1"/>
    <col min="2" max="3" width="22.625" style="235" customWidth="1"/>
    <col min="4" max="4" width="24.625" style="235" customWidth="1"/>
    <col min="5" max="16384" width="9.125" style="235"/>
  </cols>
  <sheetData>
    <row r="1" spans="1:4" s="337" customFormat="1" ht="50.25" customHeight="1">
      <c r="A1" s="337" t="s">
        <v>292</v>
      </c>
      <c r="B1" s="336"/>
      <c r="C1" s="336"/>
      <c r="D1" s="336"/>
    </row>
    <row r="2" spans="1:4" s="335" customFormat="1" ht="8.25" customHeight="1">
      <c r="A2" s="325"/>
    </row>
    <row r="3" spans="1:4" s="337" customFormat="1" ht="30" customHeight="1">
      <c r="A3" s="328" t="s">
        <v>55</v>
      </c>
      <c r="B3" s="327" t="s">
        <v>0</v>
      </c>
      <c r="C3" s="327" t="s">
        <v>1</v>
      </c>
      <c r="D3" s="327" t="s">
        <v>2</v>
      </c>
    </row>
    <row r="4" spans="1:4" s="325" customFormat="1" ht="19.5" customHeight="1">
      <c r="B4" s="1512" t="s">
        <v>270</v>
      </c>
      <c r="C4" s="1512"/>
      <c r="D4" s="1512"/>
    </row>
    <row r="5" spans="1:4" ht="21" customHeight="1">
      <c r="A5" s="309" t="s">
        <v>267</v>
      </c>
      <c r="B5" s="1575">
        <v>2048551</v>
      </c>
      <c r="C5" s="1575">
        <v>989834</v>
      </c>
      <c r="D5" s="1575">
        <v>1058717</v>
      </c>
    </row>
    <row r="6" spans="1:4" ht="6" customHeight="1">
      <c r="A6" s="309"/>
      <c r="B6" s="1574"/>
      <c r="C6" s="1574"/>
      <c r="D6" s="1574"/>
    </row>
    <row r="7" spans="1:4" ht="20.25" customHeight="1">
      <c r="A7" s="283" t="s">
        <v>266</v>
      </c>
      <c r="B7" s="1573">
        <v>47207</v>
      </c>
      <c r="C7" s="1573">
        <v>12575</v>
      </c>
      <c r="D7" s="1573">
        <v>34632</v>
      </c>
    </row>
    <row r="8" spans="1:4" ht="20.25" customHeight="1">
      <c r="A8" s="235" t="s">
        <v>265</v>
      </c>
      <c r="B8" s="1573">
        <v>680069</v>
      </c>
      <c r="C8" s="1573">
        <v>300808</v>
      </c>
      <c r="D8" s="1573">
        <v>379261</v>
      </c>
    </row>
    <row r="9" spans="1:4" ht="20.25" customHeight="1">
      <c r="A9" s="279" t="s">
        <v>264</v>
      </c>
      <c r="B9" s="1573">
        <v>359078</v>
      </c>
      <c r="C9" s="1573">
        <v>204994</v>
      </c>
      <c r="D9" s="1573">
        <v>154084</v>
      </c>
    </row>
    <row r="10" spans="1:4" ht="20.25" customHeight="1">
      <c r="A10" s="279" t="s">
        <v>263</v>
      </c>
      <c r="B10" s="1573">
        <v>396798</v>
      </c>
      <c r="C10" s="1573">
        <v>212271</v>
      </c>
      <c r="D10" s="1573">
        <v>184527</v>
      </c>
    </row>
    <row r="11" spans="1:4" ht="20.25" customHeight="1">
      <c r="A11" s="235" t="s">
        <v>262</v>
      </c>
      <c r="B11" s="1574">
        <f>SUM(B12:B14)</f>
        <v>333418</v>
      </c>
      <c r="C11" s="1574">
        <f>SUM(C12:C14)</f>
        <v>153566</v>
      </c>
      <c r="D11" s="1574">
        <f>SUM(D12:D14)</f>
        <v>179852</v>
      </c>
    </row>
    <row r="12" spans="1:4" ht="20.25" customHeight="1">
      <c r="A12" s="264" t="s">
        <v>291</v>
      </c>
      <c r="B12" s="1573">
        <v>293428</v>
      </c>
      <c r="C12" s="1573">
        <v>133930</v>
      </c>
      <c r="D12" s="1573">
        <v>159498</v>
      </c>
    </row>
    <row r="13" spans="1:4" ht="20.25" customHeight="1">
      <c r="A13" s="264" t="s">
        <v>290</v>
      </c>
      <c r="B13" s="1573">
        <v>39990</v>
      </c>
      <c r="C13" s="1573">
        <v>19636</v>
      </c>
      <c r="D13" s="1573">
        <v>20354</v>
      </c>
    </row>
    <row r="14" spans="1:4" ht="20.25" customHeight="1">
      <c r="A14" s="275" t="s">
        <v>269</v>
      </c>
      <c r="B14" s="1573" t="s">
        <v>206</v>
      </c>
      <c r="C14" s="1573" t="s">
        <v>206</v>
      </c>
      <c r="D14" s="1573" t="s">
        <v>206</v>
      </c>
    </row>
    <row r="15" spans="1:4" ht="20.25" customHeight="1">
      <c r="A15" s="235" t="s">
        <v>258</v>
      </c>
      <c r="B15" s="1574">
        <f>SUM(B16:B18)</f>
        <v>231147</v>
      </c>
      <c r="C15" s="1574">
        <f>SUM(C16:C18)</f>
        <v>104786</v>
      </c>
      <c r="D15" s="1574">
        <f>SUM(D16:D18)</f>
        <v>126361</v>
      </c>
    </row>
    <row r="16" spans="1:4" ht="20.25" customHeight="1">
      <c r="A16" s="275" t="s">
        <v>257</v>
      </c>
      <c r="B16" s="1573">
        <v>135049</v>
      </c>
      <c r="C16" s="1573">
        <v>50394</v>
      </c>
      <c r="D16" s="1573">
        <v>84655</v>
      </c>
    </row>
    <row r="17" spans="1:4" ht="20.25" customHeight="1">
      <c r="A17" s="275" t="s">
        <v>256</v>
      </c>
      <c r="B17" s="1573">
        <v>68827</v>
      </c>
      <c r="C17" s="1573">
        <v>43938</v>
      </c>
      <c r="D17" s="1573">
        <v>24889</v>
      </c>
    </row>
    <row r="18" spans="1:4" ht="20.25" customHeight="1">
      <c r="A18" s="275" t="s">
        <v>255</v>
      </c>
      <c r="B18" s="1573">
        <v>27271</v>
      </c>
      <c r="C18" s="1573">
        <v>10454</v>
      </c>
      <c r="D18" s="1573">
        <v>16817</v>
      </c>
    </row>
    <row r="19" spans="1:4" ht="20.25" customHeight="1">
      <c r="A19" s="264" t="s">
        <v>254</v>
      </c>
      <c r="B19" s="1573" t="s">
        <v>204</v>
      </c>
      <c r="C19" s="1573" t="s">
        <v>204</v>
      </c>
      <c r="D19" s="1573" t="s">
        <v>204</v>
      </c>
    </row>
    <row r="20" spans="1:4" ht="20.25" customHeight="1">
      <c r="A20" s="264" t="s">
        <v>253</v>
      </c>
      <c r="B20" s="1573">
        <v>834</v>
      </c>
      <c r="C20" s="1573">
        <v>834</v>
      </c>
      <c r="D20" s="1573" t="s">
        <v>204</v>
      </c>
    </row>
    <row r="21" spans="1:4" ht="21" customHeight="1">
      <c r="A21" s="235"/>
      <c r="B21" s="1513" t="s">
        <v>268</v>
      </c>
      <c r="C21" s="1513"/>
      <c r="D21" s="1513"/>
    </row>
    <row r="22" spans="1:4" ht="21" customHeight="1">
      <c r="A22" s="295" t="s">
        <v>267</v>
      </c>
      <c r="B22" s="287">
        <f>B5/$B$5*100</f>
        <v>100</v>
      </c>
      <c r="C22" s="287">
        <f>C5/$C$5*100</f>
        <v>100</v>
      </c>
      <c r="D22" s="287">
        <f>D5/$D$5*100</f>
        <v>100</v>
      </c>
    </row>
    <row r="23" spans="1:4" ht="4.8" customHeight="1">
      <c r="A23" s="295"/>
      <c r="B23" s="287"/>
      <c r="C23" s="287"/>
      <c r="D23" s="287"/>
    </row>
    <row r="24" spans="1:4" ht="20.25" customHeight="1">
      <c r="A24" s="283" t="s">
        <v>266</v>
      </c>
      <c r="B24" s="263">
        <f>B7*100/$B$5</f>
        <v>2.304409311752551</v>
      </c>
      <c r="C24" s="263">
        <f>C7*100/$C$5</f>
        <v>1.2704150392894162</v>
      </c>
      <c r="D24" s="263">
        <f>D7*100/$D$5</f>
        <v>3.2711291119345396</v>
      </c>
    </row>
    <row r="25" spans="1:4" ht="20.25" customHeight="1">
      <c r="A25" s="235" t="s">
        <v>265</v>
      </c>
      <c r="B25" s="263">
        <f>B8*100/$B$5</f>
        <v>33.197562569835945</v>
      </c>
      <c r="C25" s="263">
        <f>C8*100/$C$5</f>
        <v>30.389742118375406</v>
      </c>
      <c r="D25" s="263">
        <f>D8*100/$D$5</f>
        <v>35.822698605954187</v>
      </c>
    </row>
    <row r="26" spans="1:4" ht="20.25" customHeight="1">
      <c r="A26" s="279" t="s">
        <v>264</v>
      </c>
      <c r="B26" s="263">
        <f>B9*100/$B$5</f>
        <v>17.528389578780317</v>
      </c>
      <c r="C26" s="263">
        <f>C9*100/$C$5</f>
        <v>20.709937221796785</v>
      </c>
      <c r="D26" s="263">
        <f>D9*100/$D$5</f>
        <v>14.553842055997967</v>
      </c>
    </row>
    <row r="27" spans="1:4" ht="20.25" customHeight="1">
      <c r="A27" s="279" t="s">
        <v>263</v>
      </c>
      <c r="B27" s="263">
        <f>B10*100/$B$5-0.04</f>
        <v>19.329691064562219</v>
      </c>
      <c r="C27" s="263">
        <f>C10*100/$C$5</f>
        <v>21.445110998409834</v>
      </c>
      <c r="D27" s="263">
        <f>D10*100/$D$5</f>
        <v>17.429303581599239</v>
      </c>
    </row>
    <row r="28" spans="1:4" ht="20.25" customHeight="1">
      <c r="A28" s="235" t="s">
        <v>262</v>
      </c>
      <c r="B28" s="263">
        <f>B11*100/$B$5</f>
        <v>16.275796892535261</v>
      </c>
      <c r="C28" s="263">
        <f>C11*100/$C$5</f>
        <v>15.514318562506441</v>
      </c>
      <c r="D28" s="263">
        <f>D11*100/$D$5</f>
        <v>16.987731376751295</v>
      </c>
    </row>
    <row r="29" spans="1:4" ht="20.25" customHeight="1">
      <c r="A29" s="264" t="s">
        <v>261</v>
      </c>
      <c r="B29" s="263">
        <f>B12*100/$B$5</f>
        <v>14.323685375663091</v>
      </c>
      <c r="C29" s="263">
        <f>C12*100/$C$5</f>
        <v>13.530551587437893</v>
      </c>
      <c r="D29" s="263">
        <f>D12*100/$D$5</f>
        <v>15.065215728093532</v>
      </c>
    </row>
    <row r="30" spans="1:4" ht="20.25" customHeight="1">
      <c r="A30" s="264" t="s">
        <v>260</v>
      </c>
      <c r="B30" s="263">
        <f>B13*100/$B$5</f>
        <v>1.9521115168721697</v>
      </c>
      <c r="C30" s="263">
        <f>C13*100/$C$5</f>
        <v>1.9837669750685469</v>
      </c>
      <c r="D30" s="263">
        <f>D13*100/$D$5</f>
        <v>1.9225156486577621</v>
      </c>
    </row>
    <row r="31" spans="1:4" ht="20.25" customHeight="1">
      <c r="A31" s="275" t="s">
        <v>259</v>
      </c>
      <c r="B31" s="263" t="s">
        <v>206</v>
      </c>
      <c r="C31" s="263" t="s">
        <v>206</v>
      </c>
      <c r="D31" s="263" t="s">
        <v>206</v>
      </c>
    </row>
    <row r="32" spans="1:4" ht="20.25" customHeight="1">
      <c r="A32" s="235" t="s">
        <v>258</v>
      </c>
      <c r="B32" s="263">
        <f>B15*100/$B$5</f>
        <v>11.283438879481155</v>
      </c>
      <c r="C32" s="263">
        <f>C15*100/$C$5</f>
        <v>10.58621950751338</v>
      </c>
      <c r="D32" s="263">
        <f>D15*100/$D$5</f>
        <v>11.935295267762774</v>
      </c>
    </row>
    <row r="33" spans="1:4" ht="20.25" customHeight="1">
      <c r="A33" s="275" t="s">
        <v>257</v>
      </c>
      <c r="B33" s="263">
        <f>B16*100/$B$5</f>
        <v>6.5924158100042423</v>
      </c>
      <c r="C33" s="263">
        <f>C16*100/$C$5</f>
        <v>5.0911566990020551</v>
      </c>
      <c r="D33" s="263">
        <f>D16*100/$D$5</f>
        <v>7.9959989307813135</v>
      </c>
    </row>
    <row r="34" spans="1:4" ht="20.25" customHeight="1">
      <c r="A34" s="275" t="s">
        <v>256</v>
      </c>
      <c r="B34" s="263">
        <f>B17*100/$B$5</f>
        <v>3.3597894316519334</v>
      </c>
      <c r="C34" s="263">
        <f>C17*100/$C$5</f>
        <v>4.4389261229660733</v>
      </c>
      <c r="D34" s="263">
        <f>D17*100/$D$5</f>
        <v>2.3508643008471575</v>
      </c>
    </row>
    <row r="35" spans="1:4" ht="20.25" customHeight="1">
      <c r="A35" s="275" t="s">
        <v>255</v>
      </c>
      <c r="B35" s="263">
        <f>B18*100/$B$5</f>
        <v>1.3312336378249796</v>
      </c>
      <c r="C35" s="263">
        <f>C18*100/$C$5</f>
        <v>1.056136685545253</v>
      </c>
      <c r="D35" s="263">
        <f>D18*100/$D$5</f>
        <v>1.5884320361343023</v>
      </c>
    </row>
    <row r="36" spans="1:4" ht="20.25" customHeight="1">
      <c r="A36" s="264" t="s">
        <v>254</v>
      </c>
      <c r="B36" s="263" t="s">
        <v>206</v>
      </c>
      <c r="C36" s="263" t="s">
        <v>206</v>
      </c>
      <c r="D36" s="265" t="s">
        <v>206</v>
      </c>
    </row>
    <row r="37" spans="1:4" ht="20.25" customHeight="1">
      <c r="A37" s="264" t="s">
        <v>253</v>
      </c>
      <c r="B37" s="263">
        <f>B20*100/$B$5+0.01</f>
        <v>5.0711703052547873E-2</v>
      </c>
      <c r="C37" s="263">
        <f>C20*100/$C$5</f>
        <v>8.425655210873742E-2</v>
      </c>
      <c r="D37" s="265" t="s">
        <v>206</v>
      </c>
    </row>
    <row r="38" spans="1:4" ht="5.25" customHeight="1">
      <c r="A38" s="256"/>
      <c r="B38" s="256"/>
      <c r="C38" s="256"/>
      <c r="D38" s="256"/>
    </row>
    <row r="39" spans="1:4" ht="15" customHeight="1"/>
    <row r="40" spans="1:4" ht="18.600000000000001" customHeight="1">
      <c r="A40" s="245" t="s">
        <v>251</v>
      </c>
      <c r="B40" s="240"/>
      <c r="C40" s="240"/>
      <c r="D40" s="240"/>
    </row>
    <row r="41" spans="1:4" ht="15" customHeight="1">
      <c r="B41" s="240"/>
      <c r="C41" s="240"/>
      <c r="D41" s="240"/>
    </row>
    <row r="42" spans="1:4" ht="15" customHeight="1">
      <c r="B42" s="240"/>
      <c r="C42" s="240"/>
      <c r="D42" s="240"/>
    </row>
    <row r="43" spans="1:4" ht="15" customHeight="1">
      <c r="B43" s="240"/>
      <c r="C43" s="240"/>
      <c r="D43" s="240"/>
    </row>
    <row r="44" spans="1:4" ht="15" customHeight="1">
      <c r="B44" s="240"/>
      <c r="C44" s="240"/>
      <c r="D44" s="240"/>
    </row>
    <row r="45" spans="1:4" ht="15" customHeight="1">
      <c r="B45" s="240"/>
      <c r="C45" s="240"/>
      <c r="D45" s="240"/>
    </row>
    <row r="46" spans="1:4" ht="15" customHeight="1">
      <c r="B46" s="240"/>
      <c r="C46" s="240"/>
      <c r="D46" s="240"/>
    </row>
    <row r="47" spans="1:4" ht="15" customHeight="1">
      <c r="B47" s="240"/>
      <c r="C47" s="240"/>
      <c r="D47" s="240"/>
    </row>
    <row r="48" spans="1:4" ht="15" customHeight="1">
      <c r="B48" s="240"/>
      <c r="C48" s="240"/>
      <c r="D48" s="240"/>
    </row>
    <row r="49" spans="2:4" s="235" customFormat="1" ht="15" customHeight="1">
      <c r="B49" s="240"/>
      <c r="C49" s="240"/>
      <c r="D49" s="240"/>
    </row>
    <row r="50" spans="2:4" s="235" customFormat="1" ht="15" customHeight="1">
      <c r="B50" s="240"/>
      <c r="C50" s="240"/>
      <c r="D50" s="240"/>
    </row>
    <row r="51" spans="2:4" s="235" customFormat="1" ht="15" customHeight="1">
      <c r="B51" s="240"/>
      <c r="C51" s="240"/>
      <c r="D51" s="240"/>
    </row>
    <row r="52" spans="2:4" s="235" customFormat="1" ht="15" customHeight="1">
      <c r="B52" s="240"/>
      <c r="C52" s="240"/>
      <c r="D52" s="240"/>
    </row>
    <row r="53" spans="2:4" s="235" customFormat="1" ht="15" customHeight="1">
      <c r="B53" s="240"/>
      <c r="C53" s="240"/>
      <c r="D53" s="240"/>
    </row>
    <row r="54" spans="2:4" s="235" customFormat="1" ht="15" customHeight="1">
      <c r="B54" s="240"/>
      <c r="C54" s="240"/>
      <c r="D54" s="240"/>
    </row>
    <row r="55" spans="2:4" s="235" customFormat="1" ht="15" customHeight="1">
      <c r="B55" s="240"/>
      <c r="C55" s="240"/>
      <c r="D55" s="240"/>
    </row>
    <row r="56" spans="2:4" s="235" customFormat="1" ht="15" customHeight="1">
      <c r="B56" s="240"/>
      <c r="C56" s="240"/>
      <c r="D56" s="240"/>
    </row>
    <row r="57" spans="2:4" s="235" customFormat="1" ht="15" customHeight="1">
      <c r="B57" s="240"/>
      <c r="C57" s="240"/>
      <c r="D57" s="240"/>
    </row>
    <row r="58" spans="2:4" s="235" customFormat="1" ht="15" customHeight="1">
      <c r="B58" s="240"/>
      <c r="C58" s="240"/>
      <c r="D58" s="240"/>
    </row>
    <row r="59" spans="2:4" s="235" customFormat="1" ht="15" customHeight="1">
      <c r="B59" s="240"/>
      <c r="C59" s="240"/>
      <c r="D59" s="240"/>
    </row>
    <row r="60" spans="2:4" s="235" customFormat="1" ht="15" customHeight="1">
      <c r="B60" s="240"/>
      <c r="C60" s="240"/>
      <c r="D60" s="240"/>
    </row>
    <row r="61" spans="2:4" s="235" customFormat="1" ht="15" customHeight="1">
      <c r="B61" s="240"/>
      <c r="C61" s="240"/>
      <c r="D61" s="240"/>
    </row>
    <row r="62" spans="2:4" s="235" customFormat="1" ht="15" customHeight="1">
      <c r="B62" s="240"/>
      <c r="C62" s="240"/>
      <c r="D62" s="240"/>
    </row>
    <row r="63" spans="2:4" s="235" customFormat="1" ht="15" customHeight="1">
      <c r="B63" s="240"/>
      <c r="C63" s="240"/>
      <c r="D63" s="240"/>
    </row>
    <row r="64" spans="2:4" s="235" customFormat="1" ht="15" customHeight="1"/>
    <row r="65" spans="1:1" ht="15" customHeight="1">
      <c r="A65" s="235"/>
    </row>
    <row r="66" spans="1:1" ht="15" customHeight="1">
      <c r="A66" s="235"/>
    </row>
    <row r="67" spans="1:1" ht="15" customHeight="1">
      <c r="A67" s="235"/>
    </row>
    <row r="68" spans="1:1" ht="15" customHeight="1">
      <c r="A68" s="235"/>
    </row>
    <row r="69" spans="1:1" ht="15" customHeight="1">
      <c r="A69" s="235"/>
    </row>
    <row r="70" spans="1:1" ht="15" customHeight="1">
      <c r="A70" s="235"/>
    </row>
    <row r="71" spans="1:1" ht="15" customHeight="1">
      <c r="A71" s="235"/>
    </row>
    <row r="72" spans="1:1" ht="15" customHeight="1">
      <c r="A72" s="235"/>
    </row>
    <row r="73" spans="1:1" ht="15" customHeight="1">
      <c r="A73" s="235"/>
    </row>
    <row r="74" spans="1:1" ht="15" customHeight="1">
      <c r="A74" s="235"/>
    </row>
    <row r="75" spans="1:1" ht="15" customHeight="1">
      <c r="A75" s="235"/>
    </row>
    <row r="76" spans="1:1" ht="15" customHeight="1">
      <c r="A76" s="235"/>
    </row>
    <row r="77" spans="1:1" ht="15" customHeight="1">
      <c r="A77" s="235"/>
    </row>
    <row r="78" spans="1:1" ht="15" customHeight="1">
      <c r="A78" s="235"/>
    </row>
    <row r="79" spans="1:1" ht="15" customHeight="1">
      <c r="A79" s="235"/>
    </row>
    <row r="80" spans="1:1" ht="15" customHeight="1">
      <c r="A80" s="235"/>
    </row>
    <row r="81" spans="1:1" ht="15" customHeight="1">
      <c r="A81" s="235"/>
    </row>
    <row r="82" spans="1:1" ht="15" customHeight="1">
      <c r="A82" s="235"/>
    </row>
    <row r="83" spans="1:1" ht="15" customHeight="1">
      <c r="A83" s="235"/>
    </row>
    <row r="84" spans="1:1" ht="15" customHeight="1">
      <c r="A84" s="235"/>
    </row>
    <row r="85" spans="1:1" ht="15" customHeight="1">
      <c r="A85" s="235"/>
    </row>
    <row r="86" spans="1:1" ht="15" customHeight="1">
      <c r="A86" s="235"/>
    </row>
    <row r="87" spans="1:1" ht="15" customHeight="1">
      <c r="A87" s="235"/>
    </row>
    <row r="88" spans="1:1" ht="15" customHeight="1">
      <c r="A88" s="235"/>
    </row>
    <row r="89" spans="1:1" ht="15" customHeight="1">
      <c r="A89" s="235"/>
    </row>
    <row r="90" spans="1:1" ht="15" customHeight="1">
      <c r="A90" s="235"/>
    </row>
    <row r="91" spans="1:1" ht="15" customHeight="1">
      <c r="A91" s="235"/>
    </row>
    <row r="92" spans="1:1" ht="15" customHeight="1">
      <c r="A92" s="235"/>
    </row>
    <row r="93" spans="1:1" ht="15" customHeight="1">
      <c r="A93" s="235"/>
    </row>
    <row r="94" spans="1:1" ht="15" customHeight="1">
      <c r="A94" s="235"/>
    </row>
    <row r="95" spans="1:1" ht="15" customHeight="1">
      <c r="A95" s="235"/>
    </row>
    <row r="96" spans="1:1" ht="15" customHeight="1">
      <c r="A96" s="235"/>
    </row>
    <row r="97" spans="1:1" ht="15" customHeight="1">
      <c r="A97" s="235"/>
    </row>
    <row r="98" spans="1:1" ht="15" customHeight="1">
      <c r="A98" s="235"/>
    </row>
    <row r="99" spans="1:1" ht="15" customHeight="1">
      <c r="A99" s="235"/>
    </row>
    <row r="100" spans="1:1" ht="15" customHeight="1">
      <c r="A100" s="235"/>
    </row>
    <row r="101" spans="1:1" ht="15" customHeight="1">
      <c r="A101" s="235"/>
    </row>
    <row r="102" spans="1:1" ht="15" customHeight="1">
      <c r="A102" s="235"/>
    </row>
    <row r="103" spans="1:1" ht="15" customHeight="1">
      <c r="A103" s="235"/>
    </row>
    <row r="104" spans="1:1" ht="15" customHeight="1">
      <c r="A104" s="235"/>
    </row>
    <row r="65536" spans="1:1" ht="26.25" customHeight="1">
      <c r="A65536" s="235"/>
    </row>
  </sheetData>
  <sheetProtection selectLockedCells="1" selectUnlockedCells="1"/>
  <mergeCells count="2">
    <mergeCell ref="B4:D4"/>
    <mergeCell ref="B21:D21"/>
  </mergeCells>
  <printOptions horizontalCentered="1"/>
  <pageMargins left="0.31496062992125984" right="0" top="0.94488188976377963" bottom="0" header="0.51181102362204722" footer="0.51181102362204722"/>
  <pageSetup paperSize="9" scale="95" firstPageNumber="9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D65536"/>
  <sheetViews>
    <sheetView zoomScale="30" zoomScaleNormal="30" workbookViewId="0">
      <selection activeCell="C40" sqref="C40"/>
    </sheetView>
  </sheetViews>
  <sheetFormatPr defaultColWidth="11.25" defaultRowHeight="8.25" customHeight="1"/>
  <cols>
    <col min="1" max="1" width="31.75" style="237" customWidth="1"/>
    <col min="2" max="4" width="19.875" style="234" customWidth="1"/>
    <col min="5" max="5" width="3.375" style="234" customWidth="1"/>
    <col min="6" max="6" width="24.625" style="238" customWidth="1"/>
    <col min="7" max="9" width="22.375" style="238" customWidth="1"/>
    <col min="10" max="10" width="5.25" style="234" customWidth="1"/>
    <col min="11" max="11" width="35.75" style="237" customWidth="1"/>
    <col min="12" max="14" width="17.5" style="234" customWidth="1"/>
    <col min="15" max="15" width="3.125" style="234" customWidth="1"/>
    <col min="16" max="16" width="30.25" style="236" customWidth="1"/>
    <col min="17" max="18" width="22.625" style="235" customWidth="1"/>
    <col min="19" max="19" width="24.625" style="235" customWidth="1"/>
    <col min="20" max="20" width="11.25" style="234"/>
    <col min="21" max="21" width="30.25" style="236" customWidth="1"/>
    <col min="22" max="23" width="22.625" style="235" customWidth="1"/>
    <col min="24" max="24" width="24.625" style="235" customWidth="1"/>
    <col min="25" max="26" width="11.25" style="234"/>
    <col min="27" max="27" width="14.75" style="234" customWidth="1"/>
    <col min="28" max="28" width="11.25" style="234"/>
    <col min="29" max="29" width="13.125" style="234" customWidth="1"/>
    <col min="30" max="16384" width="11.25" style="234"/>
  </cols>
  <sheetData>
    <row r="1" spans="1:30" s="325" customFormat="1" ht="50.25" customHeight="1">
      <c r="A1" s="325" t="s">
        <v>292</v>
      </c>
      <c r="B1" s="335"/>
      <c r="C1" s="335"/>
      <c r="D1" s="335"/>
      <c r="F1" s="341" t="s">
        <v>292</v>
      </c>
      <c r="G1" s="340"/>
      <c r="H1" s="340"/>
      <c r="I1" s="340"/>
      <c r="K1" s="339" t="s">
        <v>292</v>
      </c>
      <c r="L1" s="338"/>
      <c r="M1" s="338"/>
      <c r="N1" s="338"/>
      <c r="P1" s="337" t="s">
        <v>292</v>
      </c>
      <c r="Q1" s="336"/>
      <c r="R1" s="336"/>
      <c r="S1" s="336"/>
      <c r="U1" s="337" t="s">
        <v>292</v>
      </c>
      <c r="V1" s="336"/>
      <c r="W1" s="336"/>
      <c r="X1" s="336"/>
    </row>
    <row r="2" spans="1:30" ht="8.25" customHeight="1">
      <c r="F2" s="249"/>
      <c r="G2" s="248"/>
      <c r="H2" s="248"/>
      <c r="I2" s="248"/>
      <c r="K2" s="326"/>
      <c r="L2" s="246"/>
      <c r="M2" s="246"/>
      <c r="N2" s="246"/>
      <c r="P2" s="325"/>
      <c r="Q2" s="335"/>
      <c r="R2" s="335"/>
      <c r="S2" s="335"/>
      <c r="U2" s="325"/>
      <c r="V2" s="335"/>
      <c r="W2" s="335"/>
      <c r="X2" s="335"/>
    </row>
    <row r="3" spans="1:30" s="237" customFormat="1" ht="30" customHeight="1">
      <c r="A3" s="334" t="s">
        <v>55</v>
      </c>
      <c r="B3" s="333" t="s">
        <v>0</v>
      </c>
      <c r="C3" s="333" t="s">
        <v>1</v>
      </c>
      <c r="D3" s="333" t="s">
        <v>2</v>
      </c>
      <c r="F3" s="332" t="s">
        <v>55</v>
      </c>
      <c r="G3" s="331" t="s">
        <v>0</v>
      </c>
      <c r="H3" s="331" t="s">
        <v>1</v>
      </c>
      <c r="I3" s="331" t="s">
        <v>2</v>
      </c>
      <c r="K3" s="330" t="s">
        <v>55</v>
      </c>
      <c r="L3" s="329" t="s">
        <v>0</v>
      </c>
      <c r="M3" s="329" t="s">
        <v>1</v>
      </c>
      <c r="N3" s="329" t="s">
        <v>2</v>
      </c>
      <c r="P3" s="328" t="s">
        <v>55</v>
      </c>
      <c r="Q3" s="327" t="s">
        <v>0</v>
      </c>
      <c r="R3" s="327" t="s">
        <v>1</v>
      </c>
      <c r="S3" s="327" t="s">
        <v>2</v>
      </c>
      <c r="U3" s="328" t="s">
        <v>55</v>
      </c>
      <c r="V3" s="327" t="s">
        <v>0</v>
      </c>
      <c r="W3" s="327" t="s">
        <v>1</v>
      </c>
      <c r="X3" s="327" t="s">
        <v>2</v>
      </c>
    </row>
    <row r="4" spans="1:30" s="237" customFormat="1" ht="19.5" customHeight="1">
      <c r="B4" s="1514" t="s">
        <v>270</v>
      </c>
      <c r="C4" s="1514"/>
      <c r="D4" s="1514"/>
      <c r="F4" s="249"/>
      <c r="G4" s="1518" t="s">
        <v>270</v>
      </c>
      <c r="H4" s="1518"/>
      <c r="I4" s="1518"/>
      <c r="K4" s="326"/>
      <c r="L4" s="1516" t="s">
        <v>270</v>
      </c>
      <c r="M4" s="1516"/>
      <c r="N4" s="1516"/>
      <c r="P4" s="325"/>
      <c r="Q4" s="1512" t="s">
        <v>270</v>
      </c>
      <c r="R4" s="1512"/>
      <c r="S4" s="1512"/>
      <c r="U4" s="325"/>
      <c r="V4" s="1512" t="s">
        <v>270</v>
      </c>
      <c r="W4" s="1512"/>
      <c r="X4" s="1512"/>
      <c r="AA4" s="324"/>
      <c r="AB4" s="324"/>
      <c r="AC4" s="324"/>
    </row>
    <row r="5" spans="1:30" ht="21" customHeight="1">
      <c r="A5" s="319" t="s">
        <v>267</v>
      </c>
      <c r="B5" s="318">
        <v>2044122</v>
      </c>
      <c r="C5" s="318">
        <v>988127</v>
      </c>
      <c r="D5" s="318">
        <v>1055995</v>
      </c>
      <c r="F5" s="315" t="s">
        <v>267</v>
      </c>
      <c r="G5" s="314">
        <v>2045917</v>
      </c>
      <c r="H5" s="314">
        <v>988758</v>
      </c>
      <c r="I5" s="314">
        <v>1057159</v>
      </c>
      <c r="K5" s="311" t="s">
        <v>267</v>
      </c>
      <c r="L5" s="323">
        <v>2047509</v>
      </c>
      <c r="M5" s="323">
        <v>989483</v>
      </c>
      <c r="N5" s="323">
        <v>1058026</v>
      </c>
      <c r="P5" s="309" t="s">
        <v>267</v>
      </c>
      <c r="Q5" s="322">
        <v>2048551</v>
      </c>
      <c r="R5" s="322">
        <v>989834</v>
      </c>
      <c r="S5" s="322">
        <v>1058717</v>
      </c>
      <c r="U5" s="309" t="s">
        <v>267</v>
      </c>
      <c r="V5" s="321">
        <f>(B5+G5+L5+Q5)/4</f>
        <v>2046524.75</v>
      </c>
      <c r="W5" s="321">
        <f>(C5+H5+M5+R5)/4</f>
        <v>989050.5</v>
      </c>
      <c r="X5" s="321">
        <f>(D5+I5+N5+S5)/4</f>
        <v>1057474.25</v>
      </c>
      <c r="AA5" s="320"/>
      <c r="AB5" s="320"/>
      <c r="AC5" s="320"/>
    </row>
    <row r="6" spans="1:30" ht="4.2" customHeight="1">
      <c r="A6" s="319"/>
      <c r="B6" s="318"/>
      <c r="C6" s="317"/>
      <c r="D6" s="316"/>
      <c r="F6" s="315"/>
      <c r="G6" s="314"/>
      <c r="H6" s="313"/>
      <c r="I6" s="312"/>
      <c r="K6" s="311"/>
      <c r="L6" s="310"/>
      <c r="M6" s="310"/>
      <c r="N6" s="310"/>
      <c r="P6" s="309"/>
      <c r="Q6" s="302"/>
      <c r="R6" s="302"/>
      <c r="S6" s="302"/>
      <c r="U6" s="309"/>
      <c r="V6" s="302"/>
      <c r="W6" s="302"/>
      <c r="X6" s="302"/>
      <c r="AA6" s="308"/>
      <c r="AB6" s="308"/>
      <c r="AC6" s="308"/>
    </row>
    <row r="7" spans="1:30" ht="21" customHeight="1">
      <c r="A7" s="286" t="s">
        <v>266</v>
      </c>
      <c r="B7" s="301">
        <v>39518</v>
      </c>
      <c r="C7" s="301">
        <v>8954</v>
      </c>
      <c r="D7" s="301">
        <v>30564</v>
      </c>
      <c r="F7" s="285" t="s">
        <v>266</v>
      </c>
      <c r="G7" s="300">
        <v>52716</v>
      </c>
      <c r="H7" s="300">
        <v>12428</v>
      </c>
      <c r="I7" s="300">
        <v>40288</v>
      </c>
      <c r="K7" s="284" t="s">
        <v>266</v>
      </c>
      <c r="L7" s="299">
        <v>63358</v>
      </c>
      <c r="M7" s="299">
        <v>22070</v>
      </c>
      <c r="N7" s="299">
        <v>41288</v>
      </c>
      <c r="P7" s="283" t="s">
        <v>266</v>
      </c>
      <c r="Q7" s="298">
        <v>47207</v>
      </c>
      <c r="R7" s="298">
        <v>12575</v>
      </c>
      <c r="S7" s="298">
        <v>34632</v>
      </c>
      <c r="U7" s="283" t="s">
        <v>266</v>
      </c>
      <c r="V7" s="298">
        <v>50700</v>
      </c>
      <c r="W7" s="298">
        <v>14007</v>
      </c>
      <c r="X7" s="298">
        <v>36693</v>
      </c>
      <c r="AA7" s="297"/>
      <c r="AB7" s="297"/>
      <c r="AC7" s="297"/>
      <c r="AD7" s="296"/>
    </row>
    <row r="8" spans="1:30" ht="21" customHeight="1">
      <c r="A8" s="234" t="s">
        <v>265</v>
      </c>
      <c r="B8" s="301">
        <v>633176</v>
      </c>
      <c r="C8" s="301">
        <v>279181</v>
      </c>
      <c r="D8" s="301">
        <v>353995</v>
      </c>
      <c r="F8" s="248" t="s">
        <v>265</v>
      </c>
      <c r="G8" s="300">
        <v>630660</v>
      </c>
      <c r="H8" s="300">
        <v>286447</v>
      </c>
      <c r="I8" s="300">
        <v>344213</v>
      </c>
      <c r="K8" s="246" t="s">
        <v>265</v>
      </c>
      <c r="L8" s="299">
        <v>653418</v>
      </c>
      <c r="M8" s="299">
        <v>292260</v>
      </c>
      <c r="N8" s="299">
        <v>361158</v>
      </c>
      <c r="P8" s="235" t="s">
        <v>265</v>
      </c>
      <c r="Q8" s="298">
        <v>680069</v>
      </c>
      <c r="R8" s="298">
        <v>300808</v>
      </c>
      <c r="S8" s="298">
        <v>379261</v>
      </c>
      <c r="U8" s="235" t="s">
        <v>265</v>
      </c>
      <c r="V8" s="298">
        <v>649331</v>
      </c>
      <c r="W8" s="298">
        <v>289674</v>
      </c>
      <c r="X8" s="298">
        <v>359657</v>
      </c>
      <c r="AA8" s="297"/>
      <c r="AB8" s="297"/>
      <c r="AC8" s="297"/>
      <c r="AD8" s="296"/>
    </row>
    <row r="9" spans="1:30" ht="21" customHeight="1">
      <c r="A9" s="282" t="s">
        <v>264</v>
      </c>
      <c r="B9" s="301">
        <v>416181</v>
      </c>
      <c r="C9" s="301">
        <v>241309</v>
      </c>
      <c r="D9" s="301">
        <v>174872</v>
      </c>
      <c r="F9" s="281" t="s">
        <v>264</v>
      </c>
      <c r="G9" s="300">
        <v>401519</v>
      </c>
      <c r="H9" s="300">
        <v>234685</v>
      </c>
      <c r="I9" s="300">
        <v>166834</v>
      </c>
      <c r="K9" s="280" t="s">
        <v>264</v>
      </c>
      <c r="L9" s="299">
        <v>407270</v>
      </c>
      <c r="M9" s="299">
        <v>222494</v>
      </c>
      <c r="N9" s="299">
        <v>184776</v>
      </c>
      <c r="P9" s="279" t="s">
        <v>264</v>
      </c>
      <c r="Q9" s="298">
        <v>359078</v>
      </c>
      <c r="R9" s="298">
        <v>204994</v>
      </c>
      <c r="S9" s="298">
        <v>154084</v>
      </c>
      <c r="U9" s="279" t="s">
        <v>264</v>
      </c>
      <c r="V9" s="298">
        <v>396012</v>
      </c>
      <c r="W9" s="298">
        <v>225871</v>
      </c>
      <c r="X9" s="307">
        <v>170141</v>
      </c>
      <c r="AA9" s="297"/>
      <c r="AB9" s="297"/>
      <c r="AC9" s="297"/>
      <c r="AD9" s="296"/>
    </row>
    <row r="10" spans="1:30" ht="21" customHeight="1">
      <c r="A10" s="282" t="s">
        <v>263</v>
      </c>
      <c r="B10" s="301">
        <v>395120</v>
      </c>
      <c r="C10" s="301">
        <v>196521</v>
      </c>
      <c r="D10" s="301">
        <v>198599</v>
      </c>
      <c r="F10" s="281" t="s">
        <v>263</v>
      </c>
      <c r="G10" s="300">
        <v>358711</v>
      </c>
      <c r="H10" s="300">
        <v>189441</v>
      </c>
      <c r="I10" s="300">
        <v>169270</v>
      </c>
      <c r="K10" s="280" t="s">
        <v>263</v>
      </c>
      <c r="L10" s="299">
        <v>369764</v>
      </c>
      <c r="M10" s="299">
        <v>206012</v>
      </c>
      <c r="N10" s="299">
        <v>163752</v>
      </c>
      <c r="P10" s="279" t="s">
        <v>263</v>
      </c>
      <c r="Q10" s="298">
        <v>396798</v>
      </c>
      <c r="R10" s="298">
        <v>212271</v>
      </c>
      <c r="S10" s="298">
        <v>184527</v>
      </c>
      <c r="U10" s="279" t="s">
        <v>263</v>
      </c>
      <c r="V10" s="298">
        <v>380098</v>
      </c>
      <c r="W10" s="298">
        <v>201061</v>
      </c>
      <c r="X10" s="298">
        <v>179037</v>
      </c>
      <c r="AA10" s="297"/>
      <c r="AB10" s="297"/>
      <c r="AC10" s="297"/>
      <c r="AD10" s="296"/>
    </row>
    <row r="11" spans="1:30" ht="21" customHeight="1">
      <c r="A11" s="234" t="s">
        <v>262</v>
      </c>
      <c r="B11" s="301">
        <v>354064</v>
      </c>
      <c r="C11" s="301">
        <v>169479</v>
      </c>
      <c r="D11" s="301">
        <v>184585</v>
      </c>
      <c r="F11" s="248" t="s">
        <v>262</v>
      </c>
      <c r="G11" s="300">
        <f>SUM(G12:G14)</f>
        <v>380877</v>
      </c>
      <c r="H11" s="300">
        <f>SUM(H12:H14)</f>
        <v>168956</v>
      </c>
      <c r="I11" s="300">
        <f>SUM(I12:I14)</f>
        <v>211921</v>
      </c>
      <c r="K11" s="246" t="s">
        <v>262</v>
      </c>
      <c r="L11" s="299">
        <f>SUM(L12:L13)</f>
        <v>327714</v>
      </c>
      <c r="M11" s="299">
        <f>SUM(M12:M13)</f>
        <v>148147</v>
      </c>
      <c r="N11" s="299">
        <f>SUM(N12:N13)</f>
        <v>179567</v>
      </c>
      <c r="P11" s="235" t="s">
        <v>262</v>
      </c>
      <c r="Q11" s="302">
        <f>SUM(Q12:Q14)</f>
        <v>333418</v>
      </c>
      <c r="R11" s="302">
        <f>SUM(R12:R14)</f>
        <v>153566</v>
      </c>
      <c r="S11" s="302">
        <f>SUM(S12:S14)</f>
        <v>179852</v>
      </c>
      <c r="U11" s="235" t="s">
        <v>262</v>
      </c>
      <c r="V11" s="302">
        <v>349018</v>
      </c>
      <c r="W11" s="302">
        <v>160037</v>
      </c>
      <c r="X11" s="306">
        <v>188980.5</v>
      </c>
      <c r="AA11" s="297"/>
      <c r="AB11" s="297"/>
      <c r="AC11" s="297"/>
      <c r="AD11" s="296"/>
    </row>
    <row r="12" spans="1:30" ht="21" customHeight="1">
      <c r="A12" s="273" t="s">
        <v>261</v>
      </c>
      <c r="B12" s="301">
        <v>293915</v>
      </c>
      <c r="C12" s="301">
        <v>130209</v>
      </c>
      <c r="D12" s="301">
        <v>163706</v>
      </c>
      <c r="F12" s="270" t="s">
        <v>261</v>
      </c>
      <c r="G12" s="300">
        <v>309712</v>
      </c>
      <c r="H12" s="300">
        <v>123537</v>
      </c>
      <c r="I12" s="300">
        <v>186175</v>
      </c>
      <c r="K12" s="267" t="s">
        <v>261</v>
      </c>
      <c r="L12" s="299">
        <v>249977</v>
      </c>
      <c r="M12" s="299">
        <v>100204</v>
      </c>
      <c r="N12" s="299">
        <v>149773</v>
      </c>
      <c r="P12" s="264" t="s">
        <v>291</v>
      </c>
      <c r="Q12" s="298">
        <v>293428</v>
      </c>
      <c r="R12" s="298">
        <v>133930</v>
      </c>
      <c r="S12" s="298">
        <v>159498</v>
      </c>
      <c r="U12" s="264" t="s">
        <v>291</v>
      </c>
      <c r="V12" s="298">
        <v>286758</v>
      </c>
      <c r="W12" s="298">
        <v>121970</v>
      </c>
      <c r="X12" s="298">
        <v>164788</v>
      </c>
      <c r="AA12" s="297"/>
      <c r="AB12" s="297"/>
      <c r="AC12" s="297"/>
      <c r="AD12" s="296"/>
    </row>
    <row r="13" spans="1:30" ht="21" customHeight="1">
      <c r="A13" s="273" t="s">
        <v>260</v>
      </c>
      <c r="B13" s="301">
        <v>59299</v>
      </c>
      <c r="C13" s="301">
        <v>39058</v>
      </c>
      <c r="D13" s="301">
        <v>20241</v>
      </c>
      <c r="F13" s="270" t="s">
        <v>260</v>
      </c>
      <c r="G13" s="300">
        <v>71165</v>
      </c>
      <c r="H13" s="300">
        <v>45419</v>
      </c>
      <c r="I13" s="300">
        <v>25746</v>
      </c>
      <c r="K13" s="267" t="s">
        <v>260</v>
      </c>
      <c r="L13" s="299">
        <v>77737</v>
      </c>
      <c r="M13" s="299">
        <v>47943</v>
      </c>
      <c r="N13" s="299">
        <v>29794</v>
      </c>
      <c r="P13" s="264" t="s">
        <v>290</v>
      </c>
      <c r="Q13" s="298">
        <v>39990</v>
      </c>
      <c r="R13" s="298">
        <v>19636</v>
      </c>
      <c r="S13" s="298">
        <v>20354</v>
      </c>
      <c r="U13" s="264" t="s">
        <v>290</v>
      </c>
      <c r="V13" s="298">
        <v>62048</v>
      </c>
      <c r="W13" s="298">
        <v>38014</v>
      </c>
      <c r="X13" s="298">
        <v>24034</v>
      </c>
      <c r="AA13" s="297"/>
      <c r="AB13" s="297"/>
      <c r="AC13" s="297"/>
      <c r="AD13" s="296"/>
    </row>
    <row r="14" spans="1:30" ht="21" customHeight="1">
      <c r="A14" s="278" t="s">
        <v>259</v>
      </c>
      <c r="B14" s="305">
        <v>850</v>
      </c>
      <c r="C14" s="305">
        <v>212</v>
      </c>
      <c r="D14" s="305">
        <v>638</v>
      </c>
      <c r="F14" s="277" t="s">
        <v>259</v>
      </c>
      <c r="G14" s="304" t="s">
        <v>206</v>
      </c>
      <c r="H14" s="304" t="s">
        <v>206</v>
      </c>
      <c r="I14" s="304" t="s">
        <v>206</v>
      </c>
      <c r="K14" s="276" t="s">
        <v>259</v>
      </c>
      <c r="L14" s="274" t="s">
        <v>204</v>
      </c>
      <c r="M14" s="274" t="s">
        <v>204</v>
      </c>
      <c r="N14" s="274" t="s">
        <v>204</v>
      </c>
      <c r="P14" s="275" t="s">
        <v>269</v>
      </c>
      <c r="Q14" s="298" t="s">
        <v>206</v>
      </c>
      <c r="R14" s="298" t="s">
        <v>206</v>
      </c>
      <c r="S14" s="298" t="s">
        <v>206</v>
      </c>
      <c r="U14" s="275" t="s">
        <v>269</v>
      </c>
      <c r="V14" s="298">
        <v>212</v>
      </c>
      <c r="W14" s="298">
        <v>53</v>
      </c>
      <c r="X14" s="298">
        <v>159</v>
      </c>
      <c r="AA14" s="297"/>
      <c r="AB14" s="297"/>
      <c r="AC14" s="297"/>
      <c r="AD14" s="296"/>
    </row>
    <row r="15" spans="1:30" ht="21" customHeight="1">
      <c r="A15" s="234" t="s">
        <v>258</v>
      </c>
      <c r="B15" s="301">
        <v>206063</v>
      </c>
      <c r="C15" s="301">
        <v>92683</v>
      </c>
      <c r="D15" s="301">
        <v>113380</v>
      </c>
      <c r="F15" s="248" t="s">
        <v>258</v>
      </c>
      <c r="G15" s="300">
        <f>SUM(G16:G18)</f>
        <v>221434</v>
      </c>
      <c r="H15" s="300">
        <f>SUM(H16:H18)</f>
        <v>96801</v>
      </c>
      <c r="I15" s="300">
        <f>SUM(I16:I18)</f>
        <v>124633</v>
      </c>
      <c r="K15" s="246" t="s">
        <v>258</v>
      </c>
      <c r="L15" s="303">
        <f>SUM(L16:L18)</f>
        <v>224494</v>
      </c>
      <c r="M15" s="303">
        <f>SUM(M16:M18)</f>
        <v>98306</v>
      </c>
      <c r="N15" s="303">
        <f>SUM(N16:N18)</f>
        <v>126188</v>
      </c>
      <c r="P15" s="235" t="s">
        <v>258</v>
      </c>
      <c r="Q15" s="302">
        <f>SUM(Q16:Q18)</f>
        <v>231147</v>
      </c>
      <c r="R15" s="302">
        <f>SUM(R16:R18)</f>
        <v>104786</v>
      </c>
      <c r="S15" s="302">
        <f>SUM(S16:S18)</f>
        <v>126361</v>
      </c>
      <c r="U15" s="235" t="s">
        <v>258</v>
      </c>
      <c r="V15" s="302">
        <v>220785</v>
      </c>
      <c r="W15" s="302">
        <v>98144</v>
      </c>
      <c r="X15" s="302">
        <v>122641</v>
      </c>
      <c r="AA15" s="297"/>
      <c r="AB15" s="297"/>
      <c r="AC15" s="297"/>
      <c r="AD15" s="296"/>
    </row>
    <row r="16" spans="1:30" ht="21" customHeight="1">
      <c r="A16" s="278" t="s">
        <v>257</v>
      </c>
      <c r="B16" s="301">
        <v>114074</v>
      </c>
      <c r="C16" s="301">
        <v>41607</v>
      </c>
      <c r="D16" s="301">
        <v>72467</v>
      </c>
      <c r="F16" s="277" t="s">
        <v>257</v>
      </c>
      <c r="G16" s="300">
        <v>124759</v>
      </c>
      <c r="H16" s="300">
        <v>46572</v>
      </c>
      <c r="I16" s="300">
        <v>78187</v>
      </c>
      <c r="K16" s="276" t="s">
        <v>257</v>
      </c>
      <c r="L16" s="299">
        <v>135093</v>
      </c>
      <c r="M16" s="299">
        <v>50568</v>
      </c>
      <c r="N16" s="299">
        <v>84525</v>
      </c>
      <c r="P16" s="275" t="s">
        <v>257</v>
      </c>
      <c r="Q16" s="298">
        <v>135049</v>
      </c>
      <c r="R16" s="298">
        <v>50394</v>
      </c>
      <c r="S16" s="298">
        <v>84655</v>
      </c>
      <c r="U16" s="275" t="s">
        <v>257</v>
      </c>
      <c r="V16" s="298">
        <v>127244</v>
      </c>
      <c r="W16" s="298">
        <v>47285</v>
      </c>
      <c r="X16" s="298">
        <v>79959</v>
      </c>
      <c r="AA16" s="297"/>
      <c r="AB16" s="297"/>
      <c r="AC16" s="297"/>
      <c r="AD16" s="296"/>
    </row>
    <row r="17" spans="1:30" ht="21" customHeight="1">
      <c r="A17" s="278" t="s">
        <v>256</v>
      </c>
      <c r="B17" s="301">
        <v>65260</v>
      </c>
      <c r="C17" s="301">
        <v>41230</v>
      </c>
      <c r="D17" s="301">
        <v>24030</v>
      </c>
      <c r="F17" s="277" t="s">
        <v>256</v>
      </c>
      <c r="G17" s="300">
        <v>73441</v>
      </c>
      <c r="H17" s="300">
        <v>43477</v>
      </c>
      <c r="I17" s="300">
        <v>29964</v>
      </c>
      <c r="K17" s="276" t="s">
        <v>256</v>
      </c>
      <c r="L17" s="299">
        <v>68780</v>
      </c>
      <c r="M17" s="299">
        <v>43382</v>
      </c>
      <c r="N17" s="299">
        <v>25398</v>
      </c>
      <c r="P17" s="275" t="s">
        <v>256</v>
      </c>
      <c r="Q17" s="298">
        <v>68827</v>
      </c>
      <c r="R17" s="298">
        <v>43938</v>
      </c>
      <c r="S17" s="298">
        <v>24889</v>
      </c>
      <c r="U17" s="275" t="s">
        <v>256</v>
      </c>
      <c r="V17" s="298">
        <v>69077</v>
      </c>
      <c r="W17" s="298">
        <v>43007</v>
      </c>
      <c r="X17" s="298">
        <v>26070</v>
      </c>
      <c r="AA17" s="297"/>
      <c r="AB17" s="297"/>
      <c r="AC17" s="297"/>
      <c r="AD17" s="296"/>
    </row>
    <row r="18" spans="1:30" ht="21" customHeight="1">
      <c r="A18" s="278" t="s">
        <v>255</v>
      </c>
      <c r="B18" s="301">
        <v>26729</v>
      </c>
      <c r="C18" s="301">
        <v>9846</v>
      </c>
      <c r="D18" s="301">
        <v>16883</v>
      </c>
      <c r="F18" s="277" t="s">
        <v>255</v>
      </c>
      <c r="G18" s="300">
        <v>23234</v>
      </c>
      <c r="H18" s="300">
        <v>6752</v>
      </c>
      <c r="I18" s="300">
        <v>16482</v>
      </c>
      <c r="K18" s="276" t="s">
        <v>255</v>
      </c>
      <c r="L18" s="299">
        <v>20621</v>
      </c>
      <c r="M18" s="299">
        <v>4356</v>
      </c>
      <c r="N18" s="299">
        <v>16265</v>
      </c>
      <c r="P18" s="275" t="s">
        <v>255</v>
      </c>
      <c r="Q18" s="298">
        <v>27271</v>
      </c>
      <c r="R18" s="298">
        <v>10454</v>
      </c>
      <c r="S18" s="298">
        <v>16817</v>
      </c>
      <c r="U18" s="275" t="s">
        <v>255</v>
      </c>
      <c r="V18" s="298">
        <v>24464</v>
      </c>
      <c r="W18" s="298">
        <v>7852</v>
      </c>
      <c r="X18" s="298">
        <v>16612</v>
      </c>
      <c r="AA18" s="297"/>
      <c r="AB18" s="297"/>
      <c r="AC18" s="297"/>
      <c r="AD18" s="296"/>
    </row>
    <row r="19" spans="1:30" ht="21" customHeight="1">
      <c r="A19" s="273" t="s">
        <v>254</v>
      </c>
      <c r="B19" s="272">
        <v>0</v>
      </c>
      <c r="C19" s="272">
        <v>0</v>
      </c>
      <c r="D19" s="272">
        <v>0</v>
      </c>
      <c r="F19" s="270" t="s">
        <v>254</v>
      </c>
      <c r="G19" s="269">
        <v>0</v>
      </c>
      <c r="H19" s="269">
        <v>0</v>
      </c>
      <c r="I19" s="269">
        <v>0</v>
      </c>
      <c r="K19" s="267" t="s">
        <v>254</v>
      </c>
      <c r="L19" s="274" t="s">
        <v>204</v>
      </c>
      <c r="M19" s="274" t="s">
        <v>204</v>
      </c>
      <c r="N19" s="274" t="s">
        <v>204</v>
      </c>
      <c r="P19" s="264" t="s">
        <v>254</v>
      </c>
      <c r="Q19" s="298" t="s">
        <v>204</v>
      </c>
      <c r="R19" s="298" t="s">
        <v>204</v>
      </c>
      <c r="S19" s="298" t="s">
        <v>204</v>
      </c>
      <c r="U19" s="264" t="s">
        <v>254</v>
      </c>
      <c r="V19" s="298" t="s">
        <v>289</v>
      </c>
      <c r="W19" s="298" t="s">
        <v>289</v>
      </c>
      <c r="X19" s="298" t="s">
        <v>289</v>
      </c>
      <c r="AA19" s="297"/>
      <c r="AB19" s="297"/>
      <c r="AC19" s="297"/>
      <c r="AD19" s="296"/>
    </row>
    <row r="20" spans="1:30" ht="21" customHeight="1">
      <c r="A20" s="273" t="s">
        <v>253</v>
      </c>
      <c r="B20" s="272">
        <v>0</v>
      </c>
      <c r="C20" s="272">
        <v>0</v>
      </c>
      <c r="D20" s="272">
        <v>0</v>
      </c>
      <c r="F20" s="270" t="s">
        <v>253</v>
      </c>
      <c r="G20" s="269">
        <v>0</v>
      </c>
      <c r="H20" s="269">
        <v>0</v>
      </c>
      <c r="I20" s="269">
        <v>0</v>
      </c>
      <c r="K20" s="267" t="s">
        <v>253</v>
      </c>
      <c r="L20" s="299">
        <v>1491</v>
      </c>
      <c r="M20" s="274">
        <v>194</v>
      </c>
      <c r="N20" s="299">
        <v>1297</v>
      </c>
      <c r="P20" s="264" t="s">
        <v>253</v>
      </c>
      <c r="Q20" s="298">
        <v>834</v>
      </c>
      <c r="R20" s="298">
        <v>834</v>
      </c>
      <c r="S20" s="298" t="s">
        <v>204</v>
      </c>
      <c r="U20" s="264" t="s">
        <v>253</v>
      </c>
      <c r="V20" s="298">
        <v>581</v>
      </c>
      <c r="W20" s="298">
        <v>257</v>
      </c>
      <c r="X20" s="298">
        <v>324</v>
      </c>
      <c r="AA20" s="297"/>
      <c r="AB20" s="297"/>
      <c r="AC20" s="297"/>
      <c r="AD20" s="296"/>
    </row>
    <row r="21" spans="1:30" ht="21" customHeight="1">
      <c r="A21" s="234"/>
      <c r="B21" s="1515" t="s">
        <v>268</v>
      </c>
      <c r="C21" s="1515"/>
      <c r="D21" s="1515"/>
      <c r="F21" s="248"/>
      <c r="G21" s="1519" t="s">
        <v>268</v>
      </c>
      <c r="H21" s="1519"/>
      <c r="I21" s="1519"/>
      <c r="K21" s="246"/>
      <c r="L21" s="1517" t="s">
        <v>268</v>
      </c>
      <c r="M21" s="1517"/>
      <c r="N21" s="1517"/>
      <c r="P21" s="235"/>
      <c r="Q21" s="1513" t="s">
        <v>268</v>
      </c>
      <c r="R21" s="1513"/>
      <c r="S21" s="1513"/>
      <c r="U21" s="235"/>
      <c r="V21" s="1513" t="s">
        <v>268</v>
      </c>
      <c r="W21" s="1513"/>
      <c r="X21" s="1513"/>
    </row>
    <row r="22" spans="1:30" ht="18.75" customHeight="1">
      <c r="A22" s="294" t="s">
        <v>267</v>
      </c>
      <c r="B22" s="293">
        <f>B5/$B$5*100</f>
        <v>100</v>
      </c>
      <c r="C22" s="293">
        <f>C5/$C$5*100</f>
        <v>100</v>
      </c>
      <c r="D22" s="293">
        <f>D5/$D$5*100</f>
        <v>100</v>
      </c>
      <c r="F22" s="292" t="s">
        <v>267</v>
      </c>
      <c r="G22" s="291">
        <f>G5/$G$5*100</f>
        <v>100</v>
      </c>
      <c r="H22" s="291">
        <f>H5/$H$5*100</f>
        <v>100</v>
      </c>
      <c r="I22" s="291">
        <f>I5/$I$5*100</f>
        <v>100</v>
      </c>
      <c r="K22" s="290" t="s">
        <v>267</v>
      </c>
      <c r="L22" s="289">
        <f>L5/$L$5*100</f>
        <v>100</v>
      </c>
      <c r="M22" s="289">
        <f>M5/$M$5*100</f>
        <v>100</v>
      </c>
      <c r="N22" s="289">
        <f>N5/$N$5*100</f>
        <v>100</v>
      </c>
      <c r="P22" s="288" t="s">
        <v>267</v>
      </c>
      <c r="Q22" s="287">
        <f>Q5/$Q$5*100</f>
        <v>100</v>
      </c>
      <c r="R22" s="287">
        <f>R5/$R$5*100</f>
        <v>100</v>
      </c>
      <c r="S22" s="287">
        <f>S5/$S$5*100</f>
        <v>100</v>
      </c>
      <c r="U22" s="288" t="s">
        <v>267</v>
      </c>
      <c r="V22" s="287">
        <f>V5/$V$5*100</f>
        <v>100</v>
      </c>
      <c r="W22" s="287">
        <f>W5/$W$5*100</f>
        <v>100</v>
      </c>
      <c r="X22" s="287">
        <f>X5/$X$5*100</f>
        <v>100</v>
      </c>
    </row>
    <row r="23" spans="1:30" ht="6" customHeight="1">
      <c r="A23" s="294"/>
      <c r="B23" s="293"/>
      <c r="C23" s="293"/>
      <c r="D23" s="293"/>
      <c r="F23" s="292"/>
      <c r="G23" s="291"/>
      <c r="H23" s="291"/>
      <c r="I23" s="291"/>
      <c r="K23" s="290"/>
      <c r="L23" s="266">
        <f>L6/$L$5*100</f>
        <v>0</v>
      </c>
      <c r="M23" s="289"/>
      <c r="N23" s="289"/>
      <c r="P23" s="288"/>
      <c r="Q23" s="287"/>
      <c r="R23" s="287"/>
      <c r="S23" s="287"/>
      <c r="U23" s="288"/>
      <c r="V23" s="287"/>
      <c r="W23" s="287"/>
      <c r="X23" s="287"/>
    </row>
    <row r="24" spans="1:30" ht="20.25" customHeight="1">
      <c r="A24" s="286" t="s">
        <v>266</v>
      </c>
      <c r="B24" s="271">
        <f t="shared" ref="B24:B35" si="0">B7/$B$5*100</f>
        <v>1.9332505594088807</v>
      </c>
      <c r="C24" s="271">
        <f>C7/$C$5*100</f>
        <v>0.90615882371395584</v>
      </c>
      <c r="D24" s="271">
        <f t="shared" ref="D24:D35" si="1">D7/$D$5*100</f>
        <v>2.8943318860411273</v>
      </c>
      <c r="F24" s="285" t="s">
        <v>266</v>
      </c>
      <c r="G24" s="268">
        <f>G7/$G$5*100-0.04</f>
        <v>2.5366441160614044</v>
      </c>
      <c r="H24" s="268">
        <f>H7/$H$5*100</f>
        <v>1.2569304116881987</v>
      </c>
      <c r="I24" s="268">
        <f t="shared" ref="I24:I30" si="2">I7/$I$5*100</f>
        <v>3.8109688325029629</v>
      </c>
      <c r="K24" s="284" t="s">
        <v>266</v>
      </c>
      <c r="L24" s="266">
        <f>L7/$L$5*100</f>
        <v>3.0943942126750117</v>
      </c>
      <c r="M24" s="266">
        <f>M7/$M$5*100</f>
        <v>2.2304577238820675</v>
      </c>
      <c r="N24" s="266">
        <f t="shared" ref="N24:N30" si="3">N7/$N$5*100</f>
        <v>3.9023615676741406</v>
      </c>
      <c r="P24" s="283" t="s">
        <v>266</v>
      </c>
      <c r="Q24" s="263">
        <f>Q7*100/$Q$5</f>
        <v>2.304409311752551</v>
      </c>
      <c r="R24" s="263">
        <f t="shared" ref="R24:R30" si="4">R7*100/$R$5</f>
        <v>1.2704150392894162</v>
      </c>
      <c r="S24" s="263">
        <f t="shared" ref="S24:S30" si="5">S7*100/$S$5</f>
        <v>3.2711291119345396</v>
      </c>
      <c r="U24" s="283" t="s">
        <v>266</v>
      </c>
      <c r="V24" s="263">
        <f>V7*100/$V$5</f>
        <v>2.4773704789057645</v>
      </c>
      <c r="W24" s="263">
        <f>W7*100/$W$5</f>
        <v>1.4162067558734361</v>
      </c>
      <c r="X24" s="263">
        <f t="shared" ref="X24:X30" si="6">X7*100/$X$5</f>
        <v>3.4698717250089066</v>
      </c>
    </row>
    <row r="25" spans="1:30" ht="20.25" customHeight="1">
      <c r="A25" s="234" t="s">
        <v>265</v>
      </c>
      <c r="B25" s="271">
        <f t="shared" si="0"/>
        <v>30.975450584651991</v>
      </c>
      <c r="C25" s="271">
        <f>C8/$C$5*100-0.03</f>
        <v>28.223554452008699</v>
      </c>
      <c r="D25" s="271">
        <f t="shared" si="1"/>
        <v>33.522412511422878</v>
      </c>
      <c r="F25" s="248" t="s">
        <v>265</v>
      </c>
      <c r="G25" s="268">
        <f t="shared" ref="G25:G30" si="7">G8/$G$5*100</f>
        <v>30.825297409425701</v>
      </c>
      <c r="H25" s="268">
        <f>H8/$H$5*100</f>
        <v>28.970385068945081</v>
      </c>
      <c r="I25" s="268">
        <f t="shared" si="2"/>
        <v>32.560191986257507</v>
      </c>
      <c r="K25" s="246" t="s">
        <v>265</v>
      </c>
      <c r="L25" s="266">
        <f>L8/$L$5*100</f>
        <v>31.912826756805462</v>
      </c>
      <c r="M25" s="266">
        <f>M8/$M$5*100+0.05</f>
        <v>29.586636809323657</v>
      </c>
      <c r="N25" s="266">
        <f t="shared" si="3"/>
        <v>34.135077965947907</v>
      </c>
      <c r="P25" s="235" t="s">
        <v>265</v>
      </c>
      <c r="Q25" s="263">
        <f>Q8*100/$Q$5</f>
        <v>33.197562569835945</v>
      </c>
      <c r="R25" s="263">
        <f t="shared" si="4"/>
        <v>30.389742118375406</v>
      </c>
      <c r="S25" s="263">
        <f t="shared" si="5"/>
        <v>35.822698605954187</v>
      </c>
      <c r="U25" s="235" t="s">
        <v>265</v>
      </c>
      <c r="V25" s="263">
        <f>V8*100/$V$5</f>
        <v>31.728470422847316</v>
      </c>
      <c r="W25" s="263">
        <f>W8*100/$W$5</f>
        <v>29.288089940806866</v>
      </c>
      <c r="X25" s="263">
        <f t="shared" si="6"/>
        <v>34.010946365833497</v>
      </c>
    </row>
    <row r="26" spans="1:30" ht="20.25" customHeight="1">
      <c r="A26" s="282" t="s">
        <v>264</v>
      </c>
      <c r="B26" s="271">
        <f t="shared" si="0"/>
        <v>20.359890456636151</v>
      </c>
      <c r="C26" s="271">
        <f t="shared" ref="C26:C35" si="8">C9/$C$5*100</f>
        <v>24.420848737055053</v>
      </c>
      <c r="D26" s="271">
        <f t="shared" si="1"/>
        <v>16.559926893593246</v>
      </c>
      <c r="F26" s="281" t="s">
        <v>264</v>
      </c>
      <c r="G26" s="268">
        <f t="shared" si="7"/>
        <v>19.625380697261914</v>
      </c>
      <c r="H26" s="268">
        <f>H9/$H$5*100</f>
        <v>23.735332609192543</v>
      </c>
      <c r="I26" s="268">
        <f t="shared" si="2"/>
        <v>15.781353609059753</v>
      </c>
      <c r="K26" s="280" t="s">
        <v>264</v>
      </c>
      <c r="L26" s="266">
        <f>L9/$L$5*100</f>
        <v>19.890999258122918</v>
      </c>
      <c r="M26" s="266">
        <f>M9/$M$5*100</f>
        <v>22.485884042474709</v>
      </c>
      <c r="N26" s="266">
        <f t="shared" si="3"/>
        <v>17.464221106097582</v>
      </c>
      <c r="P26" s="279" t="s">
        <v>264</v>
      </c>
      <c r="Q26" s="263">
        <f>Q9*100/$Q$5</f>
        <v>17.528389578780317</v>
      </c>
      <c r="R26" s="263">
        <f t="shared" si="4"/>
        <v>20.709937221796785</v>
      </c>
      <c r="S26" s="263">
        <f t="shared" si="5"/>
        <v>14.553842055997967</v>
      </c>
      <c r="U26" s="279" t="s">
        <v>264</v>
      </c>
      <c r="V26" s="263">
        <f>V9*100/$V$5</f>
        <v>19.350462289791512</v>
      </c>
      <c r="W26" s="263">
        <f>W9*100/$W$5+0.02</f>
        <v>22.857155433418214</v>
      </c>
      <c r="X26" s="263">
        <f t="shared" si="6"/>
        <v>16.089375225921575</v>
      </c>
    </row>
    <row r="27" spans="1:30" ht="20.25" customHeight="1">
      <c r="A27" s="282" t="s">
        <v>263</v>
      </c>
      <c r="B27" s="271">
        <f t="shared" si="0"/>
        <v>19.329570348540841</v>
      </c>
      <c r="C27" s="271">
        <f t="shared" si="8"/>
        <v>19.888232990293758</v>
      </c>
      <c r="D27" s="271">
        <f t="shared" si="1"/>
        <v>18.806812532256309</v>
      </c>
      <c r="F27" s="281" t="s">
        <v>263</v>
      </c>
      <c r="G27" s="268">
        <f t="shared" si="7"/>
        <v>17.533018201618152</v>
      </c>
      <c r="H27" s="268">
        <f>H10/$H$5*100-0.03</f>
        <v>19.129490997797237</v>
      </c>
      <c r="I27" s="268">
        <f t="shared" si="2"/>
        <v>16.011782522780397</v>
      </c>
      <c r="K27" s="280" t="s">
        <v>263</v>
      </c>
      <c r="L27" s="266">
        <f>L10/$L$5*100-0.03</f>
        <v>18.029212438138245</v>
      </c>
      <c r="M27" s="266">
        <f>M10/$M$5*100</f>
        <v>20.820165682482671</v>
      </c>
      <c r="N27" s="266">
        <f t="shared" si="3"/>
        <v>15.477124380686297</v>
      </c>
      <c r="P27" s="279" t="s">
        <v>263</v>
      </c>
      <c r="Q27" s="263">
        <f>Q10*100/$Q$5-0.04</f>
        <v>19.329691064562219</v>
      </c>
      <c r="R27" s="263">
        <f t="shared" si="4"/>
        <v>21.445110998409834</v>
      </c>
      <c r="S27" s="263">
        <f t="shared" si="5"/>
        <v>17.429303581599239</v>
      </c>
      <c r="U27" s="279" t="s">
        <v>263</v>
      </c>
      <c r="V27" s="263">
        <f>V10*100/$V$5-0.04</f>
        <v>18.532851366688824</v>
      </c>
      <c r="W27" s="263">
        <f>W10*100/$W$5</f>
        <v>20.32868897998636</v>
      </c>
      <c r="X27" s="263">
        <f t="shared" si="6"/>
        <v>16.930625024675543</v>
      </c>
    </row>
    <row r="28" spans="1:30" ht="20.25" customHeight="1">
      <c r="A28" s="234" t="s">
        <v>262</v>
      </c>
      <c r="B28" s="271">
        <f t="shared" si="0"/>
        <v>17.321079661585756</v>
      </c>
      <c r="C28" s="271">
        <f t="shared" si="8"/>
        <v>17.151540237236713</v>
      </c>
      <c r="D28" s="271">
        <f t="shared" si="1"/>
        <v>17.479722915354714</v>
      </c>
      <c r="F28" s="248" t="s">
        <v>262</v>
      </c>
      <c r="G28" s="268">
        <f t="shared" si="7"/>
        <v>18.616444362112443</v>
      </c>
      <c r="H28" s="268">
        <f>H11/$H$5*100</f>
        <v>17.087699922529069</v>
      </c>
      <c r="I28" s="268">
        <f t="shared" si="2"/>
        <v>20.046274969044394</v>
      </c>
      <c r="K28" s="246" t="s">
        <v>262</v>
      </c>
      <c r="L28" s="266">
        <f>L11/$L$5*100</f>
        <v>16.005497411732989</v>
      </c>
      <c r="M28" s="266">
        <f>M11/$M$5*100</f>
        <v>14.972162230174749</v>
      </c>
      <c r="N28" s="266">
        <f t="shared" si="3"/>
        <v>16.971889159623675</v>
      </c>
      <c r="P28" s="235" t="s">
        <v>262</v>
      </c>
      <c r="Q28" s="263">
        <f>Q11*100/$Q$5</f>
        <v>16.275796892535261</v>
      </c>
      <c r="R28" s="263">
        <f t="shared" si="4"/>
        <v>15.514318562506441</v>
      </c>
      <c r="S28" s="263">
        <f t="shared" si="5"/>
        <v>16.987731376751295</v>
      </c>
      <c r="U28" s="235" t="s">
        <v>262</v>
      </c>
      <c r="V28" s="263">
        <f>V11*100/$V$5</f>
        <v>17.054179286128839</v>
      </c>
      <c r="W28" s="263">
        <f>W11*100/$W$5</f>
        <v>16.180872463033992</v>
      </c>
      <c r="X28" s="263">
        <f t="shared" si="6"/>
        <v>17.870931608972985</v>
      </c>
    </row>
    <row r="29" spans="1:30" ht="20.25" customHeight="1">
      <c r="A29" s="273" t="s">
        <v>261</v>
      </c>
      <c r="B29" s="271">
        <f t="shared" si="0"/>
        <v>14.378544920508659</v>
      </c>
      <c r="C29" s="271">
        <f t="shared" si="8"/>
        <v>13.177354732741845</v>
      </c>
      <c r="D29" s="271">
        <f t="shared" si="1"/>
        <v>15.502535523368955</v>
      </c>
      <c r="F29" s="270" t="s">
        <v>261</v>
      </c>
      <c r="G29" s="268">
        <f t="shared" si="7"/>
        <v>15.138053009970589</v>
      </c>
      <c r="H29" s="268">
        <f>H12/$H$5*100</f>
        <v>12.494159339292324</v>
      </c>
      <c r="I29" s="268">
        <f t="shared" si="2"/>
        <v>17.610879725755542</v>
      </c>
      <c r="K29" s="267" t="s">
        <v>261</v>
      </c>
      <c r="L29" s="266">
        <f>L12/$L$5*100</f>
        <v>12.208835223679113</v>
      </c>
      <c r="M29" s="266">
        <f>M12/$M$5*100</f>
        <v>10.126904656269991</v>
      </c>
      <c r="N29" s="266">
        <f t="shared" si="3"/>
        <v>14.155890308933808</v>
      </c>
      <c r="P29" s="264" t="s">
        <v>261</v>
      </c>
      <c r="Q29" s="263">
        <f>Q12*100/$Q$5</f>
        <v>14.323685375663091</v>
      </c>
      <c r="R29" s="263">
        <f t="shared" si="4"/>
        <v>13.530551587437893</v>
      </c>
      <c r="S29" s="263">
        <f t="shared" si="5"/>
        <v>15.065215728093532</v>
      </c>
      <c r="U29" s="264" t="s">
        <v>261</v>
      </c>
      <c r="V29" s="263">
        <f>V12*100/$V$5</f>
        <v>14.011948792703338</v>
      </c>
      <c r="W29" s="263">
        <f>W12*100/$W$5</f>
        <v>12.332029557641395</v>
      </c>
      <c r="X29" s="263">
        <f t="shared" si="6"/>
        <v>15.583169046433046</v>
      </c>
    </row>
    <row r="30" spans="1:30" ht="20.25" customHeight="1">
      <c r="A30" s="273" t="s">
        <v>260</v>
      </c>
      <c r="B30" s="271">
        <f t="shared" si="0"/>
        <v>2.9009520958142421</v>
      </c>
      <c r="C30" s="271">
        <f t="shared" si="8"/>
        <v>3.9527307724614347</v>
      </c>
      <c r="D30" s="271">
        <f t="shared" si="1"/>
        <v>1.9167704392539737</v>
      </c>
      <c r="F30" s="270" t="s">
        <v>260</v>
      </c>
      <c r="G30" s="268">
        <f t="shared" si="7"/>
        <v>3.478391352141851</v>
      </c>
      <c r="H30" s="268">
        <f>H13/$H$5*100</f>
        <v>4.5935405832367469</v>
      </c>
      <c r="I30" s="268">
        <f t="shared" si="2"/>
        <v>2.4353952432888524</v>
      </c>
      <c r="K30" s="267" t="s">
        <v>260</v>
      </c>
      <c r="L30" s="266">
        <f>L13/$L$5*100</f>
        <v>3.7966621880538747</v>
      </c>
      <c r="M30" s="266">
        <f>M13/$M$5*100</f>
        <v>4.8452575739047568</v>
      </c>
      <c r="N30" s="266">
        <f t="shared" si="3"/>
        <v>2.8159988506898697</v>
      </c>
      <c r="P30" s="264" t="s">
        <v>260</v>
      </c>
      <c r="Q30" s="263">
        <f>Q13*100/$Q$5</f>
        <v>1.9521115168721697</v>
      </c>
      <c r="R30" s="263">
        <f t="shared" si="4"/>
        <v>1.9837669750685469</v>
      </c>
      <c r="S30" s="263">
        <f t="shared" si="5"/>
        <v>1.9225156486577621</v>
      </c>
      <c r="U30" s="264" t="s">
        <v>260</v>
      </c>
      <c r="V30" s="263">
        <f>V13*100/$V$5</f>
        <v>3.0318714689377688</v>
      </c>
      <c r="W30" s="263">
        <f>W13*100/$W$5</f>
        <v>3.8434842305827659</v>
      </c>
      <c r="X30" s="263">
        <f t="shared" si="6"/>
        <v>2.272774017901618</v>
      </c>
    </row>
    <row r="31" spans="1:30" ht="20.25" customHeight="1">
      <c r="A31" s="278" t="s">
        <v>259</v>
      </c>
      <c r="B31" s="271">
        <f t="shared" si="0"/>
        <v>4.1582645262856134E-2</v>
      </c>
      <c r="C31" s="271">
        <f t="shared" si="8"/>
        <v>2.1454732033432952E-2</v>
      </c>
      <c r="D31" s="271">
        <f t="shared" si="1"/>
        <v>6.0416952731783768E-2</v>
      </c>
      <c r="F31" s="277" t="s">
        <v>259</v>
      </c>
      <c r="G31" s="269">
        <v>0</v>
      </c>
      <c r="H31" s="269">
        <v>0</v>
      </c>
      <c r="I31" s="269">
        <v>0</v>
      </c>
      <c r="K31" s="276" t="s">
        <v>259</v>
      </c>
      <c r="L31" s="274" t="s">
        <v>204</v>
      </c>
      <c r="M31" s="274" t="s">
        <v>204</v>
      </c>
      <c r="N31" s="274" t="s">
        <v>204</v>
      </c>
      <c r="P31" s="275" t="s">
        <v>259</v>
      </c>
      <c r="Q31" s="263" t="s">
        <v>206</v>
      </c>
      <c r="R31" s="263" t="s">
        <v>206</v>
      </c>
      <c r="S31" s="263" t="s">
        <v>206</v>
      </c>
      <c r="U31" s="275" t="s">
        <v>259</v>
      </c>
      <c r="V31" s="263" t="s">
        <v>206</v>
      </c>
      <c r="W31" s="263" t="s">
        <v>206</v>
      </c>
      <c r="X31" s="263" t="s">
        <v>206</v>
      </c>
    </row>
    <row r="32" spans="1:30" ht="20.25" customHeight="1">
      <c r="A32" s="234" t="s">
        <v>258</v>
      </c>
      <c r="B32" s="271">
        <f t="shared" si="0"/>
        <v>10.080758389176379</v>
      </c>
      <c r="C32" s="271">
        <f t="shared" si="8"/>
        <v>9.3796647596918206</v>
      </c>
      <c r="D32" s="271">
        <f t="shared" si="1"/>
        <v>10.73679326133173</v>
      </c>
      <c r="F32" s="248" t="s">
        <v>258</v>
      </c>
      <c r="G32" s="268">
        <f>G15/$G$5*100</f>
        <v>10.823215213520392</v>
      </c>
      <c r="H32" s="268">
        <f>H15/$H$5*100</f>
        <v>9.7901609898478696</v>
      </c>
      <c r="I32" s="268">
        <f>I15/$I$5*100</f>
        <v>11.789428080354989</v>
      </c>
      <c r="K32" s="246" t="s">
        <v>258</v>
      </c>
      <c r="L32" s="266">
        <f>L15/$L$5*100</f>
        <v>10.964249729793618</v>
      </c>
      <c r="M32" s="266">
        <f>M15/$M$5*100</f>
        <v>9.9350873132736996</v>
      </c>
      <c r="N32" s="266">
        <f>N15/$N$5*100</f>
        <v>11.926739040439461</v>
      </c>
      <c r="P32" s="235" t="s">
        <v>258</v>
      </c>
      <c r="Q32" s="263">
        <f>Q15*100/$Q$5</f>
        <v>11.283438879481155</v>
      </c>
      <c r="R32" s="263">
        <f>R15*100/$R$5</f>
        <v>10.58621950751338</v>
      </c>
      <c r="S32" s="263">
        <f>S15*100/$S$5</f>
        <v>11.935295267762774</v>
      </c>
      <c r="U32" s="235" t="s">
        <v>258</v>
      </c>
      <c r="V32" s="263">
        <f>V15*100/$V$5</f>
        <v>10.788288780773357</v>
      </c>
      <c r="W32" s="263">
        <f>W15*100/$W$5</f>
        <v>9.9230524629429944</v>
      </c>
      <c r="X32" s="263">
        <f>X15*100/$X$5</f>
        <v>11.597540081945258</v>
      </c>
    </row>
    <row r="33" spans="1:24" ht="20.25" customHeight="1">
      <c r="A33" s="278" t="s">
        <v>257</v>
      </c>
      <c r="B33" s="271">
        <f t="shared" si="0"/>
        <v>5.5805866773118238</v>
      </c>
      <c r="C33" s="271">
        <f t="shared" si="8"/>
        <v>4.2106935646936074</v>
      </c>
      <c r="D33" s="271">
        <f t="shared" si="1"/>
        <v>6.8624377956335021</v>
      </c>
      <c r="F33" s="277" t="s">
        <v>257</v>
      </c>
      <c r="G33" s="268">
        <f>G16/$G$5*100</f>
        <v>6.0979502101013878</v>
      </c>
      <c r="H33" s="268">
        <f>H16/$H$5*100</f>
        <v>4.7101515234263589</v>
      </c>
      <c r="I33" s="268">
        <f>I16/$I$5*100</f>
        <v>7.3959546293414711</v>
      </c>
      <c r="K33" s="276" t="s">
        <v>257</v>
      </c>
      <c r="L33" s="266">
        <f>L16/$L$5*100</f>
        <v>6.5979197161038119</v>
      </c>
      <c r="M33" s="266">
        <f>M16/$M$5*100</f>
        <v>5.110547629418595</v>
      </c>
      <c r="N33" s="266">
        <f>N16/$N$5*100</f>
        <v>7.9889341093697137</v>
      </c>
      <c r="P33" s="275" t="s">
        <v>257</v>
      </c>
      <c r="Q33" s="263">
        <f>Q16*100/$Q$5</f>
        <v>6.5924158100042423</v>
      </c>
      <c r="R33" s="263">
        <f>R16*100/$R$5</f>
        <v>5.0911566990020551</v>
      </c>
      <c r="S33" s="263">
        <f>S16*100/$S$5</f>
        <v>7.9959989307813135</v>
      </c>
      <c r="U33" s="275" t="s">
        <v>257</v>
      </c>
      <c r="V33" s="263">
        <f>V16*100/$V$5</f>
        <v>6.2175646788537495</v>
      </c>
      <c r="W33" s="263">
        <f>W16*100/$W$5</f>
        <v>4.7808478940155226</v>
      </c>
      <c r="X33" s="263">
        <f>X16*100/$X$5</f>
        <v>7.5613188689937365</v>
      </c>
    </row>
    <row r="34" spans="1:24" ht="20.25" customHeight="1">
      <c r="A34" s="278" t="s">
        <v>256</v>
      </c>
      <c r="B34" s="271">
        <f t="shared" si="0"/>
        <v>3.1925687410046955</v>
      </c>
      <c r="C34" s="271">
        <f t="shared" si="8"/>
        <v>4.1725405742379271</v>
      </c>
      <c r="D34" s="271">
        <f t="shared" si="1"/>
        <v>2.2755789563397553</v>
      </c>
      <c r="F34" s="277" t="s">
        <v>256</v>
      </c>
      <c r="G34" s="268">
        <f>G17/$G$5*100</f>
        <v>3.5896373117775546</v>
      </c>
      <c r="H34" s="268">
        <f>H17/$H$5*100</f>
        <v>4.3971325642877233</v>
      </c>
      <c r="I34" s="268">
        <f>I17/$I$5*100</f>
        <v>2.8343891505440526</v>
      </c>
      <c r="K34" s="276" t="s">
        <v>256</v>
      </c>
      <c r="L34" s="266">
        <f>L17/$L$5*100</f>
        <v>3.3592037934875987</v>
      </c>
      <c r="M34" s="266">
        <f>M17/$M$5*100</f>
        <v>4.3843097860195677</v>
      </c>
      <c r="N34" s="266">
        <f>N17/$N$5*100</f>
        <v>2.4005081160576394</v>
      </c>
      <c r="P34" s="275" t="s">
        <v>256</v>
      </c>
      <c r="Q34" s="263">
        <f>Q17*100/$Q$5</f>
        <v>3.3597894316519334</v>
      </c>
      <c r="R34" s="263">
        <f>R17*100/$R$5</f>
        <v>4.4389261229660733</v>
      </c>
      <c r="S34" s="263">
        <f>S17*100/$S$5</f>
        <v>2.3508643008471575</v>
      </c>
      <c r="U34" s="275" t="s">
        <v>256</v>
      </c>
      <c r="V34" s="263">
        <f>V17*100/$V$5</f>
        <v>3.3753317666937575</v>
      </c>
      <c r="W34" s="263">
        <f>W17*100/$W$5</f>
        <v>4.3483118404975274</v>
      </c>
      <c r="X34" s="263">
        <f>X17*100/$X$5</f>
        <v>2.4653082569150029</v>
      </c>
    </row>
    <row r="35" spans="1:24" ht="20.25" customHeight="1">
      <c r="A35" s="278" t="s">
        <v>255</v>
      </c>
      <c r="B35" s="271">
        <f t="shared" si="0"/>
        <v>1.3076029708598607</v>
      </c>
      <c r="C35" s="271">
        <f t="shared" si="8"/>
        <v>0.99643062076028677</v>
      </c>
      <c r="D35" s="271">
        <f t="shared" si="1"/>
        <v>1.5987765093584725</v>
      </c>
      <c r="F35" s="277" t="s">
        <v>255</v>
      </c>
      <c r="G35" s="268">
        <f>G18/$G$5*100</f>
        <v>1.1356276916414498</v>
      </c>
      <c r="H35" s="268">
        <f>H18/$H$5*100</f>
        <v>0.68287690213378804</v>
      </c>
      <c r="I35" s="268">
        <f>I18/$I$5*100</f>
        <v>1.5590843004694659</v>
      </c>
      <c r="K35" s="276" t="s">
        <v>255</v>
      </c>
      <c r="L35" s="266">
        <f>L18/$L$5*100</f>
        <v>1.0071262202022067</v>
      </c>
      <c r="M35" s="266">
        <f>M18/$M$5*100</f>
        <v>0.44022989783553634</v>
      </c>
      <c r="N35" s="266">
        <f>N18/$N$5*100</f>
        <v>1.5372968150121074</v>
      </c>
      <c r="P35" s="275" t="s">
        <v>255</v>
      </c>
      <c r="Q35" s="263">
        <f>Q18*100/$Q$5</f>
        <v>1.3312336378249796</v>
      </c>
      <c r="R35" s="263">
        <f>R18*100/$R$5</f>
        <v>1.056136685545253</v>
      </c>
      <c r="S35" s="263">
        <f>S18*100/$S$5</f>
        <v>1.5884320361343023</v>
      </c>
      <c r="U35" s="275" t="s">
        <v>255</v>
      </c>
      <c r="V35" s="263">
        <f>V18*100/$V$5</f>
        <v>1.1953923352258506</v>
      </c>
      <c r="W35" s="263">
        <f>W18*100/$W$5</f>
        <v>0.79389272842994363</v>
      </c>
      <c r="X35" s="263">
        <f>X18*100/$X$5</f>
        <v>1.570912956036518</v>
      </c>
    </row>
    <row r="36" spans="1:24" ht="20.25" customHeight="1">
      <c r="A36" s="273" t="s">
        <v>254</v>
      </c>
      <c r="B36" s="272">
        <v>0</v>
      </c>
      <c r="C36" s="272">
        <v>0</v>
      </c>
      <c r="D36" s="272">
        <v>0</v>
      </c>
      <c r="F36" s="270" t="s">
        <v>254</v>
      </c>
      <c r="G36" s="269">
        <v>0</v>
      </c>
      <c r="H36" s="269">
        <v>0</v>
      </c>
      <c r="I36" s="269">
        <v>0</v>
      </c>
      <c r="K36" s="267" t="s">
        <v>254</v>
      </c>
      <c r="L36" s="274" t="s">
        <v>204</v>
      </c>
      <c r="M36" s="274" t="s">
        <v>204</v>
      </c>
      <c r="N36" s="274" t="s">
        <v>204</v>
      </c>
      <c r="P36" s="264" t="s">
        <v>254</v>
      </c>
      <c r="Q36" s="263" t="s">
        <v>206</v>
      </c>
      <c r="R36" s="263" t="s">
        <v>206</v>
      </c>
      <c r="S36" s="265" t="s">
        <v>206</v>
      </c>
      <c r="U36" s="264" t="s">
        <v>254</v>
      </c>
      <c r="V36" s="263" t="s">
        <v>206</v>
      </c>
      <c r="W36" s="263" t="s">
        <v>206</v>
      </c>
      <c r="X36" s="263" t="s">
        <v>206</v>
      </c>
    </row>
    <row r="37" spans="1:24" ht="20.25" customHeight="1">
      <c r="A37" s="273" t="s">
        <v>253</v>
      </c>
      <c r="B37" s="272">
        <v>0</v>
      </c>
      <c r="C37" s="272">
        <v>0</v>
      </c>
      <c r="D37" s="271">
        <f>D20/$D$5*100</f>
        <v>0</v>
      </c>
      <c r="F37" s="270" t="s">
        <v>253</v>
      </c>
      <c r="G37" s="269">
        <v>0</v>
      </c>
      <c r="H37" s="269">
        <v>0</v>
      </c>
      <c r="I37" s="268">
        <f>I20/$I$5*100</f>
        <v>0</v>
      </c>
      <c r="K37" s="267" t="s">
        <v>253</v>
      </c>
      <c r="L37" s="266">
        <f>L20/$L$5*100</f>
        <v>7.2820192731753566E-2</v>
      </c>
      <c r="M37" s="266">
        <f>M20/$B$5*100</f>
        <v>9.4906272717577532E-3</v>
      </c>
      <c r="N37" s="266">
        <f>N20/$N$5*100</f>
        <v>0.12258677953093781</v>
      </c>
      <c r="P37" s="264" t="s">
        <v>253</v>
      </c>
      <c r="Q37" s="263">
        <f>Q20*100/$Q$5+0.01</f>
        <v>5.0711703052547873E-2</v>
      </c>
      <c r="R37" s="263">
        <f>R20*100/$R$5</f>
        <v>8.425655210873742E-2</v>
      </c>
      <c r="S37" s="265" t="s">
        <v>206</v>
      </c>
      <c r="U37" s="264" t="s">
        <v>253</v>
      </c>
      <c r="V37" s="263">
        <f>V20*100/$V$5+0.01</f>
        <v>3.8389590695152846E-2</v>
      </c>
      <c r="W37" s="263">
        <f>W20*100/$W$5</f>
        <v>2.5984517474082466E-2</v>
      </c>
      <c r="X37" s="263">
        <f>X20*100/$X$5</f>
        <v>3.0639043929438472E-2</v>
      </c>
    </row>
    <row r="38" spans="1:24" ht="2.25" customHeight="1">
      <c r="A38" s="262"/>
      <c r="B38" s="262"/>
      <c r="C38" s="262"/>
      <c r="D38" s="261">
        <v>0</v>
      </c>
      <c r="F38" s="260"/>
      <c r="G38" s="260"/>
      <c r="H38" s="260"/>
      <c r="I38" s="259">
        <v>0</v>
      </c>
      <c r="K38" s="258"/>
      <c r="L38" s="258"/>
      <c r="M38" s="258"/>
      <c r="N38" s="257">
        <v>0</v>
      </c>
      <c r="P38" s="256"/>
      <c r="Q38" s="256"/>
      <c r="R38" s="256"/>
      <c r="S38" s="256"/>
      <c r="U38" s="256"/>
      <c r="V38" s="256"/>
      <c r="W38" s="256"/>
      <c r="X38" s="256"/>
    </row>
    <row r="39" spans="1:24" ht="12.75" customHeight="1">
      <c r="A39" s="255"/>
      <c r="B39" s="254"/>
      <c r="F39" s="253"/>
      <c r="G39" s="252"/>
      <c r="H39" s="248"/>
      <c r="I39" s="248"/>
      <c r="K39" s="251"/>
      <c r="L39" s="250"/>
      <c r="M39" s="246"/>
      <c r="N39" s="246"/>
    </row>
    <row r="40" spans="1:24" ht="20.25" customHeight="1">
      <c r="F40" s="249"/>
      <c r="G40" s="248"/>
      <c r="H40" s="248"/>
      <c r="I40" s="248"/>
      <c r="K40" s="247" t="s">
        <v>251</v>
      </c>
      <c r="L40" s="246"/>
      <c r="M40" s="246"/>
      <c r="N40" s="246"/>
      <c r="P40" s="245" t="s">
        <v>251</v>
      </c>
      <c r="Q40" s="240"/>
      <c r="R40" s="240"/>
      <c r="S40" s="240"/>
      <c r="U40" s="245" t="s">
        <v>251</v>
      </c>
      <c r="V40" s="240"/>
      <c r="W40" s="240"/>
      <c r="X40" s="240"/>
    </row>
    <row r="41" spans="1:24" s="241" customFormat="1" ht="17.399999999999999" customHeight="1">
      <c r="A41" s="241" t="s">
        <v>288</v>
      </c>
      <c r="D41" s="244"/>
      <c r="G41" s="241" t="s">
        <v>287</v>
      </c>
      <c r="I41" s="244"/>
      <c r="L41" s="241" t="s">
        <v>286</v>
      </c>
      <c r="N41" s="244"/>
      <c r="Q41" s="241" t="s">
        <v>285</v>
      </c>
      <c r="R41" s="243"/>
      <c r="S41" s="242"/>
      <c r="V41" s="241">
        <v>2561</v>
      </c>
      <c r="W41" s="243"/>
      <c r="X41" s="242"/>
    </row>
    <row r="43" spans="1:24" ht="20.25" customHeight="1">
      <c r="Q43" s="240"/>
      <c r="R43" s="240"/>
      <c r="S43" s="240"/>
      <c r="V43" s="240"/>
      <c r="W43" s="240"/>
      <c r="X43" s="240"/>
    </row>
    <row r="44" spans="1:24" ht="20.25" customHeight="1">
      <c r="Q44" s="240"/>
      <c r="R44" s="240"/>
      <c r="S44" s="240"/>
      <c r="V44" s="240"/>
      <c r="W44" s="240"/>
      <c r="X44" s="240"/>
    </row>
    <row r="45" spans="1:24" ht="8.25" customHeight="1">
      <c r="Q45" s="240"/>
      <c r="R45" s="240"/>
      <c r="S45" s="240"/>
      <c r="V45" s="240"/>
      <c r="W45" s="240"/>
      <c r="X45" s="240"/>
    </row>
    <row r="46" spans="1:24" ht="8.25" customHeight="1">
      <c r="Q46" s="240"/>
      <c r="R46" s="240"/>
      <c r="S46" s="240"/>
      <c r="V46" s="240"/>
      <c r="W46" s="240"/>
      <c r="X46" s="240"/>
    </row>
    <row r="47" spans="1:24" ht="8.25" customHeight="1">
      <c r="G47" s="239"/>
      <c r="I47" s="239"/>
      <c r="Q47" s="240"/>
      <c r="R47" s="240"/>
      <c r="S47" s="240"/>
      <c r="V47" s="240"/>
      <c r="W47" s="240"/>
      <c r="X47" s="240"/>
    </row>
    <row r="48" spans="1:24" ht="8.25" customHeight="1">
      <c r="G48" s="239"/>
      <c r="I48" s="239"/>
      <c r="Q48" s="240"/>
      <c r="R48" s="240"/>
      <c r="S48" s="240"/>
      <c r="V48" s="240"/>
      <c r="W48" s="240"/>
      <c r="X48" s="240"/>
    </row>
    <row r="49" spans="7:24" s="234" customFormat="1" ht="8.25" customHeight="1">
      <c r="G49" s="239"/>
      <c r="H49" s="238"/>
      <c r="I49" s="239"/>
      <c r="K49" s="237"/>
      <c r="P49" s="235"/>
      <c r="Q49" s="240"/>
      <c r="R49" s="240"/>
      <c r="S49" s="240"/>
      <c r="U49" s="235"/>
      <c r="V49" s="240"/>
      <c r="W49" s="240"/>
      <c r="X49" s="240"/>
    </row>
    <row r="50" spans="7:24" s="234" customFormat="1" ht="8.25" customHeight="1">
      <c r="G50" s="239"/>
      <c r="H50" s="238"/>
      <c r="I50" s="239"/>
      <c r="K50" s="237"/>
      <c r="P50" s="235"/>
      <c r="Q50" s="240"/>
      <c r="R50" s="240"/>
      <c r="S50" s="240"/>
      <c r="U50" s="235"/>
      <c r="V50" s="240"/>
      <c r="W50" s="240"/>
      <c r="X50" s="240"/>
    </row>
    <row r="51" spans="7:24" s="234" customFormat="1" ht="8.25" customHeight="1">
      <c r="G51" s="239"/>
      <c r="H51" s="238"/>
      <c r="I51" s="239"/>
      <c r="K51" s="237"/>
      <c r="P51" s="235"/>
      <c r="Q51" s="240"/>
      <c r="R51" s="240"/>
      <c r="S51" s="240"/>
      <c r="U51" s="235"/>
      <c r="V51" s="240"/>
      <c r="W51" s="240"/>
      <c r="X51" s="240"/>
    </row>
    <row r="52" spans="7:24" s="234" customFormat="1" ht="8.25" customHeight="1">
      <c r="G52" s="239"/>
      <c r="H52" s="238"/>
      <c r="I52" s="239"/>
      <c r="K52" s="237"/>
      <c r="P52" s="235"/>
      <c r="Q52" s="240"/>
      <c r="R52" s="240"/>
      <c r="S52" s="240"/>
      <c r="U52" s="235"/>
      <c r="V52" s="240"/>
      <c r="W52" s="240"/>
      <c r="X52" s="240"/>
    </row>
    <row r="53" spans="7:24" s="234" customFormat="1" ht="8.25" customHeight="1">
      <c r="G53" s="238"/>
      <c r="H53" s="238"/>
      <c r="I53" s="238"/>
      <c r="K53" s="237"/>
      <c r="P53" s="235"/>
      <c r="Q53" s="240"/>
      <c r="R53" s="240"/>
      <c r="S53" s="240"/>
      <c r="U53" s="235"/>
      <c r="V53" s="240"/>
      <c r="W53" s="240"/>
      <c r="X53" s="240"/>
    </row>
    <row r="54" spans="7:24" s="234" customFormat="1" ht="8.25" customHeight="1">
      <c r="G54" s="239"/>
      <c r="H54" s="238"/>
      <c r="I54" s="239"/>
      <c r="K54" s="237"/>
      <c r="P54" s="235"/>
      <c r="Q54" s="240"/>
      <c r="R54" s="240"/>
      <c r="S54" s="240"/>
      <c r="U54" s="235"/>
      <c r="V54" s="240"/>
      <c r="W54" s="240"/>
      <c r="X54" s="240"/>
    </row>
    <row r="55" spans="7:24" s="234" customFormat="1" ht="8.25" customHeight="1">
      <c r="G55" s="239"/>
      <c r="H55" s="238"/>
      <c r="I55" s="239"/>
      <c r="K55" s="237"/>
      <c r="P55" s="235"/>
      <c r="Q55" s="240"/>
      <c r="R55" s="240"/>
      <c r="S55" s="240"/>
      <c r="U55" s="235"/>
      <c r="V55" s="240"/>
      <c r="W55" s="240"/>
      <c r="X55" s="240"/>
    </row>
    <row r="56" spans="7:24" s="234" customFormat="1" ht="8.25" customHeight="1">
      <c r="G56" s="239"/>
      <c r="H56" s="238"/>
      <c r="I56" s="239"/>
      <c r="K56" s="237"/>
      <c r="P56" s="235"/>
      <c r="Q56" s="240"/>
      <c r="R56" s="240"/>
      <c r="S56" s="240"/>
      <c r="U56" s="235"/>
      <c r="V56" s="240"/>
      <c r="W56" s="240"/>
      <c r="X56" s="240"/>
    </row>
    <row r="57" spans="7:24" s="234" customFormat="1" ht="8.25" customHeight="1">
      <c r="G57" s="239"/>
      <c r="H57" s="238"/>
      <c r="I57" s="239"/>
      <c r="K57" s="237"/>
      <c r="P57" s="235"/>
      <c r="Q57" s="240"/>
      <c r="R57" s="240"/>
      <c r="S57" s="240"/>
      <c r="U57" s="235"/>
      <c r="V57" s="240"/>
      <c r="W57" s="240"/>
      <c r="X57" s="240"/>
    </row>
    <row r="58" spans="7:24" s="234" customFormat="1" ht="8.25" customHeight="1">
      <c r="G58" s="239"/>
      <c r="H58" s="238"/>
      <c r="I58" s="239"/>
      <c r="K58" s="237"/>
      <c r="P58" s="235"/>
      <c r="Q58" s="240"/>
      <c r="R58" s="240"/>
      <c r="S58" s="240"/>
      <c r="U58" s="235"/>
      <c r="V58" s="240"/>
      <c r="W58" s="240"/>
      <c r="X58" s="240"/>
    </row>
    <row r="59" spans="7:24" s="234" customFormat="1" ht="8.25" customHeight="1">
      <c r="G59" s="238"/>
      <c r="H59" s="238"/>
      <c r="I59" s="238"/>
      <c r="K59" s="237"/>
      <c r="P59" s="235"/>
      <c r="Q59" s="240"/>
      <c r="R59" s="240"/>
      <c r="S59" s="240"/>
      <c r="U59" s="235"/>
      <c r="V59" s="240"/>
      <c r="W59" s="240"/>
      <c r="X59" s="240"/>
    </row>
    <row r="60" spans="7:24" s="234" customFormat="1" ht="8.25" customHeight="1">
      <c r="G60" s="238"/>
      <c r="H60" s="238"/>
      <c r="I60" s="238"/>
      <c r="K60" s="237"/>
      <c r="P60" s="235"/>
      <c r="Q60" s="240"/>
      <c r="R60" s="240"/>
      <c r="S60" s="240"/>
      <c r="U60" s="235"/>
      <c r="V60" s="240"/>
      <c r="W60" s="240"/>
      <c r="X60" s="240"/>
    </row>
    <row r="61" spans="7:24" s="234" customFormat="1" ht="8.25" customHeight="1">
      <c r="G61" s="238"/>
      <c r="H61" s="238"/>
      <c r="I61" s="238"/>
      <c r="K61" s="237"/>
      <c r="P61" s="235"/>
      <c r="Q61" s="240"/>
      <c r="R61" s="240"/>
      <c r="S61" s="240"/>
      <c r="U61" s="235"/>
      <c r="V61" s="240"/>
      <c r="W61" s="240"/>
      <c r="X61" s="240"/>
    </row>
    <row r="62" spans="7:24" s="234" customFormat="1" ht="8.25" customHeight="1">
      <c r="G62" s="238"/>
      <c r="H62" s="238"/>
      <c r="I62" s="238"/>
      <c r="K62" s="237"/>
      <c r="P62" s="235"/>
      <c r="Q62" s="240"/>
      <c r="R62" s="240"/>
      <c r="S62" s="240"/>
      <c r="U62" s="235"/>
      <c r="V62" s="240"/>
      <c r="W62" s="240"/>
      <c r="X62" s="240"/>
    </row>
    <row r="63" spans="7:24" s="234" customFormat="1" ht="8.25" customHeight="1">
      <c r="G63" s="238"/>
      <c r="H63" s="238"/>
      <c r="I63" s="238"/>
      <c r="K63" s="237"/>
      <c r="P63" s="235"/>
      <c r="Q63" s="240"/>
      <c r="R63" s="240"/>
      <c r="S63" s="240"/>
      <c r="U63" s="235"/>
      <c r="V63" s="240"/>
      <c r="W63" s="240"/>
      <c r="X63" s="240"/>
    </row>
    <row r="64" spans="7:24" s="234" customFormat="1" ht="8.25" customHeight="1">
      <c r="G64" s="238"/>
      <c r="H64" s="238"/>
      <c r="I64" s="238"/>
      <c r="K64" s="237"/>
      <c r="P64" s="235"/>
      <c r="Q64" s="235"/>
      <c r="R64" s="235"/>
      <c r="S64" s="235"/>
      <c r="U64" s="235"/>
      <c r="V64" s="235"/>
      <c r="W64" s="235"/>
      <c r="X64" s="235"/>
    </row>
    <row r="65" spans="7:21" s="234" customFormat="1" ht="8.25" customHeight="1">
      <c r="G65" s="238"/>
      <c r="H65" s="238"/>
      <c r="I65" s="238"/>
      <c r="K65" s="237"/>
      <c r="P65" s="235"/>
      <c r="Q65" s="235"/>
      <c r="R65" s="235"/>
      <c r="S65" s="235"/>
      <c r="U65" s="235"/>
    </row>
    <row r="66" spans="7:21" s="234" customFormat="1" ht="8.25" customHeight="1">
      <c r="G66" s="238"/>
      <c r="H66" s="238"/>
      <c r="I66" s="238"/>
      <c r="K66" s="237"/>
      <c r="P66" s="235"/>
      <c r="Q66" s="235"/>
      <c r="R66" s="235"/>
      <c r="S66" s="235"/>
      <c r="U66" s="235"/>
    </row>
    <row r="67" spans="7:21" s="234" customFormat="1" ht="8.25" customHeight="1">
      <c r="G67" s="238"/>
      <c r="H67" s="238"/>
      <c r="I67" s="238"/>
      <c r="K67" s="237"/>
      <c r="P67" s="235"/>
      <c r="Q67" s="235"/>
      <c r="R67" s="235"/>
      <c r="S67" s="235"/>
      <c r="U67" s="235"/>
    </row>
    <row r="68" spans="7:21" s="234" customFormat="1" ht="8.25" customHeight="1">
      <c r="G68" s="238"/>
      <c r="H68" s="238"/>
      <c r="I68" s="238"/>
      <c r="K68" s="237"/>
      <c r="P68" s="235"/>
      <c r="Q68" s="235"/>
      <c r="R68" s="235"/>
      <c r="S68" s="235"/>
      <c r="U68" s="235"/>
    </row>
    <row r="69" spans="7:21" s="234" customFormat="1" ht="8.25" customHeight="1">
      <c r="G69" s="238"/>
      <c r="H69" s="238"/>
      <c r="I69" s="238"/>
      <c r="K69" s="237"/>
      <c r="P69" s="235"/>
      <c r="Q69" s="235"/>
      <c r="R69" s="235"/>
      <c r="S69" s="235"/>
      <c r="U69" s="235"/>
    </row>
    <row r="70" spans="7:21" s="234" customFormat="1" ht="8.25" customHeight="1">
      <c r="G70" s="238"/>
      <c r="H70" s="238"/>
      <c r="I70" s="238"/>
      <c r="K70" s="237"/>
      <c r="P70" s="235"/>
      <c r="Q70" s="235"/>
      <c r="R70" s="235"/>
      <c r="S70" s="235"/>
      <c r="U70" s="235"/>
    </row>
    <row r="71" spans="7:21" s="234" customFormat="1" ht="8.25" customHeight="1">
      <c r="G71" s="238"/>
      <c r="H71" s="238"/>
      <c r="I71" s="238"/>
      <c r="K71" s="237"/>
      <c r="P71" s="235"/>
      <c r="Q71" s="235"/>
      <c r="R71" s="235"/>
      <c r="S71" s="235"/>
      <c r="U71" s="235"/>
    </row>
    <row r="72" spans="7:21" s="234" customFormat="1" ht="8.25" customHeight="1">
      <c r="G72" s="238"/>
      <c r="H72" s="238"/>
      <c r="I72" s="238"/>
      <c r="K72" s="237"/>
      <c r="P72" s="235"/>
      <c r="Q72" s="235"/>
      <c r="R72" s="235"/>
      <c r="S72" s="235"/>
      <c r="U72" s="235"/>
    </row>
    <row r="73" spans="7:21" s="234" customFormat="1" ht="8.25" customHeight="1">
      <c r="G73" s="238"/>
      <c r="H73" s="238"/>
      <c r="I73" s="238"/>
      <c r="K73" s="237"/>
      <c r="P73" s="235"/>
      <c r="Q73" s="235"/>
      <c r="R73" s="235"/>
      <c r="S73" s="235"/>
      <c r="U73" s="235"/>
    </row>
    <row r="74" spans="7:21" s="234" customFormat="1" ht="8.25" customHeight="1">
      <c r="G74" s="239"/>
      <c r="H74" s="238"/>
      <c r="I74" s="239"/>
      <c r="K74" s="237"/>
      <c r="P74" s="235"/>
      <c r="Q74" s="235"/>
      <c r="R74" s="235"/>
      <c r="S74" s="235"/>
      <c r="U74" s="235"/>
    </row>
    <row r="75" spans="7:21" s="234" customFormat="1" ht="8.25" customHeight="1">
      <c r="G75" s="239"/>
      <c r="H75" s="238"/>
      <c r="I75" s="239"/>
      <c r="K75" s="237"/>
      <c r="P75" s="235"/>
      <c r="Q75" s="235"/>
      <c r="R75" s="235"/>
      <c r="S75" s="235"/>
      <c r="U75" s="235"/>
    </row>
    <row r="76" spans="7:21" s="234" customFormat="1" ht="8.25" customHeight="1">
      <c r="G76" s="239"/>
      <c r="H76" s="238"/>
      <c r="I76" s="239"/>
      <c r="K76" s="237"/>
      <c r="P76" s="235"/>
      <c r="Q76" s="235"/>
      <c r="R76" s="235"/>
      <c r="S76" s="235"/>
      <c r="U76" s="235"/>
    </row>
    <row r="77" spans="7:21" s="234" customFormat="1" ht="8.25" customHeight="1">
      <c r="G77" s="238"/>
      <c r="H77" s="238"/>
      <c r="I77" s="238"/>
      <c r="K77" s="237"/>
      <c r="P77" s="235"/>
      <c r="Q77" s="235"/>
      <c r="R77" s="235"/>
      <c r="S77" s="235"/>
      <c r="U77" s="235"/>
    </row>
    <row r="78" spans="7:21" s="234" customFormat="1" ht="8.25" customHeight="1">
      <c r="G78" s="239"/>
      <c r="H78" s="238"/>
      <c r="I78" s="239"/>
      <c r="K78" s="237"/>
      <c r="P78" s="235"/>
      <c r="Q78" s="235"/>
      <c r="R78" s="235"/>
      <c r="S78" s="235"/>
      <c r="U78" s="235"/>
    </row>
    <row r="79" spans="7:21" s="234" customFormat="1" ht="8.25" customHeight="1">
      <c r="G79" s="239"/>
      <c r="H79" s="238"/>
      <c r="I79" s="238"/>
      <c r="K79" s="237"/>
      <c r="P79" s="235"/>
      <c r="Q79" s="235"/>
      <c r="R79" s="235"/>
      <c r="S79" s="235"/>
      <c r="U79" s="235"/>
    </row>
    <row r="80" spans="7:21" s="234" customFormat="1" ht="8.25" customHeight="1">
      <c r="G80" s="239"/>
      <c r="H80" s="238"/>
      <c r="I80" s="239"/>
      <c r="K80" s="237"/>
      <c r="P80" s="235"/>
      <c r="Q80" s="235"/>
      <c r="R80" s="235"/>
      <c r="S80" s="235"/>
      <c r="U80" s="235"/>
    </row>
    <row r="81" spans="7:21" s="234" customFormat="1" ht="8.25" customHeight="1">
      <c r="G81" s="239"/>
      <c r="H81" s="238"/>
      <c r="I81" s="239"/>
      <c r="K81" s="237"/>
      <c r="P81" s="235"/>
      <c r="Q81" s="235"/>
      <c r="R81" s="235"/>
      <c r="S81" s="235"/>
      <c r="U81" s="235"/>
    </row>
    <row r="82" spans="7:21" s="234" customFormat="1" ht="8.25" customHeight="1">
      <c r="G82" s="238"/>
      <c r="H82" s="238"/>
      <c r="I82" s="238"/>
      <c r="K82" s="237"/>
      <c r="P82" s="235"/>
      <c r="Q82" s="235"/>
      <c r="R82" s="235"/>
      <c r="S82" s="235"/>
      <c r="U82" s="235"/>
    </row>
    <row r="83" spans="7:21" s="234" customFormat="1" ht="8.25" customHeight="1">
      <c r="G83" s="239"/>
      <c r="H83" s="238"/>
      <c r="I83" s="239"/>
      <c r="K83" s="237"/>
      <c r="P83" s="235"/>
      <c r="Q83" s="235"/>
      <c r="R83" s="235"/>
      <c r="S83" s="235"/>
      <c r="U83" s="235"/>
    </row>
    <row r="84" spans="7:21" s="234" customFormat="1" ht="8.25" customHeight="1">
      <c r="G84" s="238"/>
      <c r="H84" s="238"/>
      <c r="I84" s="238"/>
      <c r="K84" s="237"/>
      <c r="P84" s="235"/>
      <c r="Q84" s="235"/>
      <c r="R84" s="235"/>
      <c r="S84" s="235"/>
      <c r="U84" s="235"/>
    </row>
    <row r="85" spans="7:21" s="234" customFormat="1" ht="8.25" customHeight="1">
      <c r="G85" s="239"/>
      <c r="H85" s="238"/>
      <c r="I85" s="239"/>
      <c r="K85" s="237"/>
      <c r="P85" s="235"/>
      <c r="Q85" s="235"/>
      <c r="R85" s="235"/>
      <c r="S85" s="235"/>
      <c r="U85" s="235"/>
    </row>
    <row r="86" spans="7:21" s="234" customFormat="1" ht="8.25" customHeight="1">
      <c r="G86" s="238"/>
      <c r="H86" s="238"/>
      <c r="I86" s="238"/>
      <c r="K86" s="237"/>
      <c r="P86" s="235"/>
      <c r="Q86" s="235"/>
      <c r="R86" s="235"/>
      <c r="S86" s="235"/>
      <c r="U86" s="235"/>
    </row>
    <row r="87" spans="7:21" s="234" customFormat="1" ht="8.25" customHeight="1">
      <c r="G87" s="239"/>
      <c r="H87" s="238"/>
      <c r="I87" s="239"/>
      <c r="K87" s="237"/>
      <c r="P87" s="235"/>
      <c r="Q87" s="235"/>
      <c r="R87" s="235"/>
      <c r="S87" s="235"/>
      <c r="U87" s="235"/>
    </row>
    <row r="88" spans="7:21" s="234" customFormat="1" ht="8.25" customHeight="1">
      <c r="G88" s="238"/>
      <c r="H88" s="238"/>
      <c r="I88" s="238"/>
      <c r="K88" s="237"/>
      <c r="P88" s="235"/>
      <c r="Q88" s="235"/>
      <c r="R88" s="235"/>
      <c r="S88" s="235"/>
      <c r="U88" s="235"/>
    </row>
    <row r="89" spans="7:21" s="234" customFormat="1" ht="8.25" customHeight="1">
      <c r="G89" s="238"/>
      <c r="H89" s="238"/>
      <c r="I89" s="238"/>
      <c r="K89" s="237"/>
      <c r="P89" s="235"/>
      <c r="Q89" s="235"/>
      <c r="R89" s="235"/>
      <c r="S89" s="235"/>
      <c r="U89" s="235"/>
    </row>
    <row r="90" spans="7:21" s="234" customFormat="1" ht="8.25" customHeight="1">
      <c r="G90" s="238"/>
      <c r="H90" s="238"/>
      <c r="I90" s="238"/>
      <c r="K90" s="237"/>
      <c r="P90" s="235"/>
      <c r="Q90" s="235"/>
      <c r="R90" s="235"/>
      <c r="S90" s="235"/>
      <c r="U90" s="235"/>
    </row>
    <row r="91" spans="7:21" s="234" customFormat="1" ht="8.25" customHeight="1">
      <c r="G91" s="238"/>
      <c r="H91" s="238"/>
      <c r="I91" s="238"/>
      <c r="K91" s="237"/>
      <c r="P91" s="235"/>
      <c r="Q91" s="235"/>
      <c r="R91" s="235"/>
      <c r="S91" s="235"/>
      <c r="U91" s="235"/>
    </row>
    <row r="92" spans="7:21" s="234" customFormat="1" ht="8.25" customHeight="1">
      <c r="G92" s="238"/>
      <c r="H92" s="238"/>
      <c r="I92" s="238"/>
      <c r="K92" s="237"/>
      <c r="P92" s="235"/>
      <c r="Q92" s="235"/>
      <c r="R92" s="235"/>
      <c r="S92" s="235"/>
      <c r="U92" s="235"/>
    </row>
    <row r="93" spans="7:21" s="234" customFormat="1" ht="8.25" customHeight="1">
      <c r="G93" s="238"/>
      <c r="H93" s="238"/>
      <c r="I93" s="238"/>
      <c r="K93" s="237"/>
      <c r="P93" s="235"/>
      <c r="Q93" s="235"/>
      <c r="R93" s="235"/>
      <c r="S93" s="235"/>
      <c r="U93" s="235"/>
    </row>
    <row r="94" spans="7:21" s="234" customFormat="1" ht="8.25" customHeight="1">
      <c r="G94" s="238"/>
      <c r="H94" s="238"/>
      <c r="I94" s="238"/>
      <c r="K94" s="237"/>
      <c r="P94" s="235"/>
      <c r="Q94" s="235"/>
      <c r="R94" s="235"/>
      <c r="S94" s="235"/>
      <c r="U94" s="235"/>
    </row>
    <row r="95" spans="7:21" s="234" customFormat="1" ht="8.25" customHeight="1">
      <c r="G95" s="238"/>
      <c r="H95" s="238"/>
      <c r="I95" s="238"/>
      <c r="K95" s="237"/>
      <c r="P95" s="235"/>
      <c r="Q95" s="235"/>
      <c r="R95" s="235"/>
      <c r="S95" s="235"/>
      <c r="U95" s="235"/>
    </row>
    <row r="96" spans="7:21" s="234" customFormat="1" ht="8.25" customHeight="1">
      <c r="G96" s="238"/>
      <c r="H96" s="238"/>
      <c r="I96" s="238"/>
      <c r="K96" s="237"/>
      <c r="P96" s="235"/>
      <c r="Q96" s="235"/>
      <c r="R96" s="235"/>
      <c r="S96" s="235"/>
      <c r="U96" s="235"/>
    </row>
    <row r="97" spans="7:21" s="234" customFormat="1" ht="8.25" customHeight="1">
      <c r="G97" s="238"/>
      <c r="H97" s="238"/>
      <c r="I97" s="238"/>
      <c r="K97" s="237"/>
      <c r="P97" s="235"/>
      <c r="Q97" s="235"/>
      <c r="R97" s="235"/>
      <c r="S97" s="235"/>
      <c r="U97" s="235"/>
    </row>
    <row r="98" spans="7:21" s="234" customFormat="1" ht="8.25" customHeight="1">
      <c r="G98" s="238"/>
      <c r="H98" s="238"/>
      <c r="I98" s="238"/>
      <c r="K98" s="237"/>
      <c r="P98" s="235"/>
      <c r="Q98" s="235"/>
      <c r="R98" s="235"/>
      <c r="S98" s="235"/>
      <c r="U98" s="235"/>
    </row>
    <row r="99" spans="7:21" s="234" customFormat="1" ht="8.25" customHeight="1">
      <c r="G99" s="238"/>
      <c r="H99" s="238"/>
      <c r="I99" s="238"/>
      <c r="K99" s="237"/>
      <c r="P99" s="235"/>
      <c r="Q99" s="235"/>
      <c r="R99" s="235"/>
      <c r="S99" s="235"/>
      <c r="U99" s="235"/>
    </row>
    <row r="100" spans="7:21" s="234" customFormat="1" ht="8.25" customHeight="1">
      <c r="G100" s="239"/>
      <c r="H100" s="238"/>
      <c r="I100" s="239"/>
      <c r="K100" s="237"/>
      <c r="P100" s="235"/>
      <c r="Q100" s="235"/>
      <c r="R100" s="235"/>
      <c r="S100" s="235"/>
      <c r="U100" s="235"/>
    </row>
    <row r="101" spans="7:21" s="234" customFormat="1" ht="8.25" customHeight="1">
      <c r="G101" s="239"/>
      <c r="H101" s="238"/>
      <c r="I101" s="239"/>
      <c r="K101" s="237"/>
      <c r="P101" s="235"/>
      <c r="Q101" s="235"/>
      <c r="R101" s="235"/>
      <c r="S101" s="235"/>
      <c r="U101" s="235"/>
    </row>
    <row r="102" spans="7:21" s="234" customFormat="1" ht="8.25" customHeight="1">
      <c r="G102" s="238"/>
      <c r="H102" s="238"/>
      <c r="I102" s="238"/>
      <c r="K102" s="237"/>
      <c r="P102" s="235"/>
      <c r="Q102" s="235"/>
      <c r="R102" s="235"/>
      <c r="S102" s="235"/>
      <c r="U102" s="235"/>
    </row>
    <row r="103" spans="7:21" s="234" customFormat="1" ht="8.25" customHeight="1">
      <c r="G103" s="238"/>
      <c r="H103" s="238"/>
      <c r="I103" s="238"/>
      <c r="K103" s="237"/>
      <c r="P103" s="235"/>
      <c r="Q103" s="235"/>
      <c r="R103" s="235"/>
      <c r="S103" s="235"/>
      <c r="U103" s="235"/>
    </row>
    <row r="104" spans="7:21" s="234" customFormat="1" ht="8.25" customHeight="1">
      <c r="G104" s="239"/>
      <c r="H104" s="238"/>
      <c r="I104" s="239"/>
      <c r="K104" s="237"/>
      <c r="P104" s="235"/>
      <c r="Q104" s="235"/>
      <c r="R104" s="235"/>
      <c r="S104" s="235"/>
      <c r="U104" s="235"/>
    </row>
    <row r="106" spans="7:21" s="234" customFormat="1" ht="8.25" customHeight="1">
      <c r="G106" s="239"/>
      <c r="H106" s="238"/>
      <c r="I106" s="239"/>
      <c r="K106" s="237"/>
      <c r="P106" s="236"/>
      <c r="Q106" s="235"/>
      <c r="R106" s="235"/>
      <c r="S106" s="235"/>
      <c r="U106" s="236"/>
    </row>
    <row r="108" spans="7:21" s="234" customFormat="1" ht="8.25" customHeight="1">
      <c r="G108" s="239"/>
      <c r="H108" s="238"/>
      <c r="I108" s="239"/>
      <c r="K108" s="237"/>
      <c r="P108" s="236"/>
      <c r="Q108" s="235"/>
      <c r="R108" s="235"/>
      <c r="S108" s="235"/>
      <c r="U108" s="236"/>
    </row>
    <row r="109" spans="7:21" s="234" customFormat="1" ht="8.25" customHeight="1">
      <c r="G109" s="239"/>
      <c r="H109" s="238"/>
      <c r="I109" s="239"/>
      <c r="K109" s="237"/>
      <c r="P109" s="236"/>
      <c r="Q109" s="235"/>
      <c r="R109" s="235"/>
      <c r="S109" s="235"/>
      <c r="U109" s="236"/>
    </row>
    <row r="110" spans="7:21" s="234" customFormat="1" ht="8.25" customHeight="1">
      <c r="G110" s="239"/>
      <c r="H110" s="238"/>
      <c r="I110" s="239"/>
      <c r="K110" s="237"/>
      <c r="P110" s="236"/>
      <c r="Q110" s="235"/>
      <c r="R110" s="235"/>
      <c r="S110" s="235"/>
      <c r="U110" s="236"/>
    </row>
    <row r="111" spans="7:21" s="234" customFormat="1" ht="8.25" customHeight="1">
      <c r="G111" s="239"/>
      <c r="H111" s="238"/>
      <c r="I111" s="239"/>
      <c r="K111" s="237"/>
      <c r="P111" s="236"/>
      <c r="Q111" s="235"/>
      <c r="R111" s="235"/>
      <c r="S111" s="235"/>
      <c r="U111" s="236"/>
    </row>
    <row r="112" spans="7:21" s="234" customFormat="1" ht="8.25" customHeight="1">
      <c r="G112" s="239"/>
      <c r="H112" s="238"/>
      <c r="I112" s="239"/>
      <c r="K112" s="237"/>
      <c r="P112" s="236"/>
      <c r="Q112" s="235"/>
      <c r="R112" s="235"/>
      <c r="S112" s="235"/>
      <c r="U112" s="236"/>
    </row>
    <row r="114" spans="7:9" s="234" customFormat="1" ht="8.25" customHeight="1">
      <c r="G114" s="239"/>
      <c r="H114" s="238"/>
      <c r="I114" s="239"/>
    </row>
    <row r="115" spans="7:9" s="234" customFormat="1" ht="8.25" customHeight="1">
      <c r="G115" s="239"/>
      <c r="H115" s="238"/>
      <c r="I115" s="239"/>
    </row>
    <row r="116" spans="7:9" s="234" customFormat="1" ht="8.25" customHeight="1">
      <c r="G116" s="239"/>
      <c r="H116" s="238"/>
      <c r="I116" s="239"/>
    </row>
    <row r="117" spans="7:9" s="234" customFormat="1" ht="8.25" customHeight="1">
      <c r="G117" s="239"/>
      <c r="H117" s="238"/>
      <c r="I117" s="239"/>
    </row>
    <row r="118" spans="7:9" s="234" customFormat="1" ht="8.25" customHeight="1">
      <c r="G118" s="239"/>
      <c r="H118" s="238"/>
      <c r="I118" s="239"/>
    </row>
    <row r="136" spans="7:9" s="234" customFormat="1" ht="8.25" customHeight="1">
      <c r="G136" s="239"/>
      <c r="H136" s="238"/>
      <c r="I136" s="239"/>
    </row>
    <row r="137" spans="7:9" s="234" customFormat="1" ht="8.25" customHeight="1">
      <c r="G137" s="239"/>
      <c r="H137" s="238"/>
      <c r="I137" s="239"/>
    </row>
    <row r="138" spans="7:9" s="234" customFormat="1" ht="8.25" customHeight="1">
      <c r="G138" s="239"/>
      <c r="H138" s="238"/>
      <c r="I138" s="239"/>
    </row>
    <row r="139" spans="7:9" s="234" customFormat="1" ht="8.25" customHeight="1">
      <c r="G139" s="239"/>
      <c r="H139" s="238"/>
      <c r="I139" s="239"/>
    </row>
    <row r="140" spans="7:9" s="234" customFormat="1" ht="8.25" customHeight="1">
      <c r="G140" s="239"/>
      <c r="H140" s="238"/>
      <c r="I140" s="239"/>
    </row>
    <row r="141" spans="7:9" s="234" customFormat="1" ht="8.25" customHeight="1">
      <c r="G141" s="239"/>
      <c r="H141" s="238"/>
      <c r="I141" s="239"/>
    </row>
    <row r="162" spans="7:9" s="234" customFormat="1" ht="8.25" customHeight="1">
      <c r="G162" s="239"/>
      <c r="H162" s="238"/>
      <c r="I162" s="239"/>
    </row>
    <row r="163" spans="7:9" s="234" customFormat="1" ht="8.25" customHeight="1">
      <c r="G163" s="239"/>
      <c r="H163" s="238"/>
      <c r="I163" s="239"/>
    </row>
    <row r="165" spans="7:9" s="234" customFormat="1" ht="8.25" customHeight="1">
      <c r="G165" s="239"/>
      <c r="H165" s="238"/>
      <c r="I165" s="239"/>
    </row>
    <row r="166" spans="7:9" s="234" customFormat="1" ht="8.25" customHeight="1">
      <c r="G166" s="239"/>
      <c r="H166" s="238"/>
      <c r="I166" s="239"/>
    </row>
    <row r="167" spans="7:9" s="234" customFormat="1" ht="8.25" customHeight="1">
      <c r="G167" s="239"/>
      <c r="H167" s="238"/>
      <c r="I167" s="239"/>
    </row>
    <row r="168" spans="7:9" s="234" customFormat="1" ht="8.25" customHeight="1">
      <c r="G168" s="239"/>
      <c r="H168" s="238"/>
      <c r="I168" s="239"/>
    </row>
    <row r="169" spans="7:9" s="234" customFormat="1" ht="8.25" customHeight="1">
      <c r="G169" s="239"/>
      <c r="H169" s="238"/>
      <c r="I169" s="239"/>
    </row>
    <row r="170" spans="7:9" s="234" customFormat="1" ht="8.25" customHeight="1">
      <c r="G170" s="239"/>
      <c r="H170" s="238"/>
      <c r="I170" s="239"/>
    </row>
    <row r="183" spans="7:9" s="234" customFormat="1" ht="8.25" customHeight="1">
      <c r="G183" s="239"/>
      <c r="H183" s="239"/>
      <c r="I183" s="239"/>
    </row>
    <row r="184" spans="7:9" s="234" customFormat="1" ht="8.25" customHeight="1">
      <c r="G184" s="239"/>
      <c r="H184" s="239"/>
      <c r="I184" s="239"/>
    </row>
    <row r="185" spans="7:9" s="234" customFormat="1" ht="8.25" customHeight="1">
      <c r="G185" s="239"/>
      <c r="H185" s="239"/>
      <c r="I185" s="239"/>
    </row>
    <row r="65536" spans="6:21" s="234" customFormat="1" ht="26.25" customHeight="1">
      <c r="F65536" s="238"/>
      <c r="G65536" s="238"/>
      <c r="H65536" s="238"/>
      <c r="I65536" s="238"/>
      <c r="P65536" s="235"/>
      <c r="Q65536" s="235"/>
      <c r="R65536" s="235"/>
      <c r="S65536" s="235"/>
      <c r="U65536" s="235"/>
    </row>
  </sheetData>
  <sheetProtection selectLockedCells="1" selectUnlockedCells="1"/>
  <mergeCells count="10">
    <mergeCell ref="V4:X4"/>
    <mergeCell ref="V21:X21"/>
    <mergeCell ref="B4:D4"/>
    <mergeCell ref="B21:D21"/>
    <mergeCell ref="L4:N4"/>
    <mergeCell ref="L21:N21"/>
    <mergeCell ref="Q4:S4"/>
    <mergeCell ref="Q21:S21"/>
    <mergeCell ref="G4:I4"/>
    <mergeCell ref="G21:I21"/>
  </mergeCells>
  <printOptions horizontalCentered="1"/>
  <pageMargins left="0.51181102362204722" right="0" top="0.78740157480314965" bottom="0.39370078740157483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185"/>
  <sheetViews>
    <sheetView topLeftCell="O1" zoomScale="30" zoomScaleNormal="30" workbookViewId="0">
      <selection activeCell="C40" sqref="C40"/>
    </sheetView>
  </sheetViews>
  <sheetFormatPr defaultColWidth="9.125" defaultRowHeight="24" customHeight="1"/>
  <cols>
    <col min="1" max="1" width="26.375" style="238" customWidth="1"/>
    <col min="2" max="4" width="15.75" style="238" customWidth="1"/>
    <col min="5" max="5" width="11.125" style="238" customWidth="1"/>
    <col min="6" max="6" width="28.25" style="238" customWidth="1"/>
    <col min="7" max="9" width="17.5" style="238" customWidth="1"/>
    <col min="10" max="10" width="9.125" style="238"/>
    <col min="11" max="11" width="24.625" style="238" customWidth="1"/>
    <col min="12" max="14" width="18.375" style="238" customWidth="1"/>
    <col min="15" max="15" width="9.125" style="238"/>
    <col min="16" max="16" width="26.375" style="197" customWidth="1"/>
    <col min="17" max="19" width="18" style="197" customWidth="1"/>
    <col min="20" max="20" width="9.125" style="238"/>
    <col min="21" max="21" width="26.375" style="197" customWidth="1"/>
    <col min="22" max="24" width="18" style="197" customWidth="1"/>
    <col min="25" max="16384" width="9.125" style="238"/>
  </cols>
  <sheetData>
    <row r="1" spans="1:24" ht="29.25" customHeight="1">
      <c r="A1" s="420" t="s">
        <v>304</v>
      </c>
      <c r="F1" s="434" t="s">
        <v>304</v>
      </c>
      <c r="G1" s="348"/>
      <c r="H1" s="348"/>
      <c r="I1" s="348"/>
      <c r="K1" s="433" t="s">
        <v>304</v>
      </c>
      <c r="L1" s="346"/>
      <c r="M1" s="346"/>
      <c r="N1" s="346"/>
      <c r="P1" s="436" t="s">
        <v>303</v>
      </c>
      <c r="Q1" s="435"/>
      <c r="R1" s="435"/>
      <c r="S1" s="435"/>
      <c r="U1" s="436" t="s">
        <v>303</v>
      </c>
      <c r="V1" s="435"/>
      <c r="W1" s="435"/>
      <c r="X1" s="435"/>
    </row>
    <row r="2" spans="1:24" s="420" customFormat="1" ht="7.5" customHeight="1">
      <c r="F2" s="434"/>
      <c r="G2" s="434"/>
      <c r="H2" s="434"/>
      <c r="I2" s="434"/>
      <c r="K2" s="433"/>
      <c r="L2" s="433"/>
      <c r="M2" s="433"/>
      <c r="N2" s="433"/>
      <c r="P2" s="200"/>
      <c r="Q2" s="200"/>
      <c r="R2" s="200"/>
      <c r="S2" s="200"/>
      <c r="U2" s="200"/>
      <c r="V2" s="200"/>
      <c r="W2" s="200"/>
      <c r="X2" s="200"/>
    </row>
    <row r="3" spans="1:24" s="420" customFormat="1" ht="13.5" customHeight="1">
      <c r="A3" s="432"/>
      <c r="B3" s="432"/>
      <c r="C3" s="432"/>
      <c r="D3" s="432"/>
      <c r="F3" s="431"/>
      <c r="G3" s="431"/>
      <c r="H3" s="431"/>
      <c r="I3" s="431"/>
      <c r="K3" s="430"/>
      <c r="L3" s="430"/>
      <c r="M3" s="430"/>
      <c r="N3" s="430"/>
      <c r="P3" s="429"/>
      <c r="Q3" s="429"/>
      <c r="R3" s="429"/>
      <c r="S3" s="429"/>
      <c r="U3" s="429"/>
      <c r="V3" s="429"/>
      <c r="W3" s="429"/>
      <c r="X3" s="429"/>
    </row>
    <row r="4" spans="1:24" s="420" customFormat="1" ht="32.25" customHeight="1">
      <c r="A4" s="428" t="s">
        <v>6</v>
      </c>
      <c r="B4" s="427" t="s">
        <v>0</v>
      </c>
      <c r="C4" s="427" t="s">
        <v>1</v>
      </c>
      <c r="D4" s="427" t="s">
        <v>2</v>
      </c>
      <c r="F4" s="426" t="s">
        <v>6</v>
      </c>
      <c r="G4" s="425" t="s">
        <v>0</v>
      </c>
      <c r="H4" s="425" t="s">
        <v>1</v>
      </c>
      <c r="I4" s="425" t="s">
        <v>2</v>
      </c>
      <c r="K4" s="424" t="s">
        <v>6</v>
      </c>
      <c r="L4" s="423" t="s">
        <v>0</v>
      </c>
      <c r="M4" s="423" t="s">
        <v>1</v>
      </c>
      <c r="N4" s="423" t="s">
        <v>2</v>
      </c>
      <c r="P4" s="422" t="s">
        <v>6</v>
      </c>
      <c r="Q4" s="421" t="s">
        <v>0</v>
      </c>
      <c r="R4" s="421" t="s">
        <v>1</v>
      </c>
      <c r="S4" s="421" t="s">
        <v>2</v>
      </c>
      <c r="U4" s="422" t="s">
        <v>6</v>
      </c>
      <c r="V4" s="421" t="s">
        <v>0</v>
      </c>
      <c r="W4" s="421" t="s">
        <v>1</v>
      </c>
      <c r="X4" s="421" t="s">
        <v>2</v>
      </c>
    </row>
    <row r="5" spans="1:24" s="420" customFormat="1" ht="27.75" customHeight="1">
      <c r="A5" s="394"/>
      <c r="B5" s="394"/>
      <c r="C5" s="395" t="s">
        <v>270</v>
      </c>
      <c r="D5" s="394"/>
      <c r="F5" s="391"/>
      <c r="G5" s="391"/>
      <c r="H5" s="392" t="s">
        <v>270</v>
      </c>
      <c r="I5" s="391"/>
      <c r="K5" s="388"/>
      <c r="L5" s="388"/>
      <c r="M5" s="389" t="s">
        <v>270</v>
      </c>
      <c r="N5" s="388"/>
      <c r="P5" s="381"/>
      <c r="Q5" s="381"/>
      <c r="R5" s="387" t="s">
        <v>270</v>
      </c>
      <c r="S5" s="381"/>
      <c r="U5" s="381"/>
      <c r="V5" s="381"/>
      <c r="W5" s="387" t="s">
        <v>270</v>
      </c>
      <c r="X5" s="381"/>
    </row>
    <row r="6" spans="1:24" s="371" customFormat="1" ht="20.25" customHeight="1">
      <c r="A6" s="371" t="s">
        <v>302</v>
      </c>
      <c r="B6" s="419">
        <v>2044122</v>
      </c>
      <c r="C6" s="419">
        <v>988127</v>
      </c>
      <c r="D6" s="418">
        <v>1055995</v>
      </c>
      <c r="E6" s="370"/>
      <c r="F6" s="377" t="s">
        <v>302</v>
      </c>
      <c r="G6" s="417">
        <v>2045917</v>
      </c>
      <c r="H6" s="417">
        <v>988758</v>
      </c>
      <c r="I6" s="416">
        <v>1057159</v>
      </c>
      <c r="K6" s="375" t="s">
        <v>302</v>
      </c>
      <c r="L6" s="415">
        <v>2047509</v>
      </c>
      <c r="M6" s="415">
        <v>989483</v>
      </c>
      <c r="N6" s="415">
        <v>1058026</v>
      </c>
      <c r="P6" s="373" t="s">
        <v>302</v>
      </c>
      <c r="Q6" s="414">
        <v>2048551</v>
      </c>
      <c r="R6" s="414">
        <v>989834</v>
      </c>
      <c r="S6" s="414">
        <v>1058717</v>
      </c>
      <c r="U6" s="373" t="s">
        <v>302</v>
      </c>
      <c r="V6" s="414">
        <f t="shared" ref="V6:V15" si="0">(B6+G6+L6+Q6)/4</f>
        <v>2046524.75</v>
      </c>
      <c r="W6" s="414">
        <f t="shared" ref="W6:W15" si="1">(C6+H6+M6+R6)/4</f>
        <v>989050.5</v>
      </c>
      <c r="X6" s="414">
        <f t="shared" ref="X6:X15" si="2">(D6+I6+N6+S6)/4</f>
        <v>1057474.25</v>
      </c>
    </row>
    <row r="7" spans="1:24" s="370" customFormat="1" ht="20.25" customHeight="1">
      <c r="A7" s="370" t="s">
        <v>301</v>
      </c>
      <c r="B7" s="410">
        <v>1293967</v>
      </c>
      <c r="C7" s="410">
        <v>718806</v>
      </c>
      <c r="D7" s="409">
        <v>575161</v>
      </c>
      <c r="F7" s="369" t="s">
        <v>301</v>
      </c>
      <c r="G7" s="408">
        <v>1287096</v>
      </c>
      <c r="H7" s="408">
        <v>719326</v>
      </c>
      <c r="I7" s="407">
        <v>567770</v>
      </c>
      <c r="K7" s="368" t="s">
        <v>301</v>
      </c>
      <c r="L7" s="406">
        <v>1311683</v>
      </c>
      <c r="M7" s="406">
        <v>720809</v>
      </c>
      <c r="N7" s="406">
        <v>590874</v>
      </c>
      <c r="P7" s="344" t="s">
        <v>301</v>
      </c>
      <c r="Q7" s="342">
        <v>1319743</v>
      </c>
      <c r="R7" s="342">
        <v>729159</v>
      </c>
      <c r="S7" s="342">
        <v>590584</v>
      </c>
      <c r="U7" s="344" t="s">
        <v>301</v>
      </c>
      <c r="V7" s="342">
        <f t="shared" si="0"/>
        <v>1303122.25</v>
      </c>
      <c r="W7" s="342">
        <f t="shared" si="1"/>
        <v>722025</v>
      </c>
      <c r="X7" s="342">
        <f t="shared" si="2"/>
        <v>581097.25</v>
      </c>
    </row>
    <row r="8" spans="1:24" s="370" customFormat="1" ht="20.25" customHeight="1">
      <c r="A8" s="370" t="s">
        <v>300</v>
      </c>
      <c r="B8" s="410">
        <v>1261602</v>
      </c>
      <c r="C8" s="410">
        <v>695846</v>
      </c>
      <c r="D8" s="409">
        <v>565756</v>
      </c>
      <c r="E8" s="202"/>
      <c r="F8" s="369" t="s">
        <v>300</v>
      </c>
      <c r="G8" s="408">
        <v>1275923</v>
      </c>
      <c r="H8" s="408">
        <v>713074</v>
      </c>
      <c r="I8" s="407">
        <v>562849</v>
      </c>
      <c r="K8" s="368" t="s">
        <v>300</v>
      </c>
      <c r="L8" s="406">
        <v>1310835</v>
      </c>
      <c r="M8" s="406">
        <v>720556</v>
      </c>
      <c r="N8" s="406">
        <v>590279</v>
      </c>
      <c r="P8" s="344" t="s">
        <v>300</v>
      </c>
      <c r="Q8" s="342">
        <v>1289383</v>
      </c>
      <c r="R8" s="342">
        <v>711941</v>
      </c>
      <c r="S8" s="342">
        <v>577442</v>
      </c>
      <c r="U8" s="344" t="s">
        <v>300</v>
      </c>
      <c r="V8" s="342">
        <f t="shared" si="0"/>
        <v>1284435.75</v>
      </c>
      <c r="W8" s="342">
        <f t="shared" si="1"/>
        <v>710354.25</v>
      </c>
      <c r="X8" s="342">
        <f t="shared" si="2"/>
        <v>574081.5</v>
      </c>
    </row>
    <row r="9" spans="1:24" s="370" customFormat="1" ht="20.25" customHeight="1">
      <c r="A9" s="370" t="s">
        <v>299</v>
      </c>
      <c r="B9" s="410">
        <v>1236358</v>
      </c>
      <c r="C9" s="410">
        <v>680638</v>
      </c>
      <c r="D9" s="409">
        <v>555720</v>
      </c>
      <c r="F9" s="369" t="s">
        <v>299</v>
      </c>
      <c r="G9" s="408">
        <v>1252549</v>
      </c>
      <c r="H9" s="408">
        <v>695555</v>
      </c>
      <c r="I9" s="407">
        <v>556994</v>
      </c>
      <c r="K9" s="368" t="s">
        <v>299</v>
      </c>
      <c r="L9" s="406">
        <v>1299811</v>
      </c>
      <c r="M9" s="406">
        <v>717188</v>
      </c>
      <c r="N9" s="406">
        <v>582623</v>
      </c>
      <c r="P9" s="344" t="s">
        <v>299</v>
      </c>
      <c r="Q9" s="342">
        <v>1263081</v>
      </c>
      <c r="R9" s="342">
        <v>697938</v>
      </c>
      <c r="S9" s="342">
        <v>565143</v>
      </c>
      <c r="U9" s="344" t="s">
        <v>299</v>
      </c>
      <c r="V9" s="342">
        <f t="shared" si="0"/>
        <v>1262949.75</v>
      </c>
      <c r="W9" s="342">
        <f t="shared" si="1"/>
        <v>697829.75</v>
      </c>
      <c r="X9" s="342">
        <f t="shared" si="2"/>
        <v>565120</v>
      </c>
    </row>
    <row r="10" spans="1:24" s="370" customFormat="1" ht="20.25" customHeight="1">
      <c r="A10" s="370" t="s">
        <v>298</v>
      </c>
      <c r="B10" s="410">
        <v>25244</v>
      </c>
      <c r="C10" s="410">
        <v>15208</v>
      </c>
      <c r="D10" s="409">
        <v>10036</v>
      </c>
      <c r="F10" s="369" t="s">
        <v>298</v>
      </c>
      <c r="G10" s="408">
        <v>23374</v>
      </c>
      <c r="H10" s="408">
        <v>17519</v>
      </c>
      <c r="I10" s="407">
        <v>5855</v>
      </c>
      <c r="K10" s="368" t="s">
        <v>298</v>
      </c>
      <c r="L10" s="406">
        <v>11024</v>
      </c>
      <c r="M10" s="406">
        <v>3368</v>
      </c>
      <c r="N10" s="406">
        <v>7656</v>
      </c>
      <c r="P10" s="344" t="s">
        <v>298</v>
      </c>
      <c r="Q10" s="342">
        <v>26302</v>
      </c>
      <c r="R10" s="342">
        <v>14003</v>
      </c>
      <c r="S10" s="342">
        <v>12299</v>
      </c>
      <c r="U10" s="344" t="s">
        <v>298</v>
      </c>
      <c r="V10" s="342">
        <f t="shared" si="0"/>
        <v>21486</v>
      </c>
      <c r="W10" s="342">
        <f t="shared" si="1"/>
        <v>12524.5</v>
      </c>
      <c r="X10" s="342">
        <f t="shared" si="2"/>
        <v>8961.5</v>
      </c>
    </row>
    <row r="11" spans="1:24" s="370" customFormat="1" ht="20.25" customHeight="1">
      <c r="A11" s="370" t="s">
        <v>297</v>
      </c>
      <c r="B11" s="409">
        <v>32365</v>
      </c>
      <c r="C11" s="409">
        <v>22960</v>
      </c>
      <c r="D11" s="413">
        <v>9405</v>
      </c>
      <c r="F11" s="369" t="s">
        <v>297</v>
      </c>
      <c r="G11" s="407">
        <v>11173</v>
      </c>
      <c r="H11" s="407">
        <v>6252</v>
      </c>
      <c r="I11" s="412">
        <v>4921</v>
      </c>
      <c r="K11" s="368" t="s">
        <v>297</v>
      </c>
      <c r="L11" s="411">
        <v>848</v>
      </c>
      <c r="M11" s="411">
        <v>253</v>
      </c>
      <c r="N11" s="411">
        <v>595</v>
      </c>
      <c r="P11" s="344" t="s">
        <v>297</v>
      </c>
      <c r="Q11" s="342">
        <v>30360</v>
      </c>
      <c r="R11" s="342">
        <v>17218</v>
      </c>
      <c r="S11" s="342">
        <v>13142</v>
      </c>
      <c r="U11" s="344" t="s">
        <v>297</v>
      </c>
      <c r="V11" s="342">
        <f t="shared" si="0"/>
        <v>18686.5</v>
      </c>
      <c r="W11" s="342">
        <f t="shared" si="1"/>
        <v>11670.75</v>
      </c>
      <c r="X11" s="342">
        <f t="shared" si="2"/>
        <v>7015.75</v>
      </c>
    </row>
    <row r="12" spans="1:24" s="370" customFormat="1" ht="20.25" customHeight="1">
      <c r="A12" s="370" t="s">
        <v>296</v>
      </c>
      <c r="B12" s="410">
        <v>750155</v>
      </c>
      <c r="C12" s="410">
        <v>269321</v>
      </c>
      <c r="D12" s="409">
        <v>480834</v>
      </c>
      <c r="F12" s="369" t="s">
        <v>296</v>
      </c>
      <c r="G12" s="408">
        <v>758821</v>
      </c>
      <c r="H12" s="408">
        <v>269432</v>
      </c>
      <c r="I12" s="407">
        <v>489389</v>
      </c>
      <c r="K12" s="368" t="s">
        <v>296</v>
      </c>
      <c r="L12" s="406">
        <v>735826</v>
      </c>
      <c r="M12" s="406">
        <v>268674</v>
      </c>
      <c r="N12" s="406">
        <v>467152</v>
      </c>
      <c r="P12" s="344" t="s">
        <v>296</v>
      </c>
      <c r="Q12" s="342">
        <v>728808</v>
      </c>
      <c r="R12" s="342">
        <v>260675</v>
      </c>
      <c r="S12" s="342">
        <v>468133</v>
      </c>
      <c r="U12" s="344" t="s">
        <v>296</v>
      </c>
      <c r="V12" s="342">
        <f t="shared" si="0"/>
        <v>743402.5</v>
      </c>
      <c r="W12" s="342">
        <f t="shared" si="1"/>
        <v>267025.5</v>
      </c>
      <c r="X12" s="342">
        <f t="shared" si="2"/>
        <v>476377</v>
      </c>
    </row>
    <row r="13" spans="1:24" s="370" customFormat="1" ht="20.25" customHeight="1">
      <c r="A13" s="370" t="s">
        <v>295</v>
      </c>
      <c r="B13" s="410">
        <v>188581</v>
      </c>
      <c r="C13" s="410">
        <v>8065</v>
      </c>
      <c r="D13" s="409">
        <v>180516</v>
      </c>
      <c r="E13" s="343"/>
      <c r="F13" s="369" t="s">
        <v>295</v>
      </c>
      <c r="G13" s="408">
        <v>206694</v>
      </c>
      <c r="H13" s="408">
        <v>19001</v>
      </c>
      <c r="I13" s="407">
        <v>187693</v>
      </c>
      <c r="K13" s="368" t="s">
        <v>295</v>
      </c>
      <c r="L13" s="406">
        <v>201254</v>
      </c>
      <c r="M13" s="406">
        <v>13810</v>
      </c>
      <c r="N13" s="406">
        <v>187444</v>
      </c>
      <c r="P13" s="344" t="s">
        <v>295</v>
      </c>
      <c r="Q13" s="342">
        <v>177775</v>
      </c>
      <c r="R13" s="342">
        <v>11327</v>
      </c>
      <c r="S13" s="342">
        <v>166448</v>
      </c>
      <c r="U13" s="344" t="s">
        <v>295</v>
      </c>
      <c r="V13" s="342">
        <f t="shared" si="0"/>
        <v>193576</v>
      </c>
      <c r="W13" s="342">
        <f t="shared" si="1"/>
        <v>13050.75</v>
      </c>
      <c r="X13" s="342">
        <f t="shared" si="2"/>
        <v>180525.25</v>
      </c>
    </row>
    <row r="14" spans="1:24" s="371" customFormat="1" ht="20.25" customHeight="1">
      <c r="A14" s="370" t="s">
        <v>294</v>
      </c>
      <c r="B14" s="410">
        <v>184542</v>
      </c>
      <c r="C14" s="410">
        <v>85318</v>
      </c>
      <c r="D14" s="409">
        <v>99224</v>
      </c>
      <c r="E14" s="343"/>
      <c r="F14" s="369" t="s">
        <v>294</v>
      </c>
      <c r="G14" s="408">
        <v>158171</v>
      </c>
      <c r="H14" s="408">
        <v>74038</v>
      </c>
      <c r="I14" s="407">
        <v>84133</v>
      </c>
      <c r="K14" s="368" t="s">
        <v>294</v>
      </c>
      <c r="L14" s="406">
        <v>168598</v>
      </c>
      <c r="M14" s="406">
        <v>80725</v>
      </c>
      <c r="N14" s="406">
        <v>87873</v>
      </c>
      <c r="P14" s="344" t="s">
        <v>294</v>
      </c>
      <c r="Q14" s="342">
        <v>162902</v>
      </c>
      <c r="R14" s="342">
        <v>71990</v>
      </c>
      <c r="S14" s="342">
        <v>90912</v>
      </c>
      <c r="U14" s="344" t="s">
        <v>294</v>
      </c>
      <c r="V14" s="342">
        <f t="shared" si="0"/>
        <v>168553.25</v>
      </c>
      <c r="W14" s="342">
        <f t="shared" si="1"/>
        <v>78017.75</v>
      </c>
      <c r="X14" s="342">
        <f t="shared" si="2"/>
        <v>90535.5</v>
      </c>
    </row>
    <row r="15" spans="1:24" s="370" customFormat="1" ht="20.25" customHeight="1">
      <c r="A15" s="367" t="s">
        <v>293</v>
      </c>
      <c r="B15" s="410">
        <v>377032</v>
      </c>
      <c r="C15" s="410">
        <v>175938</v>
      </c>
      <c r="D15" s="409">
        <v>201094</v>
      </c>
      <c r="E15" s="343"/>
      <c r="F15" s="364" t="s">
        <v>293</v>
      </c>
      <c r="G15" s="408">
        <v>393956</v>
      </c>
      <c r="H15" s="408">
        <v>176393</v>
      </c>
      <c r="I15" s="407">
        <v>217563</v>
      </c>
      <c r="K15" s="362" t="s">
        <v>293</v>
      </c>
      <c r="L15" s="406">
        <v>365974</v>
      </c>
      <c r="M15" s="406">
        <v>174139</v>
      </c>
      <c r="N15" s="406">
        <v>191835</v>
      </c>
      <c r="P15" s="360" t="s">
        <v>293</v>
      </c>
      <c r="Q15" s="342">
        <v>388131</v>
      </c>
      <c r="R15" s="342">
        <v>177358</v>
      </c>
      <c r="S15" s="342">
        <v>210773</v>
      </c>
      <c r="U15" s="360" t="s">
        <v>293</v>
      </c>
      <c r="V15" s="342">
        <f t="shared" si="0"/>
        <v>381273.25</v>
      </c>
      <c r="W15" s="342">
        <f t="shared" si="1"/>
        <v>175957</v>
      </c>
      <c r="X15" s="342">
        <f t="shared" si="2"/>
        <v>205316.25</v>
      </c>
    </row>
    <row r="16" spans="1:24" s="370" customFormat="1" ht="12" customHeight="1">
      <c r="A16" s="405"/>
      <c r="B16" s="404"/>
      <c r="C16" s="404"/>
      <c r="D16" s="404"/>
      <c r="E16" s="187"/>
      <c r="F16" s="403"/>
      <c r="G16" s="402"/>
      <c r="H16" s="402"/>
      <c r="I16" s="402"/>
      <c r="K16" s="401"/>
      <c r="L16" s="400"/>
      <c r="M16" s="400"/>
      <c r="N16" s="400"/>
      <c r="P16" s="399"/>
      <c r="Q16" s="398"/>
      <c r="R16" s="397"/>
      <c r="S16" s="397"/>
      <c r="U16" s="399"/>
      <c r="V16" s="398"/>
      <c r="W16" s="397"/>
      <c r="X16" s="397"/>
    </row>
    <row r="17" spans="1:24" s="202" customFormat="1" ht="23.25" customHeight="1">
      <c r="A17" s="394"/>
      <c r="B17" s="396"/>
      <c r="C17" s="395" t="s">
        <v>268</v>
      </c>
      <c r="D17" s="394"/>
      <c r="F17" s="391"/>
      <c r="G17" s="393"/>
      <c r="H17" s="392" t="s">
        <v>268</v>
      </c>
      <c r="I17" s="391"/>
      <c r="K17" s="388"/>
      <c r="L17" s="390"/>
      <c r="M17" s="389" t="s">
        <v>268</v>
      </c>
      <c r="N17" s="388"/>
      <c r="P17" s="381"/>
      <c r="Q17" s="381"/>
      <c r="R17" s="387" t="s">
        <v>268</v>
      </c>
      <c r="S17" s="381"/>
      <c r="U17" s="381"/>
      <c r="V17" s="381"/>
      <c r="W17" s="387" t="s">
        <v>268</v>
      </c>
      <c r="X17" s="381"/>
    </row>
    <row r="18" spans="1:24" s="380" customFormat="1" ht="20.25" customHeight="1">
      <c r="A18" s="386"/>
      <c r="F18" s="385"/>
      <c r="G18" s="384"/>
      <c r="H18" s="384"/>
      <c r="I18" s="384"/>
      <c r="K18" s="383"/>
      <c r="L18" s="382"/>
      <c r="M18" s="382"/>
      <c r="N18" s="382"/>
      <c r="P18" s="381"/>
      <c r="Q18" s="200"/>
      <c r="R18" s="200"/>
      <c r="S18" s="200"/>
      <c r="U18" s="381"/>
      <c r="V18" s="200"/>
      <c r="W18" s="200"/>
      <c r="X18" s="200"/>
    </row>
    <row r="19" spans="1:24" s="371" customFormat="1" ht="20.25" customHeight="1">
      <c r="A19" s="371" t="s">
        <v>302</v>
      </c>
      <c r="B19" s="379">
        <v>100</v>
      </c>
      <c r="C19" s="379">
        <v>100</v>
      </c>
      <c r="D19" s="379">
        <v>100</v>
      </c>
      <c r="E19" s="378"/>
      <c r="F19" s="377" t="s">
        <v>302</v>
      </c>
      <c r="G19" s="376">
        <v>100</v>
      </c>
      <c r="H19" s="376">
        <v>100</v>
      </c>
      <c r="I19" s="376">
        <v>100</v>
      </c>
      <c r="K19" s="375" t="s">
        <v>302</v>
      </c>
      <c r="L19" s="374">
        <v>100</v>
      </c>
      <c r="M19" s="374">
        <v>100</v>
      </c>
      <c r="N19" s="374">
        <v>100</v>
      </c>
      <c r="P19" s="373" t="s">
        <v>302</v>
      </c>
      <c r="Q19" s="372">
        <v>100</v>
      </c>
      <c r="R19" s="372">
        <v>100</v>
      </c>
      <c r="S19" s="372">
        <v>100</v>
      </c>
      <c r="U19" s="373" t="s">
        <v>302</v>
      </c>
      <c r="V19" s="372">
        <v>100</v>
      </c>
      <c r="W19" s="372">
        <v>100</v>
      </c>
      <c r="X19" s="372">
        <v>100</v>
      </c>
    </row>
    <row r="20" spans="1:24" s="370" customFormat="1" ht="20.25" customHeight="1">
      <c r="A20" s="370" t="s">
        <v>301</v>
      </c>
      <c r="B20" s="366">
        <f t="shared" ref="B20:D28" si="3">B7*100/B$6</f>
        <v>63.301847932755479</v>
      </c>
      <c r="C20" s="366">
        <f t="shared" si="3"/>
        <v>72.744292990678318</v>
      </c>
      <c r="D20" s="366">
        <f t="shared" si="3"/>
        <v>54.466261677375364</v>
      </c>
      <c r="E20" s="365"/>
      <c r="F20" s="369" t="s">
        <v>301</v>
      </c>
      <c r="G20" s="363">
        <f t="shared" ref="G20:I28" si="4">G7*100/G$6</f>
        <v>62.910469975077191</v>
      </c>
      <c r="H20" s="363">
        <f t="shared" si="4"/>
        <v>72.750460678952791</v>
      </c>
      <c r="I20" s="363">
        <f t="shared" si="4"/>
        <v>53.707152850233506</v>
      </c>
      <c r="K20" s="368" t="s">
        <v>301</v>
      </c>
      <c r="L20" s="361">
        <f t="shared" ref="L20:N28" si="5">L7*100/L$6</f>
        <v>64.062380189781834</v>
      </c>
      <c r="M20" s="361">
        <f t="shared" si="5"/>
        <v>72.847032238047547</v>
      </c>
      <c r="N20" s="361">
        <f t="shared" si="5"/>
        <v>55.846831741374977</v>
      </c>
      <c r="P20" s="344" t="s">
        <v>301</v>
      </c>
      <c r="Q20" s="359">
        <f t="shared" ref="Q20:S21" si="6">Q7*100/Q$6</f>
        <v>64.423243551173485</v>
      </c>
      <c r="R20" s="359">
        <f t="shared" si="6"/>
        <v>73.664776113974668</v>
      </c>
      <c r="S20" s="359">
        <f t="shared" si="6"/>
        <v>55.782990166399522</v>
      </c>
      <c r="U20" s="344" t="s">
        <v>301</v>
      </c>
      <c r="V20" s="359">
        <f t="shared" ref="V20:X21" si="7">V7*100/V$6</f>
        <v>63.674883482352215</v>
      </c>
      <c r="W20" s="359">
        <f t="shared" si="7"/>
        <v>73.001833576748609</v>
      </c>
      <c r="X20" s="359">
        <f t="shared" si="7"/>
        <v>54.951432623536697</v>
      </c>
    </row>
    <row r="21" spans="1:24" s="370" customFormat="1" ht="20.25" customHeight="1">
      <c r="A21" s="370" t="s">
        <v>300</v>
      </c>
      <c r="B21" s="366">
        <f t="shared" si="3"/>
        <v>61.718527563423315</v>
      </c>
      <c r="C21" s="366">
        <f t="shared" si="3"/>
        <v>70.420705030831058</v>
      </c>
      <c r="D21" s="366">
        <f t="shared" si="3"/>
        <v>53.575632460380966</v>
      </c>
      <c r="E21" s="365"/>
      <c r="F21" s="369" t="s">
        <v>300</v>
      </c>
      <c r="G21" s="363">
        <f t="shared" si="4"/>
        <v>62.364357889396295</v>
      </c>
      <c r="H21" s="363">
        <f t="shared" si="4"/>
        <v>72.118152267794542</v>
      </c>
      <c r="I21" s="363">
        <f t="shared" si="4"/>
        <v>53.241659958435768</v>
      </c>
      <c r="K21" s="368" t="s">
        <v>300</v>
      </c>
      <c r="L21" s="361">
        <f t="shared" si="5"/>
        <v>64.020964010414602</v>
      </c>
      <c r="M21" s="361">
        <f t="shared" si="5"/>
        <v>72.821463329839929</v>
      </c>
      <c r="N21" s="361">
        <f t="shared" si="5"/>
        <v>55.790594938120613</v>
      </c>
      <c r="P21" s="344" t="s">
        <v>300</v>
      </c>
      <c r="Q21" s="359">
        <f t="shared" si="6"/>
        <v>62.941220404080738</v>
      </c>
      <c r="R21" s="359">
        <f t="shared" si="6"/>
        <v>71.925292523796927</v>
      </c>
      <c r="S21" s="359">
        <f t="shared" si="6"/>
        <v>54.541676387552101</v>
      </c>
      <c r="U21" s="344" t="s">
        <v>300</v>
      </c>
      <c r="V21" s="359">
        <f t="shared" si="7"/>
        <v>62.761798996078596</v>
      </c>
      <c r="W21" s="359">
        <f t="shared" si="7"/>
        <v>71.821838217563212</v>
      </c>
      <c r="X21" s="359">
        <f t="shared" si="7"/>
        <v>54.287988572771397</v>
      </c>
    </row>
    <row r="22" spans="1:24" s="343" customFormat="1" ht="20.25" customHeight="1">
      <c r="A22" s="370" t="s">
        <v>299</v>
      </c>
      <c r="B22" s="366">
        <f t="shared" si="3"/>
        <v>60.483571919875622</v>
      </c>
      <c r="C22" s="366">
        <f t="shared" si="3"/>
        <v>68.881631612130832</v>
      </c>
      <c r="D22" s="366">
        <f t="shared" si="3"/>
        <v>52.625249172581313</v>
      </c>
      <c r="E22" s="365"/>
      <c r="F22" s="369" t="s">
        <v>299</v>
      </c>
      <c r="G22" s="363">
        <f t="shared" si="4"/>
        <v>61.221887300413457</v>
      </c>
      <c r="H22" s="363">
        <f t="shared" si="4"/>
        <v>70.346333480993323</v>
      </c>
      <c r="I22" s="363">
        <f t="shared" si="4"/>
        <v>52.6878170644151</v>
      </c>
      <c r="K22" s="368" t="s">
        <v>299</v>
      </c>
      <c r="L22" s="361">
        <f t="shared" si="5"/>
        <v>63.482553678640727</v>
      </c>
      <c r="M22" s="361">
        <f t="shared" si="5"/>
        <v>72.481083555755887</v>
      </c>
      <c r="N22" s="361">
        <f t="shared" si="5"/>
        <v>55.066983231035913</v>
      </c>
      <c r="P22" s="344" t="s">
        <v>299</v>
      </c>
      <c r="Q22" s="359">
        <f>Q9*100/Q$6-0.04</f>
        <v>61.617288493183722</v>
      </c>
      <c r="R22" s="359">
        <f>R9*100/R$6</f>
        <v>70.510610870105495</v>
      </c>
      <c r="S22" s="359">
        <f>S9*100/S$6</f>
        <v>53.379987286498661</v>
      </c>
      <c r="U22" s="344" t="s">
        <v>299</v>
      </c>
      <c r="V22" s="359">
        <f>V9*100/V$6-0.04</f>
        <v>61.671921636911549</v>
      </c>
      <c r="W22" s="359">
        <f>W9*100/W$6</f>
        <v>70.55552269575719</v>
      </c>
      <c r="X22" s="359">
        <f>X9*100/X$6</f>
        <v>53.440544769766262</v>
      </c>
    </row>
    <row r="23" spans="1:24" s="343" customFormat="1" ht="20.25" customHeight="1">
      <c r="A23" s="370" t="s">
        <v>298</v>
      </c>
      <c r="B23" s="366">
        <f t="shared" si="3"/>
        <v>1.2349556435476943</v>
      </c>
      <c r="C23" s="366">
        <f t="shared" si="3"/>
        <v>1.5390734187002277</v>
      </c>
      <c r="D23" s="366">
        <f t="shared" si="3"/>
        <v>0.95038328779965819</v>
      </c>
      <c r="E23" s="365"/>
      <c r="F23" s="369" t="s">
        <v>298</v>
      </c>
      <c r="G23" s="363">
        <f t="shared" si="4"/>
        <v>1.1424705889828375</v>
      </c>
      <c r="H23" s="363">
        <f t="shared" si="4"/>
        <v>1.7718187868012194</v>
      </c>
      <c r="I23" s="363">
        <f t="shared" si="4"/>
        <v>0.55384289402067244</v>
      </c>
      <c r="K23" s="368" t="s">
        <v>298</v>
      </c>
      <c r="L23" s="361">
        <f t="shared" si="5"/>
        <v>0.53841033177387743</v>
      </c>
      <c r="M23" s="361">
        <f t="shared" si="5"/>
        <v>0.34037977408404185</v>
      </c>
      <c r="N23" s="361">
        <f t="shared" si="5"/>
        <v>0.72361170708470302</v>
      </c>
      <c r="P23" s="344" t="s">
        <v>298</v>
      </c>
      <c r="Q23" s="359">
        <f t="shared" ref="Q23:R28" si="8">Q10*100/Q$6</f>
        <v>1.2839319108970193</v>
      </c>
      <c r="R23" s="359">
        <f t="shared" si="8"/>
        <v>1.4146816536914271</v>
      </c>
      <c r="S23" s="359">
        <f>S10*100/S$6-0.04</f>
        <v>1.1216891010534449</v>
      </c>
      <c r="U23" s="344" t="s">
        <v>298</v>
      </c>
      <c r="V23" s="359">
        <f t="shared" ref="V23:W28" si="9">V10*100/V$6</f>
        <v>1.0498773591670465</v>
      </c>
      <c r="W23" s="359">
        <f t="shared" si="9"/>
        <v>1.2663155218060149</v>
      </c>
      <c r="X23" s="359">
        <f>X10*100/X$6-0.04</f>
        <v>0.80744380300513219</v>
      </c>
    </row>
    <row r="24" spans="1:24" s="343" customFormat="1" ht="20.25" customHeight="1">
      <c r="A24" s="370" t="s">
        <v>297</v>
      </c>
      <c r="B24" s="366">
        <f t="shared" si="3"/>
        <v>1.5833203693321631</v>
      </c>
      <c r="C24" s="366">
        <f t="shared" si="3"/>
        <v>2.3235879598472664</v>
      </c>
      <c r="D24" s="366">
        <f t="shared" si="3"/>
        <v>0.89062921699439868</v>
      </c>
      <c r="E24" s="365"/>
      <c r="F24" s="369" t="s">
        <v>297</v>
      </c>
      <c r="G24" s="363">
        <f t="shared" si="4"/>
        <v>0.5461120856808952</v>
      </c>
      <c r="H24" s="363">
        <f t="shared" si="4"/>
        <v>0.63230841115824099</v>
      </c>
      <c r="I24" s="363">
        <f t="shared" si="4"/>
        <v>0.46549289179773334</v>
      </c>
      <c r="K24" s="368" t="s">
        <v>297</v>
      </c>
      <c r="L24" s="361">
        <f t="shared" si="5"/>
        <v>4.1416179367221341E-2</v>
      </c>
      <c r="M24" s="361">
        <f t="shared" si="5"/>
        <v>2.5568908207619534E-2</v>
      </c>
      <c r="N24" s="361">
        <f t="shared" si="5"/>
        <v>5.6236803254362366E-2</v>
      </c>
      <c r="P24" s="344" t="s">
        <v>297</v>
      </c>
      <c r="Q24" s="359">
        <f t="shared" si="8"/>
        <v>1.4820231470927498</v>
      </c>
      <c r="R24" s="359">
        <f t="shared" si="8"/>
        <v>1.739483590177747</v>
      </c>
      <c r="S24" s="359">
        <f>S11*100/S$6</f>
        <v>1.2413137788474162</v>
      </c>
      <c r="U24" s="344" t="s">
        <v>297</v>
      </c>
      <c r="V24" s="359">
        <f t="shared" si="9"/>
        <v>0.91308448627362071</v>
      </c>
      <c r="W24" s="359">
        <f t="shared" si="9"/>
        <v>1.1799953591854004</v>
      </c>
      <c r="X24" s="359">
        <f>X11*100/X$6</f>
        <v>0.66344405076530233</v>
      </c>
    </row>
    <row r="25" spans="1:24" s="343" customFormat="1" ht="20.25" customHeight="1">
      <c r="A25" s="370" t="s">
        <v>296</v>
      </c>
      <c r="B25" s="366">
        <f t="shared" si="3"/>
        <v>36.698152067244521</v>
      </c>
      <c r="C25" s="366">
        <f t="shared" si="3"/>
        <v>27.255707009321675</v>
      </c>
      <c r="D25" s="366">
        <f t="shared" si="3"/>
        <v>45.533738322624636</v>
      </c>
      <c r="E25" s="365"/>
      <c r="F25" s="369" t="s">
        <v>296</v>
      </c>
      <c r="G25" s="363">
        <f t="shared" si="4"/>
        <v>37.089530024922809</v>
      </c>
      <c r="H25" s="363">
        <f t="shared" si="4"/>
        <v>27.249539321047212</v>
      </c>
      <c r="I25" s="363">
        <f t="shared" si="4"/>
        <v>46.292847149766494</v>
      </c>
      <c r="K25" s="368" t="s">
        <v>296</v>
      </c>
      <c r="L25" s="361">
        <f t="shared" si="5"/>
        <v>35.937619810218173</v>
      </c>
      <c r="M25" s="361">
        <f t="shared" si="5"/>
        <v>27.152967761952453</v>
      </c>
      <c r="N25" s="361">
        <f t="shared" si="5"/>
        <v>44.153168258625023</v>
      </c>
      <c r="P25" s="344" t="s">
        <v>296</v>
      </c>
      <c r="Q25" s="359">
        <f t="shared" si="8"/>
        <v>35.576756448826515</v>
      </c>
      <c r="R25" s="359">
        <f t="shared" si="8"/>
        <v>26.335223886025332</v>
      </c>
      <c r="S25" s="359">
        <f>S12*100/S$6</f>
        <v>44.217009833600478</v>
      </c>
      <c r="U25" s="344" t="s">
        <v>296</v>
      </c>
      <c r="V25" s="359">
        <f t="shared" si="9"/>
        <v>36.325116517647785</v>
      </c>
      <c r="W25" s="359">
        <f t="shared" si="9"/>
        <v>26.998166423251391</v>
      </c>
      <c r="X25" s="359">
        <f>X12*100/X$6</f>
        <v>45.048567376463303</v>
      </c>
    </row>
    <row r="26" spans="1:24" s="343" customFormat="1" ht="20.25" customHeight="1">
      <c r="A26" s="370" t="s">
        <v>295</v>
      </c>
      <c r="B26" s="366">
        <f t="shared" si="3"/>
        <v>9.2255256780172612</v>
      </c>
      <c r="C26" s="366">
        <f t="shared" si="3"/>
        <v>0.81619063136621106</v>
      </c>
      <c r="D26" s="366">
        <f t="shared" si="3"/>
        <v>17.09439912120796</v>
      </c>
      <c r="E26" s="365"/>
      <c r="F26" s="369" t="s">
        <v>295</v>
      </c>
      <c r="G26" s="363">
        <f t="shared" si="4"/>
        <v>10.102755879148567</v>
      </c>
      <c r="H26" s="363">
        <f t="shared" si="4"/>
        <v>1.9217037940527408</v>
      </c>
      <c r="I26" s="363">
        <f t="shared" si="4"/>
        <v>17.754472127655347</v>
      </c>
      <c r="K26" s="368" t="s">
        <v>295</v>
      </c>
      <c r="L26" s="361">
        <f t="shared" si="5"/>
        <v>9.8292119839277881</v>
      </c>
      <c r="M26" s="361">
        <f t="shared" si="5"/>
        <v>1.3956783491985207</v>
      </c>
      <c r="N26" s="361">
        <f t="shared" si="5"/>
        <v>17.716388822202855</v>
      </c>
      <c r="P26" s="344" t="s">
        <v>295</v>
      </c>
      <c r="Q26" s="359">
        <f t="shared" si="8"/>
        <v>8.6780851440847702</v>
      </c>
      <c r="R26" s="359">
        <f t="shared" si="8"/>
        <v>1.1443332922490033</v>
      </c>
      <c r="S26" s="359">
        <f>S13*100/S$6</f>
        <v>15.721670663642881</v>
      </c>
      <c r="U26" s="344" t="s">
        <v>295</v>
      </c>
      <c r="V26" s="359">
        <f t="shared" si="9"/>
        <v>9.4587666237605976</v>
      </c>
      <c r="W26" s="359">
        <f t="shared" si="9"/>
        <v>1.3195231183847538</v>
      </c>
      <c r="X26" s="359">
        <f>X13*100/X$6</f>
        <v>17.071361312107602</v>
      </c>
    </row>
    <row r="27" spans="1:24" s="343" customFormat="1" ht="20.25" customHeight="1">
      <c r="A27" s="370" t="s">
        <v>294</v>
      </c>
      <c r="B27" s="366">
        <f t="shared" si="3"/>
        <v>9.027934731879995</v>
      </c>
      <c r="C27" s="366">
        <f t="shared" si="3"/>
        <v>8.6343152246624175</v>
      </c>
      <c r="D27" s="366">
        <f t="shared" si="3"/>
        <v>9.3962566110634995</v>
      </c>
      <c r="E27" s="365"/>
      <c r="F27" s="369" t="s">
        <v>294</v>
      </c>
      <c r="G27" s="363">
        <f t="shared" si="4"/>
        <v>7.7310565384617265</v>
      </c>
      <c r="H27" s="363">
        <f t="shared" si="4"/>
        <v>7.4879798696951125</v>
      </c>
      <c r="I27" s="363">
        <f t="shared" si="4"/>
        <v>7.9584055000241216</v>
      </c>
      <c r="K27" s="368" t="s">
        <v>294</v>
      </c>
      <c r="L27" s="361">
        <f t="shared" si="5"/>
        <v>8.2342983596164903</v>
      </c>
      <c r="M27" s="361">
        <f t="shared" si="5"/>
        <v>8.1583008500398702</v>
      </c>
      <c r="N27" s="361">
        <f t="shared" si="5"/>
        <v>8.3053724577656887</v>
      </c>
      <c r="P27" s="344" t="s">
        <v>294</v>
      </c>
      <c r="Q27" s="359">
        <f t="shared" si="8"/>
        <v>7.9520597729809994</v>
      </c>
      <c r="R27" s="359">
        <f t="shared" si="8"/>
        <v>7.2729366742302242</v>
      </c>
      <c r="S27" s="359">
        <f>S14*100/S$6</f>
        <v>8.5869972806708503</v>
      </c>
      <c r="U27" s="344" t="s">
        <v>294</v>
      </c>
      <c r="V27" s="359">
        <f t="shared" si="9"/>
        <v>8.2360719067775747</v>
      </c>
      <c r="W27" s="359">
        <f t="shared" si="9"/>
        <v>7.8881462574459036</v>
      </c>
      <c r="X27" s="359">
        <f>X14*100/X$6</f>
        <v>8.561485066894063</v>
      </c>
    </row>
    <row r="28" spans="1:24" s="343" customFormat="1" ht="20.25" customHeight="1">
      <c r="A28" s="367" t="s">
        <v>293</v>
      </c>
      <c r="B28" s="366">
        <f t="shared" si="3"/>
        <v>18.444691657347263</v>
      </c>
      <c r="C28" s="366">
        <f t="shared" si="3"/>
        <v>17.805201153293048</v>
      </c>
      <c r="D28" s="366">
        <f t="shared" si="3"/>
        <v>19.043082590353173</v>
      </c>
      <c r="E28" s="365"/>
      <c r="F28" s="364" t="s">
        <v>293</v>
      </c>
      <c r="G28" s="363">
        <f t="shared" si="4"/>
        <v>19.255717607312516</v>
      </c>
      <c r="H28" s="363">
        <f t="shared" si="4"/>
        <v>17.83985565729936</v>
      </c>
      <c r="I28" s="363">
        <f t="shared" si="4"/>
        <v>20.579969522087026</v>
      </c>
      <c r="K28" s="362" t="s">
        <v>293</v>
      </c>
      <c r="L28" s="361">
        <f t="shared" si="5"/>
        <v>17.874109466673897</v>
      </c>
      <c r="M28" s="361">
        <f t="shared" si="5"/>
        <v>17.598988562714062</v>
      </c>
      <c r="N28" s="361">
        <f t="shared" si="5"/>
        <v>18.131406978656479</v>
      </c>
      <c r="P28" s="360" t="s">
        <v>293</v>
      </c>
      <c r="Q28" s="359">
        <f t="shared" si="8"/>
        <v>18.946611531760741</v>
      </c>
      <c r="R28" s="359">
        <f t="shared" si="8"/>
        <v>17.917953919546104</v>
      </c>
      <c r="S28" s="359">
        <f>S15*100/S$6</f>
        <v>19.908341889286749</v>
      </c>
      <c r="U28" s="360" t="s">
        <v>293</v>
      </c>
      <c r="V28" s="359">
        <f t="shared" si="9"/>
        <v>18.630277987109611</v>
      </c>
      <c r="W28" s="359">
        <f t="shared" si="9"/>
        <v>17.790497047420732</v>
      </c>
      <c r="X28" s="359">
        <f>X15*100/X$6</f>
        <v>19.415720997461641</v>
      </c>
    </row>
    <row r="29" spans="1:24" s="343" customFormat="1" ht="20.25" customHeight="1">
      <c r="A29" s="358"/>
      <c r="B29" s="357"/>
      <c r="C29" s="357"/>
      <c r="D29" s="357"/>
      <c r="F29" s="356"/>
      <c r="G29" s="355"/>
      <c r="H29" s="355"/>
      <c r="I29" s="355"/>
      <c r="K29" s="354"/>
      <c r="L29" s="353"/>
      <c r="M29" s="353"/>
      <c r="N29" s="353"/>
      <c r="P29" s="352"/>
      <c r="Q29" s="351"/>
      <c r="R29" s="351"/>
      <c r="S29" s="351"/>
      <c r="U29" s="352"/>
      <c r="V29" s="351"/>
      <c r="W29" s="351"/>
      <c r="X29" s="351"/>
    </row>
    <row r="30" spans="1:24" s="343" customFormat="1" ht="20.25" customHeight="1">
      <c r="A30" s="350"/>
      <c r="B30" s="238"/>
      <c r="C30" s="238"/>
      <c r="D30" s="238"/>
      <c r="F30" s="349"/>
      <c r="G30" s="348"/>
      <c r="H30" s="348"/>
      <c r="I30" s="348"/>
      <c r="K30" s="347"/>
      <c r="L30" s="346"/>
      <c r="M30" s="346"/>
      <c r="N30" s="346"/>
      <c r="P30" s="345"/>
      <c r="Q30" s="344"/>
      <c r="R30" s="344"/>
      <c r="S30" s="344"/>
      <c r="U30" s="345"/>
      <c r="V30" s="344"/>
      <c r="W30" s="344"/>
      <c r="X30" s="344"/>
    </row>
    <row r="31" spans="1:24" s="241" customFormat="1" ht="17.399999999999999" customHeight="1">
      <c r="A31" s="241" t="s">
        <v>288</v>
      </c>
      <c r="D31" s="244"/>
      <c r="F31" s="241" t="s">
        <v>287</v>
      </c>
      <c r="I31" s="244"/>
      <c r="L31" s="241" t="s">
        <v>286</v>
      </c>
      <c r="N31" s="244"/>
      <c r="P31" s="241" t="s">
        <v>285</v>
      </c>
      <c r="Q31" s="243"/>
      <c r="R31" s="243"/>
      <c r="S31" s="242"/>
      <c r="U31" s="241" t="s">
        <v>285</v>
      </c>
      <c r="V31" s="243"/>
      <c r="W31" s="243"/>
      <c r="X31" s="242"/>
    </row>
    <row r="47" spans="2:24" ht="24" customHeight="1">
      <c r="B47" s="239"/>
      <c r="D47" s="239"/>
      <c r="G47" s="239"/>
      <c r="I47" s="239"/>
      <c r="L47" s="239"/>
      <c r="N47" s="239"/>
      <c r="Q47" s="342"/>
      <c r="S47" s="342"/>
      <c r="V47" s="342"/>
      <c r="X47" s="342"/>
    </row>
    <row r="48" spans="2:24" ht="24" customHeight="1">
      <c r="B48" s="239"/>
      <c r="D48" s="239"/>
      <c r="G48" s="239"/>
      <c r="I48" s="239"/>
      <c r="L48" s="239"/>
      <c r="N48" s="239"/>
      <c r="Q48" s="342"/>
      <c r="S48" s="342"/>
      <c r="V48" s="342"/>
      <c r="X48" s="342"/>
    </row>
    <row r="49" spans="2:24" ht="24" customHeight="1">
      <c r="B49" s="239"/>
      <c r="D49" s="239"/>
      <c r="G49" s="239"/>
      <c r="I49" s="239"/>
      <c r="L49" s="239"/>
      <c r="N49" s="239"/>
      <c r="Q49" s="342"/>
      <c r="S49" s="342"/>
      <c r="V49" s="342"/>
      <c r="X49" s="342"/>
    </row>
    <row r="50" spans="2:24" ht="24" customHeight="1">
      <c r="B50" s="239"/>
      <c r="D50" s="239"/>
      <c r="G50" s="239"/>
      <c r="I50" s="239"/>
      <c r="L50" s="239"/>
      <c r="N50" s="239"/>
      <c r="Q50" s="342"/>
      <c r="S50" s="342"/>
      <c r="V50" s="342"/>
      <c r="X50" s="342"/>
    </row>
    <row r="51" spans="2:24" ht="24" customHeight="1">
      <c r="B51" s="239"/>
      <c r="D51" s="239"/>
      <c r="G51" s="239"/>
      <c r="I51" s="239"/>
      <c r="L51" s="239"/>
      <c r="N51" s="239"/>
      <c r="Q51" s="342"/>
      <c r="S51" s="342"/>
      <c r="V51" s="342"/>
      <c r="X51" s="342"/>
    </row>
    <row r="52" spans="2:24" ht="24" customHeight="1">
      <c r="B52" s="239"/>
      <c r="D52" s="239"/>
      <c r="G52" s="239"/>
      <c r="I52" s="239"/>
      <c r="L52" s="239"/>
      <c r="N52" s="239"/>
      <c r="Q52" s="342"/>
      <c r="S52" s="342"/>
      <c r="V52" s="342"/>
      <c r="X52" s="342"/>
    </row>
    <row r="54" spans="2:24" ht="24" customHeight="1">
      <c r="B54" s="239"/>
      <c r="D54" s="239"/>
      <c r="G54" s="239"/>
      <c r="I54" s="239"/>
      <c r="L54" s="239"/>
      <c r="N54" s="239"/>
      <c r="Q54" s="342"/>
      <c r="S54" s="342"/>
      <c r="V54" s="342"/>
      <c r="X54" s="342"/>
    </row>
    <row r="55" spans="2:24" ht="24" customHeight="1">
      <c r="B55" s="239"/>
      <c r="D55" s="239"/>
      <c r="G55" s="239"/>
      <c r="I55" s="239"/>
      <c r="L55" s="239"/>
      <c r="N55" s="239"/>
      <c r="Q55" s="342"/>
      <c r="S55" s="342"/>
      <c r="V55" s="342"/>
      <c r="X55" s="342"/>
    </row>
    <row r="56" spans="2:24" ht="24" customHeight="1">
      <c r="B56" s="239"/>
      <c r="D56" s="239"/>
      <c r="G56" s="239"/>
      <c r="I56" s="239"/>
      <c r="L56" s="239"/>
      <c r="N56" s="239"/>
      <c r="Q56" s="342"/>
      <c r="S56" s="342"/>
      <c r="V56" s="342"/>
      <c r="X56" s="342"/>
    </row>
    <row r="57" spans="2:24" ht="24" customHeight="1">
      <c r="B57" s="239"/>
      <c r="D57" s="239"/>
      <c r="G57" s="239"/>
      <c r="I57" s="239"/>
      <c r="L57" s="239"/>
      <c r="N57" s="239"/>
      <c r="Q57" s="342"/>
      <c r="S57" s="342"/>
      <c r="V57" s="342"/>
      <c r="X57" s="342"/>
    </row>
    <row r="58" spans="2:24" ht="24" customHeight="1">
      <c r="B58" s="239"/>
      <c r="D58" s="239"/>
      <c r="G58" s="239"/>
      <c r="I58" s="239"/>
      <c r="L58" s="239"/>
      <c r="N58" s="239"/>
      <c r="Q58" s="342"/>
      <c r="S58" s="342"/>
      <c r="V58" s="342"/>
      <c r="X58" s="342"/>
    </row>
    <row r="74" spans="2:24" ht="24" customHeight="1">
      <c r="B74" s="239"/>
      <c r="D74" s="239"/>
      <c r="G74" s="239"/>
      <c r="I74" s="239"/>
      <c r="L74" s="239"/>
      <c r="N74" s="239"/>
      <c r="Q74" s="342"/>
      <c r="S74" s="342"/>
      <c r="V74" s="342"/>
      <c r="X74" s="342"/>
    </row>
    <row r="75" spans="2:24" ht="24" customHeight="1">
      <c r="B75" s="239"/>
      <c r="D75" s="239"/>
      <c r="G75" s="239"/>
      <c r="I75" s="239"/>
      <c r="L75" s="239"/>
      <c r="N75" s="239"/>
      <c r="Q75" s="342"/>
      <c r="S75" s="342"/>
      <c r="V75" s="342"/>
      <c r="X75" s="342"/>
    </row>
    <row r="76" spans="2:24" ht="24" customHeight="1">
      <c r="B76" s="239"/>
      <c r="D76" s="239"/>
      <c r="G76" s="239"/>
      <c r="I76" s="239"/>
      <c r="L76" s="239"/>
      <c r="N76" s="239"/>
      <c r="Q76" s="342"/>
      <c r="S76" s="342"/>
      <c r="V76" s="342"/>
      <c r="X76" s="342"/>
    </row>
    <row r="78" spans="2:24" ht="24" customHeight="1">
      <c r="B78" s="239"/>
      <c r="D78" s="239"/>
      <c r="G78" s="239"/>
      <c r="I78" s="239"/>
      <c r="L78" s="239"/>
      <c r="N78" s="239"/>
      <c r="Q78" s="342"/>
      <c r="S78" s="342"/>
      <c r="V78" s="342"/>
      <c r="X78" s="342"/>
    </row>
    <row r="79" spans="2:24" ht="24" customHeight="1">
      <c r="B79" s="239"/>
      <c r="G79" s="239"/>
      <c r="L79" s="239"/>
      <c r="Q79" s="342"/>
      <c r="V79" s="342"/>
    </row>
    <row r="80" spans="2:24" ht="24" customHeight="1">
      <c r="B80" s="239"/>
      <c r="D80" s="239"/>
      <c r="G80" s="239"/>
      <c r="I80" s="239"/>
      <c r="L80" s="239"/>
      <c r="N80" s="239"/>
      <c r="Q80" s="342"/>
      <c r="S80" s="342"/>
      <c r="V80" s="342"/>
      <c r="X80" s="342"/>
    </row>
    <row r="81" spans="2:24" ht="24" customHeight="1">
      <c r="B81" s="239"/>
      <c r="D81" s="239"/>
      <c r="G81" s="239"/>
      <c r="I81" s="239"/>
      <c r="L81" s="239"/>
      <c r="N81" s="239"/>
      <c r="Q81" s="342"/>
      <c r="S81" s="342"/>
      <c r="V81" s="342"/>
      <c r="X81" s="342"/>
    </row>
    <row r="83" spans="2:24" ht="24" customHeight="1">
      <c r="B83" s="239"/>
      <c r="D83" s="239"/>
      <c r="G83" s="239"/>
      <c r="I83" s="239"/>
      <c r="L83" s="239"/>
      <c r="N83" s="239"/>
      <c r="Q83" s="342"/>
      <c r="S83" s="342"/>
      <c r="V83" s="342"/>
      <c r="X83" s="342"/>
    </row>
    <row r="85" spans="2:24" ht="24" customHeight="1">
      <c r="B85" s="239"/>
      <c r="D85" s="239"/>
      <c r="G85" s="239"/>
      <c r="I85" s="239"/>
      <c r="L85" s="239"/>
      <c r="N85" s="239"/>
      <c r="Q85" s="342"/>
      <c r="S85" s="342"/>
      <c r="V85" s="342"/>
      <c r="X85" s="342"/>
    </row>
    <row r="87" spans="2:24" ht="24" customHeight="1">
      <c r="B87" s="239"/>
      <c r="D87" s="239"/>
      <c r="G87" s="239"/>
      <c r="I87" s="239"/>
      <c r="L87" s="239"/>
      <c r="N87" s="239"/>
      <c r="Q87" s="342"/>
      <c r="S87" s="342"/>
      <c r="V87" s="342"/>
      <c r="X87" s="342"/>
    </row>
    <row r="100" spans="2:24" ht="24" customHeight="1">
      <c r="B100" s="239"/>
      <c r="D100" s="239"/>
      <c r="G100" s="239"/>
      <c r="I100" s="239"/>
      <c r="L100" s="239"/>
      <c r="N100" s="239"/>
      <c r="Q100" s="342"/>
      <c r="S100" s="342"/>
      <c r="V100" s="342"/>
      <c r="X100" s="342"/>
    </row>
    <row r="101" spans="2:24" ht="24" customHeight="1">
      <c r="B101" s="239"/>
      <c r="D101" s="239"/>
      <c r="G101" s="239"/>
      <c r="I101" s="239"/>
      <c r="L101" s="239"/>
      <c r="N101" s="239"/>
      <c r="Q101" s="342"/>
      <c r="S101" s="342"/>
      <c r="V101" s="342"/>
      <c r="X101" s="342"/>
    </row>
    <row r="104" spans="2:24" ht="24" customHeight="1">
      <c r="B104" s="239"/>
      <c r="D104" s="239"/>
      <c r="G104" s="239"/>
      <c r="I104" s="239"/>
      <c r="L104" s="239"/>
      <c r="N104" s="239"/>
      <c r="Q104" s="342"/>
      <c r="S104" s="342"/>
      <c r="V104" s="342"/>
      <c r="X104" s="342"/>
    </row>
    <row r="106" spans="2:24" ht="24" customHeight="1">
      <c r="B106" s="239"/>
      <c r="D106" s="239"/>
      <c r="G106" s="239"/>
      <c r="I106" s="239"/>
      <c r="L106" s="239"/>
      <c r="N106" s="239"/>
      <c r="Q106" s="342"/>
      <c r="S106" s="342"/>
      <c r="V106" s="342"/>
      <c r="X106" s="342"/>
    </row>
    <row r="108" spans="2:24" ht="24" customHeight="1">
      <c r="B108" s="239"/>
      <c r="D108" s="239"/>
      <c r="G108" s="239"/>
      <c r="I108" s="239"/>
      <c r="L108" s="239"/>
      <c r="N108" s="239"/>
      <c r="Q108" s="342"/>
      <c r="S108" s="342"/>
      <c r="V108" s="342"/>
      <c r="X108" s="342"/>
    </row>
    <row r="109" spans="2:24" ht="24" customHeight="1">
      <c r="B109" s="239"/>
      <c r="D109" s="239"/>
      <c r="G109" s="239"/>
      <c r="I109" s="239"/>
      <c r="L109" s="239"/>
      <c r="N109" s="239"/>
      <c r="Q109" s="342"/>
      <c r="S109" s="342"/>
      <c r="V109" s="342"/>
      <c r="X109" s="342"/>
    </row>
    <row r="110" spans="2:24" ht="24" customHeight="1">
      <c r="B110" s="239"/>
      <c r="D110" s="239"/>
      <c r="G110" s="239"/>
      <c r="I110" s="239"/>
      <c r="L110" s="239"/>
      <c r="N110" s="239"/>
      <c r="Q110" s="342"/>
      <c r="S110" s="342"/>
      <c r="V110" s="342"/>
      <c r="X110" s="342"/>
    </row>
    <row r="111" spans="2:24" ht="24" customHeight="1">
      <c r="B111" s="239"/>
      <c r="D111" s="239"/>
      <c r="G111" s="239"/>
      <c r="I111" s="239"/>
      <c r="L111" s="239"/>
      <c r="N111" s="239"/>
      <c r="Q111" s="342"/>
      <c r="S111" s="342"/>
      <c r="V111" s="342"/>
      <c r="X111" s="342"/>
    </row>
    <row r="112" spans="2:24" ht="24" customHeight="1">
      <c r="B112" s="239"/>
      <c r="D112" s="239"/>
      <c r="G112" s="239"/>
      <c r="I112" s="239"/>
      <c r="L112" s="239"/>
      <c r="N112" s="239"/>
      <c r="Q112" s="342"/>
      <c r="S112" s="342"/>
      <c r="V112" s="342"/>
      <c r="X112" s="342"/>
    </row>
    <row r="114" spans="2:24" ht="24" customHeight="1">
      <c r="B114" s="239"/>
      <c r="D114" s="239"/>
      <c r="G114" s="239"/>
      <c r="I114" s="239"/>
      <c r="L114" s="239"/>
      <c r="N114" s="239"/>
      <c r="Q114" s="342"/>
      <c r="S114" s="342"/>
      <c r="V114" s="342"/>
      <c r="X114" s="342"/>
    </row>
    <row r="115" spans="2:24" ht="24" customHeight="1">
      <c r="B115" s="239"/>
      <c r="D115" s="239"/>
      <c r="G115" s="239"/>
      <c r="I115" s="239"/>
      <c r="L115" s="239"/>
      <c r="N115" s="239"/>
      <c r="Q115" s="342"/>
      <c r="S115" s="342"/>
      <c r="V115" s="342"/>
      <c r="X115" s="342"/>
    </row>
    <row r="116" spans="2:24" ht="24" customHeight="1">
      <c r="B116" s="239"/>
      <c r="D116" s="239"/>
      <c r="G116" s="239"/>
      <c r="I116" s="239"/>
      <c r="L116" s="239"/>
      <c r="N116" s="239"/>
      <c r="Q116" s="342"/>
      <c r="S116" s="342"/>
      <c r="V116" s="342"/>
      <c r="X116" s="342"/>
    </row>
    <row r="117" spans="2:24" ht="24" customHeight="1">
      <c r="B117" s="239"/>
      <c r="D117" s="239"/>
      <c r="G117" s="239"/>
      <c r="I117" s="239"/>
      <c r="L117" s="239"/>
      <c r="N117" s="239"/>
      <c r="Q117" s="342"/>
      <c r="S117" s="342"/>
      <c r="V117" s="342"/>
      <c r="X117" s="342"/>
    </row>
    <row r="118" spans="2:24" ht="24" customHeight="1">
      <c r="B118" s="239"/>
      <c r="D118" s="239"/>
      <c r="G118" s="239"/>
      <c r="I118" s="239"/>
      <c r="L118" s="239"/>
      <c r="N118" s="239"/>
      <c r="Q118" s="342"/>
      <c r="S118" s="342"/>
      <c r="V118" s="342"/>
      <c r="X118" s="342"/>
    </row>
    <row r="136" spans="2:24" ht="24" customHeight="1">
      <c r="B136" s="239"/>
      <c r="D136" s="239"/>
      <c r="G136" s="239"/>
      <c r="I136" s="239"/>
      <c r="L136" s="239"/>
      <c r="N136" s="239"/>
      <c r="Q136" s="342"/>
      <c r="S136" s="342"/>
      <c r="V136" s="342"/>
      <c r="X136" s="342"/>
    </row>
    <row r="137" spans="2:24" ht="24" customHeight="1">
      <c r="B137" s="239"/>
      <c r="D137" s="239"/>
      <c r="G137" s="239"/>
      <c r="I137" s="239"/>
      <c r="L137" s="239"/>
      <c r="N137" s="239"/>
      <c r="Q137" s="342"/>
      <c r="S137" s="342"/>
      <c r="V137" s="342"/>
      <c r="X137" s="342"/>
    </row>
    <row r="138" spans="2:24" ht="24" customHeight="1">
      <c r="B138" s="239"/>
      <c r="D138" s="239"/>
      <c r="G138" s="239"/>
      <c r="I138" s="239"/>
      <c r="L138" s="239"/>
      <c r="N138" s="239"/>
      <c r="Q138" s="342"/>
      <c r="S138" s="342"/>
      <c r="V138" s="342"/>
      <c r="X138" s="342"/>
    </row>
    <row r="139" spans="2:24" ht="24" customHeight="1">
      <c r="B139" s="239"/>
      <c r="D139" s="239"/>
      <c r="G139" s="239"/>
      <c r="I139" s="239"/>
      <c r="L139" s="239"/>
      <c r="N139" s="239"/>
      <c r="Q139" s="342"/>
      <c r="S139" s="342"/>
      <c r="V139" s="342"/>
      <c r="X139" s="342"/>
    </row>
    <row r="140" spans="2:24" ht="24" customHeight="1">
      <c r="B140" s="239"/>
      <c r="D140" s="239"/>
      <c r="G140" s="239"/>
      <c r="I140" s="239"/>
      <c r="L140" s="239"/>
      <c r="N140" s="239"/>
      <c r="Q140" s="342"/>
      <c r="S140" s="342"/>
      <c r="V140" s="342"/>
      <c r="X140" s="342"/>
    </row>
    <row r="141" spans="2:24" ht="24" customHeight="1">
      <c r="B141" s="239"/>
      <c r="D141" s="239"/>
      <c r="G141" s="239"/>
      <c r="I141" s="239"/>
      <c r="L141" s="239"/>
      <c r="N141" s="239"/>
      <c r="Q141" s="342"/>
      <c r="S141" s="342"/>
      <c r="V141" s="342"/>
      <c r="X141" s="342"/>
    </row>
    <row r="162" spans="2:24" ht="24" customHeight="1">
      <c r="B162" s="239"/>
      <c r="D162" s="239"/>
      <c r="G162" s="239"/>
      <c r="I162" s="239"/>
      <c r="L162" s="239"/>
      <c r="N162" s="239"/>
      <c r="Q162" s="342"/>
      <c r="S162" s="342"/>
      <c r="V162" s="342"/>
      <c r="X162" s="342"/>
    </row>
    <row r="163" spans="2:24" ht="24" customHeight="1">
      <c r="B163" s="239"/>
      <c r="D163" s="239"/>
      <c r="G163" s="239"/>
      <c r="I163" s="239"/>
      <c r="L163" s="239"/>
      <c r="N163" s="239"/>
      <c r="Q163" s="342"/>
      <c r="S163" s="342"/>
      <c r="V163" s="342"/>
      <c r="X163" s="342"/>
    </row>
    <row r="165" spans="2:24" ht="24" customHeight="1">
      <c r="B165" s="239"/>
      <c r="D165" s="239"/>
      <c r="G165" s="239"/>
      <c r="I165" s="239"/>
      <c r="L165" s="239"/>
      <c r="N165" s="239"/>
      <c r="Q165" s="342"/>
      <c r="S165" s="342"/>
      <c r="V165" s="342"/>
      <c r="X165" s="342"/>
    </row>
    <row r="166" spans="2:24" ht="24" customHeight="1">
      <c r="B166" s="239"/>
      <c r="D166" s="239"/>
      <c r="G166" s="239"/>
      <c r="I166" s="239"/>
      <c r="L166" s="239"/>
      <c r="N166" s="239"/>
      <c r="Q166" s="342"/>
      <c r="S166" s="342"/>
      <c r="V166" s="342"/>
      <c r="X166" s="342"/>
    </row>
    <row r="167" spans="2:24" ht="24" customHeight="1">
      <c r="B167" s="239"/>
      <c r="D167" s="239"/>
      <c r="G167" s="239"/>
      <c r="I167" s="239"/>
      <c r="L167" s="239"/>
      <c r="N167" s="239"/>
      <c r="Q167" s="342"/>
      <c r="S167" s="342"/>
      <c r="V167" s="342"/>
      <c r="X167" s="342"/>
    </row>
    <row r="168" spans="2:24" ht="24" customHeight="1">
      <c r="B168" s="239"/>
      <c r="D168" s="239"/>
      <c r="G168" s="239"/>
      <c r="I168" s="239"/>
      <c r="L168" s="239"/>
      <c r="N168" s="239"/>
      <c r="Q168" s="342"/>
      <c r="S168" s="342"/>
      <c r="V168" s="342"/>
      <c r="X168" s="342"/>
    </row>
    <row r="169" spans="2:24" ht="24" customHeight="1">
      <c r="B169" s="239"/>
      <c r="D169" s="239"/>
      <c r="G169" s="239"/>
      <c r="I169" s="239"/>
      <c r="L169" s="239"/>
      <c r="N169" s="239"/>
      <c r="Q169" s="342"/>
      <c r="S169" s="342"/>
      <c r="V169" s="342"/>
      <c r="X169" s="342"/>
    </row>
    <row r="170" spans="2:24" ht="24" customHeight="1">
      <c r="B170" s="239"/>
      <c r="D170" s="239"/>
      <c r="G170" s="239"/>
      <c r="I170" s="239"/>
      <c r="L170" s="239"/>
      <c r="N170" s="239"/>
      <c r="Q170" s="342"/>
      <c r="S170" s="342"/>
      <c r="V170" s="342"/>
      <c r="X170" s="342"/>
    </row>
    <row r="183" spans="2:24" ht="24" customHeight="1">
      <c r="B183" s="239"/>
      <c r="C183" s="239"/>
      <c r="D183" s="239"/>
      <c r="G183" s="239"/>
      <c r="H183" s="239"/>
      <c r="I183" s="239"/>
      <c r="L183" s="239"/>
      <c r="M183" s="239"/>
      <c r="N183" s="239"/>
      <c r="Q183" s="342"/>
      <c r="R183" s="342"/>
      <c r="S183" s="342"/>
      <c r="V183" s="342"/>
      <c r="W183" s="342"/>
      <c r="X183" s="342"/>
    </row>
    <row r="184" spans="2:24" ht="24" customHeight="1">
      <c r="B184" s="239"/>
      <c r="C184" s="239"/>
      <c r="D184" s="239"/>
      <c r="G184" s="239"/>
      <c r="H184" s="239"/>
      <c r="I184" s="239"/>
      <c r="L184" s="239"/>
      <c r="M184" s="239"/>
      <c r="N184" s="239"/>
      <c r="Q184" s="342"/>
      <c r="R184" s="342"/>
      <c r="S184" s="342"/>
      <c r="V184" s="342"/>
      <c r="W184" s="342"/>
      <c r="X184" s="342"/>
    </row>
    <row r="185" spans="2:24" ht="24" customHeight="1">
      <c r="B185" s="239"/>
      <c r="C185" s="239"/>
      <c r="D185" s="239"/>
      <c r="G185" s="239"/>
      <c r="H185" s="239"/>
      <c r="I185" s="239"/>
      <c r="L185" s="239"/>
      <c r="M185" s="239"/>
      <c r="N185" s="239"/>
      <c r="Q185" s="342"/>
      <c r="R185" s="342"/>
      <c r="S185" s="342"/>
      <c r="V185" s="342"/>
      <c r="W185" s="342"/>
      <c r="X185" s="342"/>
    </row>
  </sheetData>
  <pageMargins left="1.0236220472440944" right="0.74803149606299213" top="1.1499999999999999" bottom="0.98425196850393704" header="0.66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57"/>
  <sheetViews>
    <sheetView topLeftCell="Q1" zoomScale="30" zoomScaleNormal="30" workbookViewId="0">
      <selection activeCell="C40" sqref="C40"/>
    </sheetView>
  </sheetViews>
  <sheetFormatPr defaultColWidth="11.25" defaultRowHeight="18" customHeight="1"/>
  <cols>
    <col min="1" max="1" width="50.125" style="241" customWidth="1"/>
    <col min="2" max="4" width="14.375" style="241" customWidth="1"/>
    <col min="5" max="5" width="5.625" style="241" customWidth="1"/>
    <col min="6" max="6" width="53.25" style="241" customWidth="1"/>
    <col min="7" max="8" width="11.875" style="241" customWidth="1"/>
    <col min="9" max="9" width="13.5" style="241" customWidth="1"/>
    <col min="10" max="10" width="11.25" style="241"/>
    <col min="11" max="11" width="50.5" style="241" customWidth="1"/>
    <col min="12" max="14" width="13.5" style="241" customWidth="1"/>
    <col min="15" max="15" width="4.625" style="241" customWidth="1"/>
    <col min="16" max="16" width="50.625" style="235" customWidth="1"/>
    <col min="17" max="19" width="13.5" style="235" customWidth="1"/>
    <col min="20" max="20" width="11.25" style="241"/>
    <col min="21" max="21" width="50.625" style="235" customWidth="1"/>
    <col min="22" max="24" width="13.5" style="235" customWidth="1"/>
    <col min="25" max="16384" width="11.25" style="241"/>
  </cols>
  <sheetData>
    <row r="1" spans="1:24" s="516" customFormat="1" ht="49.2" customHeight="1">
      <c r="A1" s="516" t="s">
        <v>321</v>
      </c>
      <c r="B1" s="522"/>
      <c r="C1" s="522"/>
      <c r="D1" s="522"/>
      <c r="F1" s="521" t="s">
        <v>321</v>
      </c>
      <c r="G1" s="520"/>
      <c r="H1" s="520"/>
      <c r="I1" s="520"/>
      <c r="K1" s="519" t="s">
        <v>322</v>
      </c>
      <c r="L1" s="518"/>
      <c r="M1" s="518"/>
      <c r="N1" s="518"/>
      <c r="P1" s="517" t="s">
        <v>321</v>
      </c>
      <c r="Q1" s="254"/>
      <c r="R1" s="254"/>
      <c r="S1" s="254"/>
      <c r="U1" s="517" t="s">
        <v>321</v>
      </c>
      <c r="V1" s="254"/>
      <c r="W1" s="254"/>
      <c r="X1" s="254"/>
    </row>
    <row r="2" spans="1:24" s="464" customFormat="1" ht="9" customHeight="1">
      <c r="A2" s="484"/>
      <c r="B2" s="484"/>
      <c r="C2" s="484"/>
      <c r="D2" s="484"/>
      <c r="F2" s="482"/>
      <c r="G2" s="482"/>
      <c r="H2" s="482"/>
      <c r="I2" s="482"/>
      <c r="K2" s="480"/>
      <c r="L2" s="480"/>
      <c r="M2" s="480"/>
      <c r="N2" s="480"/>
      <c r="P2" s="309"/>
      <c r="Q2" s="309"/>
      <c r="R2" s="309"/>
      <c r="S2" s="309"/>
      <c r="U2" s="309"/>
      <c r="V2" s="309"/>
      <c r="W2" s="309"/>
      <c r="X2" s="309"/>
    </row>
    <row r="3" spans="1:24" s="464" customFormat="1" ht="23.25" customHeight="1">
      <c r="A3" s="515" t="s">
        <v>13</v>
      </c>
      <c r="B3" s="514" t="s">
        <v>0</v>
      </c>
      <c r="C3" s="514" t="s">
        <v>1</v>
      </c>
      <c r="D3" s="514" t="s">
        <v>2</v>
      </c>
      <c r="F3" s="513" t="s">
        <v>13</v>
      </c>
      <c r="G3" s="512" t="s">
        <v>0</v>
      </c>
      <c r="H3" s="512" t="s">
        <v>1</v>
      </c>
      <c r="I3" s="512" t="s">
        <v>2</v>
      </c>
      <c r="K3" s="511" t="s">
        <v>13</v>
      </c>
      <c r="L3" s="510" t="s">
        <v>0</v>
      </c>
      <c r="M3" s="510" t="s">
        <v>1</v>
      </c>
      <c r="N3" s="510" t="s">
        <v>2</v>
      </c>
      <c r="P3" s="509" t="s">
        <v>13</v>
      </c>
      <c r="Q3" s="508" t="s">
        <v>0</v>
      </c>
      <c r="R3" s="508" t="s">
        <v>1</v>
      </c>
      <c r="S3" s="508" t="s">
        <v>2</v>
      </c>
      <c r="U3" s="509" t="s">
        <v>13</v>
      </c>
      <c r="V3" s="508" t="s">
        <v>0</v>
      </c>
      <c r="W3" s="508" t="s">
        <v>1</v>
      </c>
      <c r="X3" s="508" t="s">
        <v>2</v>
      </c>
    </row>
    <row r="4" spans="1:24" s="464" customFormat="1" ht="18" customHeight="1">
      <c r="A4" s="507"/>
      <c r="B4" s="1522" t="s">
        <v>270</v>
      </c>
      <c r="C4" s="1522"/>
      <c r="D4" s="1522"/>
      <c r="F4" s="506"/>
      <c r="G4" s="1524" t="s">
        <v>270</v>
      </c>
      <c r="H4" s="1524"/>
      <c r="I4" s="1524"/>
      <c r="K4" s="505"/>
      <c r="L4" s="1526" t="s">
        <v>270</v>
      </c>
      <c r="M4" s="1526"/>
      <c r="N4" s="1526"/>
      <c r="P4" s="504"/>
      <c r="Q4" s="1520" t="s">
        <v>270</v>
      </c>
      <c r="R4" s="1520"/>
      <c r="S4" s="1520"/>
      <c r="U4" s="504"/>
      <c r="V4" s="1520" t="s">
        <v>270</v>
      </c>
      <c r="W4" s="1520"/>
      <c r="X4" s="1520"/>
    </row>
    <row r="5" spans="1:24" s="464" customFormat="1" ht="18" customHeight="1">
      <c r="A5" s="484" t="s">
        <v>267</v>
      </c>
      <c r="B5" s="503">
        <v>1236358</v>
      </c>
      <c r="C5" s="503">
        <v>680638</v>
      </c>
      <c r="D5" s="503">
        <v>555720</v>
      </c>
      <c r="E5" s="488"/>
      <c r="F5" s="482" t="s">
        <v>267</v>
      </c>
      <c r="G5" s="502">
        <v>1252549</v>
      </c>
      <c r="H5" s="502">
        <v>695555</v>
      </c>
      <c r="I5" s="502">
        <v>556994</v>
      </c>
      <c r="K5" s="480" t="s">
        <v>267</v>
      </c>
      <c r="L5" s="501">
        <v>1299811</v>
      </c>
      <c r="M5" s="501">
        <v>717188</v>
      </c>
      <c r="N5" s="501">
        <v>582623</v>
      </c>
      <c r="P5" s="309" t="s">
        <v>267</v>
      </c>
      <c r="Q5" s="322">
        <v>1263081</v>
      </c>
      <c r="R5" s="322">
        <v>697938</v>
      </c>
      <c r="S5" s="322">
        <v>565143</v>
      </c>
      <c r="U5" s="309" t="s">
        <v>267</v>
      </c>
      <c r="V5" s="321">
        <f>(B5+G5+L5+Q5)/4</f>
        <v>1262949.75</v>
      </c>
      <c r="W5" s="321">
        <f>(C5+H5+M5+R5)/4</f>
        <v>697829.75</v>
      </c>
      <c r="X5" s="321">
        <f>(D5+I5+N5+S5)/4</f>
        <v>565120</v>
      </c>
    </row>
    <row r="6" spans="1:24" s="464" customFormat="1" ht="8.25" customHeight="1">
      <c r="A6" s="484"/>
      <c r="B6" s="497"/>
      <c r="C6" s="497"/>
      <c r="D6" s="497"/>
      <c r="F6" s="482"/>
      <c r="G6" s="495"/>
      <c r="H6" s="495"/>
      <c r="I6" s="495"/>
      <c r="K6" s="480"/>
      <c r="L6" s="499"/>
      <c r="M6" s="499"/>
      <c r="N6" s="499"/>
      <c r="P6" s="309"/>
      <c r="Q6" s="298"/>
      <c r="R6" s="298"/>
      <c r="S6" s="298"/>
      <c r="U6" s="309"/>
      <c r="V6" s="500"/>
      <c r="W6" s="500"/>
      <c r="X6" s="500"/>
    </row>
    <row r="7" spans="1:24" ht="18.600000000000001" customHeight="1">
      <c r="A7" s="455" t="s">
        <v>320</v>
      </c>
      <c r="B7" s="497"/>
      <c r="C7" s="497"/>
      <c r="D7" s="497"/>
      <c r="F7" s="453" t="s">
        <v>320</v>
      </c>
      <c r="G7" s="495"/>
      <c r="H7" s="495"/>
      <c r="I7" s="495"/>
      <c r="K7" s="451" t="s">
        <v>320</v>
      </c>
      <c r="L7" s="499"/>
      <c r="M7" s="499"/>
      <c r="N7" s="499"/>
      <c r="P7" s="279" t="s">
        <v>320</v>
      </c>
      <c r="Q7" s="298"/>
      <c r="R7" s="298"/>
      <c r="S7" s="298"/>
      <c r="U7" s="279" t="s">
        <v>320</v>
      </c>
      <c r="V7" s="498"/>
      <c r="W7" s="498"/>
      <c r="X7" s="498"/>
    </row>
    <row r="8" spans="1:24" ht="18.600000000000001" customHeight="1">
      <c r="A8" s="455" t="s">
        <v>319</v>
      </c>
      <c r="B8" s="493">
        <v>29215</v>
      </c>
      <c r="C8" s="493">
        <v>21314</v>
      </c>
      <c r="D8" s="493">
        <v>7901</v>
      </c>
      <c r="E8" s="488"/>
      <c r="F8" s="453" t="s">
        <v>319</v>
      </c>
      <c r="G8" s="492">
        <v>25549</v>
      </c>
      <c r="H8" s="492">
        <v>16905</v>
      </c>
      <c r="I8" s="492">
        <v>8644</v>
      </c>
      <c r="K8" s="451" t="s">
        <v>319</v>
      </c>
      <c r="L8" s="299">
        <v>27363</v>
      </c>
      <c r="M8" s="299">
        <v>20310</v>
      </c>
      <c r="N8" s="299">
        <v>7053</v>
      </c>
      <c r="P8" s="279" t="s">
        <v>319</v>
      </c>
      <c r="Q8" s="491">
        <v>33548</v>
      </c>
      <c r="R8" s="491">
        <v>23108</v>
      </c>
      <c r="S8" s="491">
        <v>10440</v>
      </c>
      <c r="U8" s="279" t="s">
        <v>319</v>
      </c>
      <c r="V8" s="491">
        <v>28919</v>
      </c>
      <c r="W8" s="491">
        <v>20409</v>
      </c>
      <c r="X8" s="491">
        <v>8510</v>
      </c>
    </row>
    <row r="9" spans="1:24" ht="18.600000000000001" customHeight="1">
      <c r="A9" s="455" t="s">
        <v>318</v>
      </c>
      <c r="B9" s="493">
        <v>45643</v>
      </c>
      <c r="C9" s="493">
        <v>15518</v>
      </c>
      <c r="D9" s="493">
        <v>30125</v>
      </c>
      <c r="E9" s="488"/>
      <c r="F9" s="453" t="s">
        <v>318</v>
      </c>
      <c r="G9" s="492">
        <v>54259</v>
      </c>
      <c r="H9" s="492">
        <v>17202</v>
      </c>
      <c r="I9" s="492">
        <v>37057</v>
      </c>
      <c r="K9" s="451" t="s">
        <v>318</v>
      </c>
      <c r="L9" s="299">
        <v>60253</v>
      </c>
      <c r="M9" s="299">
        <v>18821</v>
      </c>
      <c r="N9" s="299">
        <v>41432</v>
      </c>
      <c r="P9" s="279" t="s">
        <v>318</v>
      </c>
      <c r="Q9" s="491">
        <v>36974</v>
      </c>
      <c r="R9" s="491">
        <v>14274</v>
      </c>
      <c r="S9" s="491">
        <v>22700</v>
      </c>
      <c r="U9" s="279" t="s">
        <v>318</v>
      </c>
      <c r="V9" s="490">
        <v>49282</v>
      </c>
      <c r="W9" s="490">
        <v>16454</v>
      </c>
      <c r="X9" s="490">
        <v>32828</v>
      </c>
    </row>
    <row r="10" spans="1:24" ht="18.600000000000001" customHeight="1">
      <c r="A10" s="455" t="s">
        <v>317</v>
      </c>
      <c r="B10" s="497"/>
      <c r="C10" s="497"/>
      <c r="D10" s="497"/>
      <c r="E10" s="496"/>
      <c r="F10" s="453" t="s">
        <v>317</v>
      </c>
      <c r="G10" s="495"/>
      <c r="H10" s="495"/>
      <c r="I10" s="495"/>
      <c r="K10" s="451" t="s">
        <v>317</v>
      </c>
      <c r="L10" s="494"/>
      <c r="M10" s="494"/>
      <c r="N10" s="494"/>
      <c r="P10" s="279" t="s">
        <v>317</v>
      </c>
      <c r="Q10" s="491"/>
      <c r="R10" s="491"/>
      <c r="S10" s="491"/>
      <c r="U10" s="279" t="s">
        <v>317</v>
      </c>
      <c r="V10" s="491"/>
      <c r="W10" s="491"/>
      <c r="X10" s="491"/>
    </row>
    <row r="11" spans="1:24" ht="18.600000000000001" customHeight="1">
      <c r="A11" s="455" t="s">
        <v>316</v>
      </c>
      <c r="B11" s="493">
        <v>38528</v>
      </c>
      <c r="C11" s="493">
        <v>18258</v>
      </c>
      <c r="D11" s="493">
        <v>20270</v>
      </c>
      <c r="E11" s="488"/>
      <c r="F11" s="453" t="s">
        <v>316</v>
      </c>
      <c r="G11" s="492">
        <v>27390</v>
      </c>
      <c r="H11" s="492">
        <v>10662</v>
      </c>
      <c r="I11" s="492">
        <v>16728</v>
      </c>
      <c r="K11" s="451" t="s">
        <v>316</v>
      </c>
      <c r="L11" s="299">
        <v>33838</v>
      </c>
      <c r="M11" s="299">
        <v>16666</v>
      </c>
      <c r="N11" s="299">
        <v>17172</v>
      </c>
      <c r="P11" s="279" t="s">
        <v>316</v>
      </c>
      <c r="Q11" s="491">
        <v>35289</v>
      </c>
      <c r="R11" s="491">
        <v>17246</v>
      </c>
      <c r="S11" s="491">
        <v>18043</v>
      </c>
      <c r="U11" s="279" t="s">
        <v>316</v>
      </c>
      <c r="V11" s="491">
        <v>33761</v>
      </c>
      <c r="W11" s="491">
        <v>15708</v>
      </c>
      <c r="X11" s="491">
        <v>18053</v>
      </c>
    </row>
    <row r="12" spans="1:24" ht="18.600000000000001" customHeight="1">
      <c r="A12" s="455" t="s">
        <v>315</v>
      </c>
      <c r="B12" s="493">
        <v>44345</v>
      </c>
      <c r="C12" s="493">
        <v>9980</v>
      </c>
      <c r="D12" s="493">
        <v>34365</v>
      </c>
      <c r="E12" s="488"/>
      <c r="F12" s="453" t="s">
        <v>315</v>
      </c>
      <c r="G12" s="492">
        <v>35243</v>
      </c>
      <c r="H12" s="492">
        <v>10655</v>
      </c>
      <c r="I12" s="492">
        <v>24588</v>
      </c>
      <c r="K12" s="451" t="s">
        <v>315</v>
      </c>
      <c r="L12" s="299">
        <v>27146</v>
      </c>
      <c r="M12" s="299">
        <v>7023</v>
      </c>
      <c r="N12" s="299">
        <v>20123</v>
      </c>
      <c r="P12" s="279" t="s">
        <v>315</v>
      </c>
      <c r="Q12" s="491">
        <v>37792</v>
      </c>
      <c r="R12" s="491">
        <v>13271</v>
      </c>
      <c r="S12" s="491">
        <v>24521</v>
      </c>
      <c r="U12" s="279" t="s">
        <v>315</v>
      </c>
      <c r="V12" s="490">
        <v>36131</v>
      </c>
      <c r="W12" s="491">
        <v>10232</v>
      </c>
      <c r="X12" s="491">
        <v>25899</v>
      </c>
    </row>
    <row r="13" spans="1:24" ht="18.600000000000001" customHeight="1">
      <c r="A13" s="455" t="s">
        <v>314</v>
      </c>
      <c r="B13" s="493">
        <v>211947</v>
      </c>
      <c r="C13" s="493">
        <v>75754</v>
      </c>
      <c r="D13" s="493">
        <v>136193</v>
      </c>
      <c r="E13" s="488"/>
      <c r="F13" s="453" t="s">
        <v>314</v>
      </c>
      <c r="G13" s="492">
        <v>224243</v>
      </c>
      <c r="H13" s="492">
        <v>77253</v>
      </c>
      <c r="I13" s="492">
        <v>146990</v>
      </c>
      <c r="K13" s="451" t="s">
        <v>314</v>
      </c>
      <c r="L13" s="299">
        <v>223515</v>
      </c>
      <c r="M13" s="299">
        <v>83250</v>
      </c>
      <c r="N13" s="299">
        <v>140265</v>
      </c>
      <c r="P13" s="279" t="s">
        <v>314</v>
      </c>
      <c r="Q13" s="491">
        <v>240618</v>
      </c>
      <c r="R13" s="491">
        <v>97792</v>
      </c>
      <c r="S13" s="491">
        <v>142826</v>
      </c>
      <c r="U13" s="279" t="s">
        <v>314</v>
      </c>
      <c r="V13" s="491">
        <v>225081</v>
      </c>
      <c r="W13" s="491">
        <v>83512</v>
      </c>
      <c r="X13" s="491">
        <v>141569</v>
      </c>
    </row>
    <row r="14" spans="1:24" ht="18.600000000000001" customHeight="1">
      <c r="A14" s="455" t="s">
        <v>313</v>
      </c>
      <c r="B14" s="497"/>
      <c r="C14" s="497"/>
      <c r="D14" s="497"/>
      <c r="E14" s="496"/>
      <c r="F14" s="453" t="s">
        <v>313</v>
      </c>
      <c r="G14" s="495"/>
      <c r="H14" s="495"/>
      <c r="I14" s="495"/>
      <c r="K14" s="451" t="s">
        <v>313</v>
      </c>
      <c r="L14" s="494"/>
      <c r="M14" s="494"/>
      <c r="N14" s="494"/>
      <c r="P14" s="279" t="s">
        <v>313</v>
      </c>
      <c r="Q14" s="491"/>
      <c r="R14" s="491"/>
      <c r="S14" s="491"/>
      <c r="U14" s="279" t="s">
        <v>313</v>
      </c>
      <c r="V14" s="491"/>
      <c r="W14" s="491"/>
      <c r="X14" s="491"/>
    </row>
    <row r="15" spans="1:24" ht="18.600000000000001" customHeight="1">
      <c r="A15" s="463" t="s">
        <v>312</v>
      </c>
      <c r="B15" s="493">
        <v>358811</v>
      </c>
      <c r="C15" s="493">
        <v>232114</v>
      </c>
      <c r="D15" s="493">
        <v>126697</v>
      </c>
      <c r="E15" s="488"/>
      <c r="F15" s="462" t="s">
        <v>312</v>
      </c>
      <c r="G15" s="492">
        <v>386943</v>
      </c>
      <c r="H15" s="492">
        <v>245961</v>
      </c>
      <c r="I15" s="492">
        <v>140982</v>
      </c>
      <c r="K15" s="461" t="s">
        <v>312</v>
      </c>
      <c r="L15" s="299">
        <v>459368</v>
      </c>
      <c r="M15" s="299">
        <v>278332</v>
      </c>
      <c r="N15" s="299">
        <v>181036</v>
      </c>
      <c r="P15" s="460" t="s">
        <v>312</v>
      </c>
      <c r="Q15" s="491">
        <v>394970</v>
      </c>
      <c r="R15" s="491">
        <v>239880</v>
      </c>
      <c r="S15" s="491">
        <v>155090</v>
      </c>
      <c r="U15" s="460" t="s">
        <v>312</v>
      </c>
      <c r="V15" s="491">
        <v>400023</v>
      </c>
      <c r="W15" s="491">
        <v>249072</v>
      </c>
      <c r="X15" s="491">
        <v>150951</v>
      </c>
    </row>
    <row r="16" spans="1:24" ht="18.600000000000001" customHeight="1">
      <c r="A16" s="455" t="s">
        <v>311</v>
      </c>
      <c r="B16" s="497"/>
      <c r="C16" s="497"/>
      <c r="D16" s="497"/>
      <c r="E16" s="496"/>
      <c r="F16" s="453" t="s">
        <v>311</v>
      </c>
      <c r="G16" s="495"/>
      <c r="H16" s="495"/>
      <c r="I16" s="495"/>
      <c r="K16" s="451" t="s">
        <v>311</v>
      </c>
      <c r="L16" s="494"/>
      <c r="M16" s="494"/>
      <c r="N16" s="494"/>
      <c r="P16" s="279" t="s">
        <v>311</v>
      </c>
      <c r="Q16" s="491"/>
      <c r="R16" s="491"/>
      <c r="S16" s="491"/>
      <c r="U16" s="279" t="s">
        <v>311</v>
      </c>
      <c r="V16" s="491"/>
      <c r="W16" s="491"/>
      <c r="X16" s="491"/>
    </row>
    <row r="17" spans="1:24" ht="18.600000000000001" customHeight="1">
      <c r="A17" s="455" t="s">
        <v>310</v>
      </c>
      <c r="B17" s="493">
        <v>158493</v>
      </c>
      <c r="C17" s="493">
        <v>108303</v>
      </c>
      <c r="D17" s="493">
        <v>50190</v>
      </c>
      <c r="E17" s="488"/>
      <c r="F17" s="453" t="s">
        <v>310</v>
      </c>
      <c r="G17" s="492">
        <v>162947</v>
      </c>
      <c r="H17" s="492">
        <v>120645</v>
      </c>
      <c r="I17" s="492">
        <v>42302</v>
      </c>
      <c r="K17" s="451" t="s">
        <v>310</v>
      </c>
      <c r="L17" s="299">
        <v>166574</v>
      </c>
      <c r="M17" s="299">
        <v>120297</v>
      </c>
      <c r="N17" s="299">
        <v>46277</v>
      </c>
      <c r="P17" s="279" t="s">
        <v>310</v>
      </c>
      <c r="Q17" s="491">
        <v>141437</v>
      </c>
      <c r="R17" s="491">
        <v>93371</v>
      </c>
      <c r="S17" s="491">
        <v>48066</v>
      </c>
      <c r="U17" s="279" t="s">
        <v>310</v>
      </c>
      <c r="V17" s="491">
        <v>157363</v>
      </c>
      <c r="W17" s="491">
        <v>110654</v>
      </c>
      <c r="X17" s="491">
        <v>46709</v>
      </c>
    </row>
    <row r="18" spans="1:24" ht="18.600000000000001" customHeight="1">
      <c r="A18" s="455" t="s">
        <v>309</v>
      </c>
      <c r="B18" s="497"/>
      <c r="C18" s="497"/>
      <c r="D18" s="497"/>
      <c r="E18" s="496"/>
      <c r="F18" s="453" t="s">
        <v>309</v>
      </c>
      <c r="G18" s="495"/>
      <c r="H18" s="495"/>
      <c r="I18" s="495"/>
      <c r="K18" s="451" t="s">
        <v>309</v>
      </c>
      <c r="L18" s="494"/>
      <c r="M18" s="494"/>
      <c r="N18" s="494"/>
      <c r="P18" s="279" t="s">
        <v>309</v>
      </c>
      <c r="Q18" s="491"/>
      <c r="R18" s="491"/>
      <c r="S18" s="491"/>
      <c r="U18" s="279" t="s">
        <v>309</v>
      </c>
      <c r="V18" s="491"/>
      <c r="W18" s="491"/>
      <c r="X18" s="491"/>
    </row>
    <row r="19" spans="1:24" ht="18.600000000000001" customHeight="1">
      <c r="A19" s="455" t="s">
        <v>308</v>
      </c>
      <c r="B19" s="493">
        <v>129347</v>
      </c>
      <c r="C19" s="493">
        <v>75631</v>
      </c>
      <c r="D19" s="493">
        <v>53716</v>
      </c>
      <c r="E19" s="488"/>
      <c r="F19" s="453" t="s">
        <v>308</v>
      </c>
      <c r="G19" s="492">
        <v>139920</v>
      </c>
      <c r="H19" s="492">
        <v>77950</v>
      </c>
      <c r="I19" s="492">
        <v>61970</v>
      </c>
      <c r="K19" s="451" t="s">
        <v>308</v>
      </c>
      <c r="L19" s="299">
        <v>127397</v>
      </c>
      <c r="M19" s="299">
        <v>68060</v>
      </c>
      <c r="N19" s="299">
        <v>59337</v>
      </c>
      <c r="P19" s="279" t="s">
        <v>308</v>
      </c>
      <c r="Q19" s="491">
        <v>130542</v>
      </c>
      <c r="R19" s="491">
        <v>75475</v>
      </c>
      <c r="S19" s="491">
        <v>55067</v>
      </c>
      <c r="U19" s="279" t="s">
        <v>308</v>
      </c>
      <c r="V19" s="491">
        <v>131802</v>
      </c>
      <c r="W19" s="491">
        <v>74279</v>
      </c>
      <c r="X19" s="491">
        <v>57523</v>
      </c>
    </row>
    <row r="20" spans="1:24" ht="18.600000000000001" customHeight="1">
      <c r="A20" s="455" t="s">
        <v>307</v>
      </c>
      <c r="B20" s="497"/>
      <c r="C20" s="497"/>
      <c r="D20" s="497"/>
      <c r="E20" s="496"/>
      <c r="F20" s="453" t="s">
        <v>307</v>
      </c>
      <c r="G20" s="495"/>
      <c r="H20" s="495"/>
      <c r="I20" s="495"/>
      <c r="K20" s="451" t="s">
        <v>307</v>
      </c>
      <c r="L20" s="494"/>
      <c r="M20" s="494"/>
      <c r="N20" s="494"/>
      <c r="P20" s="279" t="s">
        <v>307</v>
      </c>
      <c r="Q20" s="491"/>
      <c r="R20" s="491"/>
      <c r="S20" s="491"/>
      <c r="U20" s="279" t="s">
        <v>307</v>
      </c>
      <c r="V20" s="491"/>
      <c r="W20" s="491"/>
      <c r="X20" s="491"/>
    </row>
    <row r="21" spans="1:24" ht="18.600000000000001" customHeight="1">
      <c r="A21" s="455" t="s">
        <v>306</v>
      </c>
      <c r="B21" s="493">
        <v>220029</v>
      </c>
      <c r="C21" s="493">
        <v>123766</v>
      </c>
      <c r="D21" s="493">
        <v>96263</v>
      </c>
      <c r="E21" s="488"/>
      <c r="F21" s="453" t="s">
        <v>306</v>
      </c>
      <c r="G21" s="492">
        <v>196055</v>
      </c>
      <c r="H21" s="492">
        <v>118322</v>
      </c>
      <c r="I21" s="492">
        <v>77733</v>
      </c>
      <c r="K21" s="451" t="s">
        <v>306</v>
      </c>
      <c r="L21" s="299">
        <v>174357</v>
      </c>
      <c r="M21" s="299">
        <v>104429</v>
      </c>
      <c r="N21" s="299">
        <v>69928</v>
      </c>
      <c r="P21" s="279" t="s">
        <v>306</v>
      </c>
      <c r="Q21" s="491">
        <v>211911</v>
      </c>
      <c r="R21" s="491">
        <v>123521</v>
      </c>
      <c r="S21" s="491">
        <v>88390</v>
      </c>
      <c r="U21" s="279" t="s">
        <v>306</v>
      </c>
      <c r="V21" s="491">
        <v>200588</v>
      </c>
      <c r="W21" s="491">
        <v>117510</v>
      </c>
      <c r="X21" s="490">
        <v>83078</v>
      </c>
    </row>
    <row r="22" spans="1:24" ht="18.600000000000001" customHeight="1">
      <c r="A22" s="448" t="s">
        <v>305</v>
      </c>
      <c r="B22" s="489" t="s">
        <v>206</v>
      </c>
      <c r="C22" s="489" t="s">
        <v>206</v>
      </c>
      <c r="D22" s="489" t="s">
        <v>206</v>
      </c>
      <c r="E22" s="488"/>
      <c r="F22" s="446" t="s">
        <v>305</v>
      </c>
      <c r="G22" s="487" t="s">
        <v>206</v>
      </c>
      <c r="H22" s="487" t="s">
        <v>206</v>
      </c>
      <c r="I22" s="487" t="s">
        <v>206</v>
      </c>
      <c r="K22" s="443" t="s">
        <v>305</v>
      </c>
      <c r="L22" s="274" t="s">
        <v>206</v>
      </c>
      <c r="M22" s="274" t="s">
        <v>204</v>
      </c>
      <c r="N22" s="274" t="s">
        <v>204</v>
      </c>
      <c r="P22" s="264" t="s">
        <v>305</v>
      </c>
      <c r="Q22" s="440" t="s">
        <v>206</v>
      </c>
      <c r="R22" s="440" t="s">
        <v>206</v>
      </c>
      <c r="S22" s="440" t="s">
        <v>206</v>
      </c>
      <c r="U22" s="264" t="s">
        <v>305</v>
      </c>
      <c r="V22" s="440" t="s">
        <v>206</v>
      </c>
      <c r="W22" s="440" t="s">
        <v>206</v>
      </c>
      <c r="X22" s="440" t="s">
        <v>206</v>
      </c>
    </row>
    <row r="23" spans="1:24" ht="21.75" customHeight="1">
      <c r="B23" s="1523" t="s">
        <v>268</v>
      </c>
      <c r="C23" s="1523"/>
      <c r="D23" s="1523"/>
      <c r="F23" s="486"/>
      <c r="G23" s="1525" t="s">
        <v>268</v>
      </c>
      <c r="H23" s="1525"/>
      <c r="I23" s="1525"/>
      <c r="K23" s="485"/>
      <c r="L23" s="1527" t="s">
        <v>268</v>
      </c>
      <c r="M23" s="1527"/>
      <c r="N23" s="1527"/>
      <c r="P23" s="254"/>
      <c r="Q23" s="1521" t="s">
        <v>268</v>
      </c>
      <c r="R23" s="1521"/>
      <c r="S23" s="1521"/>
      <c r="U23" s="254"/>
      <c r="V23" s="1521" t="s">
        <v>268</v>
      </c>
      <c r="W23" s="1521"/>
      <c r="X23" s="1521"/>
    </row>
    <row r="24" spans="1:24" s="464" customFormat="1" ht="18" customHeight="1">
      <c r="A24" s="484" t="s">
        <v>267</v>
      </c>
      <c r="B24" s="483">
        <f>B5/$B$5*100</f>
        <v>100</v>
      </c>
      <c r="C24" s="483">
        <f>C5/$C$5*100</f>
        <v>100</v>
      </c>
      <c r="D24" s="483">
        <f>D5/$D$5*100</f>
        <v>100</v>
      </c>
      <c r="E24" s="241"/>
      <c r="F24" s="482" t="s">
        <v>267</v>
      </c>
      <c r="G24" s="481">
        <f>G5/$G$5*100</f>
        <v>100</v>
      </c>
      <c r="H24" s="481">
        <f>H5/$H$5*100</f>
        <v>100</v>
      </c>
      <c r="I24" s="481">
        <f>I5/$I$5*100</f>
        <v>100</v>
      </c>
      <c r="K24" s="480" t="s">
        <v>267</v>
      </c>
      <c r="L24" s="479">
        <f>L5/$L$5*100</f>
        <v>100</v>
      </c>
      <c r="M24" s="479">
        <f>M5/$M$5*100</f>
        <v>100</v>
      </c>
      <c r="N24" s="479">
        <f>N5/$N$5*100</f>
        <v>100</v>
      </c>
      <c r="P24" s="309" t="s">
        <v>267</v>
      </c>
      <c r="Q24" s="478">
        <f>Q5/$Q$5*100</f>
        <v>100</v>
      </c>
      <c r="R24" s="478">
        <f>R5/$R$5*100</f>
        <v>100</v>
      </c>
      <c r="S24" s="478">
        <f>S5/$S$5*100</f>
        <v>100</v>
      </c>
      <c r="U24" s="309" t="s">
        <v>267</v>
      </c>
      <c r="V24" s="478">
        <f>V5/$V$5*100</f>
        <v>100</v>
      </c>
      <c r="W24" s="478">
        <f>W5/$W$5*100</f>
        <v>100</v>
      </c>
      <c r="X24" s="478">
        <f>X5/$X$5*100</f>
        <v>100</v>
      </c>
    </row>
    <row r="25" spans="1:24" s="464" customFormat="1" ht="4.8" customHeight="1">
      <c r="A25" s="477"/>
      <c r="B25" s="476"/>
      <c r="C25" s="476"/>
      <c r="D25" s="476"/>
      <c r="E25" s="241"/>
      <c r="F25" s="475"/>
      <c r="G25" s="474"/>
      <c r="H25" s="474"/>
      <c r="I25" s="474"/>
      <c r="K25" s="473"/>
      <c r="L25" s="472"/>
      <c r="M25" s="472"/>
      <c r="N25" s="472"/>
      <c r="P25" s="470"/>
      <c r="Q25" s="471"/>
      <c r="R25" s="471"/>
      <c r="S25" s="471"/>
      <c r="U25" s="470"/>
      <c r="V25" s="469"/>
      <c r="W25" s="469"/>
      <c r="X25" s="469"/>
    </row>
    <row r="26" spans="1:24" ht="19.2" customHeight="1">
      <c r="A26" s="455" t="s">
        <v>320</v>
      </c>
      <c r="B26" s="468"/>
      <c r="C26" s="468"/>
      <c r="D26" s="468"/>
      <c r="E26" s="464"/>
      <c r="F26" s="453" t="s">
        <v>320</v>
      </c>
      <c r="G26" s="467"/>
      <c r="H26" s="467"/>
      <c r="I26" s="467"/>
      <c r="K26" s="451" t="s">
        <v>320</v>
      </c>
      <c r="L26" s="466"/>
      <c r="M26" s="466"/>
      <c r="N26" s="466"/>
      <c r="P26" s="279" t="s">
        <v>320</v>
      </c>
      <c r="Q26" s="465"/>
      <c r="R26" s="465"/>
      <c r="S26" s="465"/>
      <c r="U26" s="279" t="s">
        <v>320</v>
      </c>
      <c r="V26" s="240"/>
      <c r="W26" s="240"/>
      <c r="X26" s="240"/>
    </row>
    <row r="27" spans="1:24" ht="19.2" customHeight="1">
      <c r="A27" s="455" t="s">
        <v>319</v>
      </c>
      <c r="B27" s="454">
        <f>B8*100/$B$5</f>
        <v>2.3629887136250178</v>
      </c>
      <c r="C27" s="454">
        <f>C8*100/$C$5</f>
        <v>3.1314737055527315</v>
      </c>
      <c r="D27" s="454">
        <f>D8*100/$D$5</f>
        <v>1.4217591592888505</v>
      </c>
      <c r="E27" s="464"/>
      <c r="F27" s="453" t="s">
        <v>319</v>
      </c>
      <c r="G27" s="452">
        <f>G8*100/$G$5</f>
        <v>2.0397605203469085</v>
      </c>
      <c r="H27" s="452">
        <f>H8*100/$H$5</f>
        <v>2.4304332511447693</v>
      </c>
      <c r="I27" s="452">
        <f>I8*100/$I$5-0.03</f>
        <v>1.5219018158184827</v>
      </c>
      <c r="K27" s="451" t="s">
        <v>319</v>
      </c>
      <c r="L27" s="450">
        <f>L8*100/$L$5</f>
        <v>2.1051522105906169</v>
      </c>
      <c r="M27" s="450">
        <f>M8*100/$M$5</f>
        <v>2.831893450531799</v>
      </c>
      <c r="N27" s="450">
        <f>N8*100/$N$5-0.03</f>
        <v>1.180559830284764</v>
      </c>
      <c r="P27" s="279" t="s">
        <v>319</v>
      </c>
      <c r="Q27" s="449">
        <f>Q8*100/$Q$5-0.03</f>
        <v>2.6260450200739305</v>
      </c>
      <c r="R27" s="449">
        <f>R8*100/$R$5</f>
        <v>3.310895810229562</v>
      </c>
      <c r="S27" s="449">
        <f>S8*100/$S$5+0.03</f>
        <v>1.8773200588169721</v>
      </c>
      <c r="U27" s="279" t="s">
        <v>319</v>
      </c>
      <c r="V27" s="449">
        <f>V8*100/$V$5</f>
        <v>2.2897981491345956</v>
      </c>
      <c r="W27" s="449">
        <f>W8*100/$W$5</f>
        <v>2.9246388535312517</v>
      </c>
      <c r="X27" s="449">
        <f>X8*100/$X$5</f>
        <v>1.5058748584371462</v>
      </c>
    </row>
    <row r="28" spans="1:24" ht="19.2" customHeight="1">
      <c r="A28" s="455" t="s">
        <v>318</v>
      </c>
      <c r="B28" s="454">
        <f>B9*100/$B$5</f>
        <v>3.6917300652400034</v>
      </c>
      <c r="C28" s="454">
        <f>C9*100/$C$5</f>
        <v>2.2799197223781218</v>
      </c>
      <c r="D28" s="454">
        <f>D9*100/$D$5</f>
        <v>5.4208954149571724</v>
      </c>
      <c r="F28" s="453" t="s">
        <v>318</v>
      </c>
      <c r="G28" s="452">
        <f>G9*100/$G$5</f>
        <v>4.3318864172180094</v>
      </c>
      <c r="H28" s="452">
        <f>H9*100/$H$5</f>
        <v>2.4731329657611547</v>
      </c>
      <c r="I28" s="452">
        <f>I9*100/$I$5</f>
        <v>6.6530339644592225</v>
      </c>
      <c r="K28" s="451" t="s">
        <v>318</v>
      </c>
      <c r="L28" s="450">
        <f>L9*100/$L$5+0.03</f>
        <v>4.6655200871511324</v>
      </c>
      <c r="M28" s="450">
        <f>M9*100/$M$5</f>
        <v>2.6242770375410633</v>
      </c>
      <c r="N28" s="450">
        <f>N9*100/$N$5</f>
        <v>7.1112880885237963</v>
      </c>
      <c r="P28" s="279" t="s">
        <v>318</v>
      </c>
      <c r="Q28" s="449">
        <f>Q9*100/$Q$5</f>
        <v>2.9272865319009629</v>
      </c>
      <c r="R28" s="449">
        <f>R9*100/$R$5</f>
        <v>2.0451673357805422</v>
      </c>
      <c r="S28" s="449">
        <f>S9*100/$S$5</f>
        <v>4.0166825033664049</v>
      </c>
      <c r="U28" s="279" t="s">
        <v>318</v>
      </c>
      <c r="V28" s="449">
        <f>V9*100/$V$5</f>
        <v>3.9021346652944824</v>
      </c>
      <c r="W28" s="449">
        <f>W9*100/$W$5</f>
        <v>2.3578817039542956</v>
      </c>
      <c r="X28" s="449">
        <f>X9*100/$X$5</f>
        <v>5.8090317100792754</v>
      </c>
    </row>
    <row r="29" spans="1:24" ht="19.2" customHeight="1">
      <c r="A29" s="455" t="s">
        <v>317</v>
      </c>
      <c r="B29" s="454"/>
      <c r="C29" s="459"/>
      <c r="D29" s="459"/>
      <c r="F29" s="453" t="s">
        <v>317</v>
      </c>
      <c r="G29" s="452"/>
      <c r="H29" s="458"/>
      <c r="I29" s="458"/>
      <c r="K29" s="451" t="s">
        <v>317</v>
      </c>
      <c r="L29" s="450"/>
      <c r="M29" s="457"/>
      <c r="N29" s="457"/>
      <c r="P29" s="279" t="s">
        <v>317</v>
      </c>
      <c r="Q29" s="449"/>
      <c r="R29" s="456"/>
      <c r="S29" s="456"/>
      <c r="U29" s="279" t="s">
        <v>317</v>
      </c>
      <c r="V29" s="449"/>
      <c r="W29" s="456"/>
      <c r="X29" s="456"/>
    </row>
    <row r="30" spans="1:24" ht="19.2" customHeight="1">
      <c r="A30" s="455" t="s">
        <v>316</v>
      </c>
      <c r="B30" s="454">
        <f>B11*100/$B$5</f>
        <v>3.1162495005491935</v>
      </c>
      <c r="C30" s="454">
        <f>C11*100/$C$5</f>
        <v>2.6824831995862706</v>
      </c>
      <c r="D30" s="454">
        <f>D11*100/$D$5+0.03</f>
        <v>3.6775203339811413</v>
      </c>
      <c r="F30" s="453" t="s">
        <v>316</v>
      </c>
      <c r="G30" s="452">
        <f>G11*100/$G$5</f>
        <v>2.1867407981643834</v>
      </c>
      <c r="H30" s="452">
        <f>H11*100/$H$5</f>
        <v>1.5328766237033735</v>
      </c>
      <c r="I30" s="452">
        <f>I11*100/$I$5</f>
        <v>3.0032639489832924</v>
      </c>
      <c r="K30" s="451" t="s">
        <v>316</v>
      </c>
      <c r="L30" s="450">
        <f>L11*100/$L$5</f>
        <v>2.6033015569186597</v>
      </c>
      <c r="M30" s="450">
        <f>M11*100/$M$5</f>
        <v>2.3237979441931542</v>
      </c>
      <c r="N30" s="450">
        <f>N11*100/$N$5</f>
        <v>2.9473604715227513</v>
      </c>
      <c r="P30" s="279" t="s">
        <v>316</v>
      </c>
      <c r="Q30" s="449">
        <f>Q11*100/$Q$5</f>
        <v>2.7938825776019116</v>
      </c>
      <c r="R30" s="449">
        <f>R11*100/$R$5</f>
        <v>2.4709931254638664</v>
      </c>
      <c r="S30" s="449">
        <f>S11*100/$S$5</f>
        <v>3.1926432778960367</v>
      </c>
      <c r="U30" s="279" t="s">
        <v>316</v>
      </c>
      <c r="V30" s="449">
        <f>V11*100/$V$5</f>
        <v>2.6731863243173373</v>
      </c>
      <c r="W30" s="449">
        <f>W11*100/$W$5-0.05</f>
        <v>2.2009788383198052</v>
      </c>
      <c r="X30" s="449">
        <f>X11*100/$X$5</f>
        <v>3.1945427519818801</v>
      </c>
    </row>
    <row r="31" spans="1:24" ht="19.2" customHeight="1">
      <c r="A31" s="455" t="s">
        <v>315</v>
      </c>
      <c r="B31" s="454">
        <f>B12*100/$B$5</f>
        <v>3.5867442925107453</v>
      </c>
      <c r="C31" s="454">
        <f>C12*100/$C$5</f>
        <v>1.4662713512909946</v>
      </c>
      <c r="D31" s="454">
        <f>D12*100/$D$5</f>
        <v>6.1838695746059162</v>
      </c>
      <c r="F31" s="453" t="s">
        <v>315</v>
      </c>
      <c r="G31" s="452">
        <f>G12*100/$G$5</f>
        <v>2.8137022982733608</v>
      </c>
      <c r="H31" s="452">
        <f>H12*100/$H$5</f>
        <v>1.5318702331231895</v>
      </c>
      <c r="I31" s="452">
        <f>I12*100/$I$5</f>
        <v>4.4144102090866326</v>
      </c>
      <c r="K31" s="451" t="s">
        <v>315</v>
      </c>
      <c r="L31" s="450">
        <f>L12*100/$L$5</f>
        <v>2.0884574757407037</v>
      </c>
      <c r="M31" s="450">
        <f>M12*100/$M$5</f>
        <v>0.97924114737000623</v>
      </c>
      <c r="N31" s="450">
        <f>N12*100/$N$5</f>
        <v>3.4538629611258052</v>
      </c>
      <c r="P31" s="279" t="s">
        <v>315</v>
      </c>
      <c r="Q31" s="449">
        <f>Q12*100/$Q$5</f>
        <v>2.9920488076378318</v>
      </c>
      <c r="R31" s="449">
        <f>R12*100/$R$5</f>
        <v>1.9014582957225428</v>
      </c>
      <c r="S31" s="449">
        <f>S12*100/$S$5</f>
        <v>4.338901835464652</v>
      </c>
      <c r="U31" s="279" t="s">
        <v>315</v>
      </c>
      <c r="V31" s="449">
        <f>V12*100/$V$5-0.03</f>
        <v>2.8308422464947638</v>
      </c>
      <c r="W31" s="449">
        <f>W12*100/$W$5</f>
        <v>1.4662602160483986</v>
      </c>
      <c r="X31" s="449">
        <f>X12*100/$X$5</f>
        <v>4.5829204416761042</v>
      </c>
    </row>
    <row r="32" spans="1:24" ht="19.2" customHeight="1">
      <c r="A32" s="455" t="s">
        <v>314</v>
      </c>
      <c r="B32" s="454">
        <f>B13*100/$B$5</f>
        <v>17.14285021005243</v>
      </c>
      <c r="C32" s="454">
        <f>C13*100/$C$5</f>
        <v>11.129851697965732</v>
      </c>
      <c r="D32" s="454">
        <f>D13*100/$D$5</f>
        <v>24.507485784207873</v>
      </c>
      <c r="F32" s="453" t="s">
        <v>314</v>
      </c>
      <c r="G32" s="452">
        <f>G13*100/$G$5</f>
        <v>17.902932340371514</v>
      </c>
      <c r="H32" s="452">
        <f>H13*100/$H$5</f>
        <v>11.106670212995377</v>
      </c>
      <c r="I32" s="452">
        <f>I13*100/$I$5</f>
        <v>26.389871345113232</v>
      </c>
      <c r="K32" s="451" t="s">
        <v>314</v>
      </c>
      <c r="L32" s="450">
        <f>L13*100/$L$5</f>
        <v>17.195961566720086</v>
      </c>
      <c r="M32" s="450">
        <f>M13*100/$M$5</f>
        <v>11.607835044646592</v>
      </c>
      <c r="N32" s="450">
        <f>N13*100/$N$5</f>
        <v>24.07474473201367</v>
      </c>
      <c r="P32" s="279" t="s">
        <v>314</v>
      </c>
      <c r="Q32" s="449">
        <f>Q13*100/$Q$5</f>
        <v>19.050084673904525</v>
      </c>
      <c r="R32" s="449">
        <f>R13*100/$R$5</f>
        <v>14.011559766053718</v>
      </c>
      <c r="S32" s="449">
        <f>S13*100/$S$5</f>
        <v>25.27254163990353</v>
      </c>
      <c r="U32" s="279" t="s">
        <v>314</v>
      </c>
      <c r="V32" s="449">
        <f>V13*100/$V$5</f>
        <v>17.821849206589572</v>
      </c>
      <c r="W32" s="449">
        <f>W13*100/$W$5</f>
        <v>11.967388893924342</v>
      </c>
      <c r="X32" s="449">
        <f>X13*100/$X$5-0.05</f>
        <v>25.001139580973952</v>
      </c>
    </row>
    <row r="33" spans="1:24" ht="19.2" customHeight="1">
      <c r="A33" s="455" t="s">
        <v>313</v>
      </c>
      <c r="B33" s="459"/>
      <c r="C33" s="459"/>
      <c r="D33" s="459"/>
      <c r="F33" s="453" t="s">
        <v>313</v>
      </c>
      <c r="G33" s="458"/>
      <c r="H33" s="458"/>
      <c r="I33" s="458"/>
      <c r="K33" s="451" t="s">
        <v>313</v>
      </c>
      <c r="L33" s="457"/>
      <c r="M33" s="457"/>
      <c r="N33" s="457"/>
      <c r="P33" s="279" t="s">
        <v>313</v>
      </c>
      <c r="Q33" s="456"/>
      <c r="R33" s="456"/>
      <c r="S33" s="456"/>
      <c r="U33" s="279" t="s">
        <v>313</v>
      </c>
      <c r="V33" s="456"/>
      <c r="W33" s="456"/>
      <c r="X33" s="456"/>
    </row>
    <row r="34" spans="1:24" ht="19.2" customHeight="1">
      <c r="A34" s="463" t="s">
        <v>312</v>
      </c>
      <c r="B34" s="454">
        <f>B15*100/$B$5</f>
        <v>29.02161024557612</v>
      </c>
      <c r="C34" s="454">
        <f>C15*100/$C$5</f>
        <v>34.102415674705206</v>
      </c>
      <c r="D34" s="454">
        <f>D15*100/$D$5</f>
        <v>22.798711581371915</v>
      </c>
      <c r="F34" s="462" t="s">
        <v>312</v>
      </c>
      <c r="G34" s="452">
        <f>G15*100/$G$5</f>
        <v>30.892444127934315</v>
      </c>
      <c r="H34" s="452">
        <f>H15*100/$H$5</f>
        <v>35.36183335609693</v>
      </c>
      <c r="I34" s="452">
        <f>I15*100/$I$5</f>
        <v>25.311224178357396</v>
      </c>
      <c r="K34" s="461" t="s">
        <v>312</v>
      </c>
      <c r="L34" s="450">
        <f>L15*100/$L$5</f>
        <v>35.341138057763786</v>
      </c>
      <c r="M34" s="450">
        <f>M15*100/$M$5</f>
        <v>38.80879211587478</v>
      </c>
      <c r="N34" s="450">
        <f>N15*100/$N$5</f>
        <v>31.07258038216823</v>
      </c>
      <c r="P34" s="460" t="s">
        <v>312</v>
      </c>
      <c r="Q34" s="449">
        <f>Q15*100/$Q$5</f>
        <v>31.270361916615006</v>
      </c>
      <c r="R34" s="449">
        <f>R15*100/$R$5</f>
        <v>34.369815083861319</v>
      </c>
      <c r="S34" s="449">
        <f>S15*100/$S$5</f>
        <v>27.44261186991611</v>
      </c>
      <c r="U34" s="460" t="s">
        <v>312</v>
      </c>
      <c r="V34" s="449">
        <f>V15*100/$V$5</f>
        <v>31.673706732987593</v>
      </c>
      <c r="W34" s="449">
        <f>W15*100/$W$5</f>
        <v>35.692373390501047</v>
      </c>
      <c r="X34" s="449">
        <f>X15*100/$X$5</f>
        <v>26.711317950169875</v>
      </c>
    </row>
    <row r="35" spans="1:24" ht="19.2" customHeight="1">
      <c r="A35" s="455" t="s">
        <v>311</v>
      </c>
      <c r="B35" s="459"/>
      <c r="C35" s="459"/>
      <c r="D35" s="459"/>
      <c r="F35" s="453" t="s">
        <v>311</v>
      </c>
      <c r="G35" s="458"/>
      <c r="H35" s="458"/>
      <c r="I35" s="458"/>
      <c r="K35" s="451" t="s">
        <v>311</v>
      </c>
      <c r="L35" s="457"/>
      <c r="M35" s="457"/>
      <c r="N35" s="457"/>
      <c r="P35" s="279" t="s">
        <v>311</v>
      </c>
      <c r="Q35" s="456"/>
      <c r="R35" s="456"/>
      <c r="S35" s="456"/>
      <c r="U35" s="279" t="s">
        <v>311</v>
      </c>
      <c r="V35" s="456"/>
      <c r="W35" s="456"/>
      <c r="X35" s="456"/>
    </row>
    <row r="36" spans="1:24" ht="19.2" customHeight="1">
      <c r="A36" s="455" t="s">
        <v>310</v>
      </c>
      <c r="B36" s="454">
        <f>B17*100/$B$5</f>
        <v>12.819345205838438</v>
      </c>
      <c r="C36" s="454">
        <f>C17*100/$C$5</f>
        <v>15.911982581048957</v>
      </c>
      <c r="D36" s="454">
        <f>D17*100/$D$5</f>
        <v>9.0315266681062401</v>
      </c>
      <c r="F36" s="453" t="s">
        <v>310</v>
      </c>
      <c r="G36" s="452">
        <f>G17*100/$G$5</f>
        <v>13.009231574972317</v>
      </c>
      <c r="H36" s="452">
        <f>H17*100/$H$5+0.03</f>
        <v>17.375141649474163</v>
      </c>
      <c r="I36" s="452">
        <f>I17*100/$I$5</f>
        <v>7.5946958135994285</v>
      </c>
      <c r="K36" s="451" t="s">
        <v>310</v>
      </c>
      <c r="L36" s="450">
        <f>L17*100/$L$5</f>
        <v>12.815247755250571</v>
      </c>
      <c r="M36" s="450">
        <f>M17*100/$M$5+0.03</f>
        <v>16.803426214604819</v>
      </c>
      <c r="N36" s="450">
        <f>N17*100/$N$5</f>
        <v>7.9428721488853</v>
      </c>
      <c r="P36" s="279" t="s">
        <v>310</v>
      </c>
      <c r="Q36" s="449">
        <f>Q17*100/$Q$5</f>
        <v>11.197777498038526</v>
      </c>
      <c r="R36" s="449">
        <f>R17*100/$R$5</f>
        <v>13.378122412019406</v>
      </c>
      <c r="S36" s="449">
        <f>S17*100/$S$5</f>
        <v>8.5051040179211288</v>
      </c>
      <c r="U36" s="279" t="s">
        <v>310</v>
      </c>
      <c r="V36" s="449">
        <f>V17*100/$V$5</f>
        <v>12.459957334011111</v>
      </c>
      <c r="W36" s="449">
        <f>W17*100/$W$5</f>
        <v>15.856876265306832</v>
      </c>
      <c r="X36" s="449">
        <f>X17*100/$X$5</f>
        <v>8.2653241789354475</v>
      </c>
    </row>
    <row r="37" spans="1:24" ht="19.2" customHeight="1">
      <c r="A37" s="455" t="s">
        <v>309</v>
      </c>
      <c r="B37" s="459"/>
      <c r="C37" s="459"/>
      <c r="D37" s="454"/>
      <c r="F37" s="453" t="s">
        <v>309</v>
      </c>
      <c r="G37" s="458"/>
      <c r="H37" s="458"/>
      <c r="I37" s="452"/>
      <c r="K37" s="451" t="s">
        <v>309</v>
      </c>
      <c r="L37" s="457"/>
      <c r="M37" s="457"/>
      <c r="N37" s="450"/>
      <c r="P37" s="279" t="s">
        <v>309</v>
      </c>
      <c r="Q37" s="456"/>
      <c r="R37" s="456"/>
      <c r="S37" s="449" t="s">
        <v>65</v>
      </c>
      <c r="U37" s="279" t="s">
        <v>309</v>
      </c>
      <c r="V37" s="456"/>
      <c r="W37" s="456"/>
      <c r="X37" s="449" t="s">
        <v>65</v>
      </c>
    </row>
    <row r="38" spans="1:24" ht="19.2" customHeight="1">
      <c r="A38" s="455" t="s">
        <v>308</v>
      </c>
      <c r="B38" s="454">
        <f>B19*100/$B$5</f>
        <v>10.461937400008736</v>
      </c>
      <c r="C38" s="454">
        <f>C19*100/$C$5</f>
        <v>11.111780417784491</v>
      </c>
      <c r="D38" s="454">
        <f>D19*100/$D$5</f>
        <v>9.6660188584179085</v>
      </c>
      <c r="F38" s="453" t="s">
        <v>308</v>
      </c>
      <c r="G38" s="452">
        <f>G19*100/$G$5</f>
        <v>11.17082046291203</v>
      </c>
      <c r="H38" s="452">
        <f>H19*100/$H$5</f>
        <v>11.206877960765144</v>
      </c>
      <c r="I38" s="452">
        <f>I19*100/$I$5</f>
        <v>11.125793096514505</v>
      </c>
      <c r="K38" s="451" t="s">
        <v>308</v>
      </c>
      <c r="L38" s="450">
        <f>L19*100/$L$5</f>
        <v>9.801194173614471</v>
      </c>
      <c r="M38" s="450">
        <f>M19*100/$M$5</f>
        <v>9.4898408785423065</v>
      </c>
      <c r="N38" s="450">
        <f>N19*100/$N$5</f>
        <v>10.184458903956761</v>
      </c>
      <c r="P38" s="279" t="s">
        <v>308</v>
      </c>
      <c r="Q38" s="449">
        <f>Q19*100/$Q$5</f>
        <v>10.335204155552969</v>
      </c>
      <c r="R38" s="449">
        <f>R19*100/$R$5</f>
        <v>10.813997804962618</v>
      </c>
      <c r="S38" s="449">
        <f>S19*100/$S$5+0.03</f>
        <v>9.773905524796378</v>
      </c>
      <c r="U38" s="279" t="s">
        <v>308</v>
      </c>
      <c r="V38" s="449">
        <f>V19*100/$V$5</f>
        <v>10.43604466448487</v>
      </c>
      <c r="W38" s="449">
        <f>W19*100/$W$5</f>
        <v>10.644286804911943</v>
      </c>
      <c r="X38" s="449">
        <f>X19*100/$X$5</f>
        <v>10.178900056625142</v>
      </c>
    </row>
    <row r="39" spans="1:24" ht="19.2" customHeight="1">
      <c r="A39" s="455" t="s">
        <v>307</v>
      </c>
      <c r="B39" s="459"/>
      <c r="C39" s="459"/>
      <c r="D39" s="459"/>
      <c r="F39" s="453" t="s">
        <v>307</v>
      </c>
      <c r="G39" s="458"/>
      <c r="H39" s="458"/>
      <c r="I39" s="458"/>
      <c r="K39" s="451" t="s">
        <v>307</v>
      </c>
      <c r="L39" s="457"/>
      <c r="M39" s="457"/>
      <c r="N39" s="457"/>
      <c r="P39" s="279" t="s">
        <v>307</v>
      </c>
      <c r="Q39" s="456"/>
      <c r="R39" s="456"/>
      <c r="S39" s="456"/>
      <c r="U39" s="279" t="s">
        <v>307</v>
      </c>
      <c r="V39" s="456"/>
      <c r="W39" s="456"/>
      <c r="X39" s="456"/>
    </row>
    <row r="40" spans="1:24" ht="19.2" customHeight="1">
      <c r="A40" s="455" t="s">
        <v>306</v>
      </c>
      <c r="B40" s="454">
        <f>B21*100/$B$5</f>
        <v>17.796544366599317</v>
      </c>
      <c r="C40" s="454">
        <f>C21*100/$C$5</f>
        <v>18.183821649687498</v>
      </c>
      <c r="D40" s="454">
        <f>D21*100/$D$5</f>
        <v>17.322212625062981</v>
      </c>
      <c r="F40" s="453" t="s">
        <v>306</v>
      </c>
      <c r="G40" s="452">
        <f>G21*100/$G$5</f>
        <v>15.652481459807161</v>
      </c>
      <c r="H40" s="452">
        <f>H21*100/$H$5</f>
        <v>17.0111637469359</v>
      </c>
      <c r="I40" s="452">
        <f>I21*100/$I$5</f>
        <v>13.955805628067807</v>
      </c>
      <c r="K40" s="451" t="s">
        <v>306</v>
      </c>
      <c r="L40" s="450">
        <f>L21*100/$L$5</f>
        <v>13.414027116249978</v>
      </c>
      <c r="M40" s="450">
        <f>M21*100/$M$5</f>
        <v>14.560896166695484</v>
      </c>
      <c r="N40" s="450">
        <f>N21*100/$N$5</f>
        <v>12.002272481518924</v>
      </c>
      <c r="P40" s="279" t="s">
        <v>306</v>
      </c>
      <c r="Q40" s="449">
        <f>Q21*100/$Q$5</f>
        <v>16.777308818674335</v>
      </c>
      <c r="R40" s="449">
        <f>R21*100/$R$5</f>
        <v>17.697990365906428</v>
      </c>
      <c r="S40" s="449">
        <f>S21*100/$S$5</f>
        <v>15.640289271918789</v>
      </c>
      <c r="U40" s="279" t="s">
        <v>306</v>
      </c>
      <c r="V40" s="449">
        <f>V21*100/$V$5</f>
        <v>15.882500471614172</v>
      </c>
      <c r="W40" s="449">
        <f>W21*100/$W$5</f>
        <v>16.839350858859198</v>
      </c>
      <c r="X40" s="449">
        <f>X21*100/$X$5</f>
        <v>14.700948471121178</v>
      </c>
    </row>
    <row r="41" spans="1:24" ht="19.2" customHeight="1">
      <c r="A41" s="448" t="s">
        <v>305</v>
      </c>
      <c r="B41" s="447" t="s">
        <v>206</v>
      </c>
      <c r="C41" s="447" t="s">
        <v>206</v>
      </c>
      <c r="D41" s="447" t="s">
        <v>206</v>
      </c>
      <c r="F41" s="446" t="s">
        <v>305</v>
      </c>
      <c r="G41" s="445" t="s">
        <v>206</v>
      </c>
      <c r="H41" s="444" t="s">
        <v>206</v>
      </c>
      <c r="I41" s="444" t="s">
        <v>206</v>
      </c>
      <c r="K41" s="443" t="s">
        <v>305</v>
      </c>
      <c r="L41" s="442" t="s">
        <v>206</v>
      </c>
      <c r="M41" s="441" t="s">
        <v>206</v>
      </c>
      <c r="N41" s="441" t="s">
        <v>206</v>
      </c>
      <c r="P41" s="264" t="s">
        <v>305</v>
      </c>
      <c r="Q41" s="440" t="s">
        <v>206</v>
      </c>
      <c r="R41" s="440" t="s">
        <v>206</v>
      </c>
      <c r="S41" s="440" t="s">
        <v>206</v>
      </c>
      <c r="U41" s="264" t="s">
        <v>305</v>
      </c>
      <c r="V41" s="440" t="s">
        <v>206</v>
      </c>
      <c r="W41" s="440" t="s">
        <v>206</v>
      </c>
      <c r="X41" s="440" t="s">
        <v>206</v>
      </c>
    </row>
    <row r="42" spans="1:24" ht="9" customHeight="1">
      <c r="A42" s="439"/>
      <c r="B42" s="439"/>
      <c r="C42" s="439"/>
      <c r="D42" s="439"/>
      <c r="F42" s="438"/>
      <c r="G42" s="438"/>
      <c r="H42" s="438"/>
      <c r="I42" s="438"/>
      <c r="K42" s="437"/>
      <c r="L42" s="437"/>
      <c r="M42" s="437"/>
      <c r="N42" s="437"/>
      <c r="P42" s="256"/>
      <c r="Q42" s="256"/>
      <c r="R42" s="256"/>
      <c r="S42" s="256"/>
      <c r="U42" s="256"/>
      <c r="V42" s="256"/>
      <c r="W42" s="256"/>
      <c r="X42" s="256"/>
    </row>
    <row r="43" spans="1:24" ht="6" customHeight="1"/>
    <row r="44" spans="1:24" ht="12.75" customHeight="1"/>
    <row r="45" spans="1:24" ht="17.399999999999999" customHeight="1">
      <c r="B45" s="241" t="s">
        <v>288</v>
      </c>
      <c r="D45" s="244"/>
      <c r="G45" s="241" t="s">
        <v>287</v>
      </c>
      <c r="I45" s="244"/>
      <c r="L45" s="241" t="s">
        <v>286</v>
      </c>
      <c r="N45" s="244"/>
      <c r="P45" s="241"/>
      <c r="Q45" s="241" t="s">
        <v>285</v>
      </c>
      <c r="R45" s="243"/>
      <c r="S45" s="242"/>
      <c r="U45" s="241"/>
      <c r="V45" s="241">
        <v>2561</v>
      </c>
      <c r="W45" s="243"/>
      <c r="X45" s="242"/>
    </row>
    <row r="46" spans="1:24" ht="12.75" customHeight="1"/>
    <row r="47" spans="1:24" ht="26.4" customHeight="1"/>
    <row r="49" spans="16:24" ht="12.75" customHeight="1">
      <c r="P49" s="241"/>
      <c r="Q49" s="241"/>
      <c r="R49" s="241"/>
      <c r="S49" s="241"/>
      <c r="U49" s="241"/>
      <c r="V49" s="241"/>
      <c r="W49" s="241"/>
      <c r="X49" s="241"/>
    </row>
    <row r="50" spans="16:24" ht="12.75" customHeight="1">
      <c r="P50" s="241"/>
      <c r="Q50" s="241"/>
      <c r="R50" s="241"/>
      <c r="S50" s="241"/>
      <c r="U50" s="241"/>
      <c r="V50" s="241"/>
      <c r="W50" s="241"/>
      <c r="X50" s="241"/>
    </row>
    <row r="51" spans="16:24" ht="12.75" customHeight="1">
      <c r="P51" s="241"/>
      <c r="Q51" s="241"/>
      <c r="R51" s="241"/>
      <c r="S51" s="241"/>
      <c r="U51" s="241"/>
      <c r="V51" s="241"/>
      <c r="W51" s="241"/>
      <c r="X51" s="241"/>
    </row>
    <row r="52" spans="16:24" ht="12.75" customHeight="1">
      <c r="P52" s="241"/>
      <c r="Q52" s="241"/>
      <c r="R52" s="241"/>
      <c r="S52" s="241"/>
      <c r="U52" s="241"/>
      <c r="V52" s="241"/>
      <c r="W52" s="241"/>
      <c r="X52" s="241"/>
    </row>
    <row r="53" spans="16:24" ht="12.75" customHeight="1">
      <c r="P53" s="241"/>
      <c r="Q53" s="241"/>
      <c r="R53" s="241"/>
      <c r="S53" s="241"/>
      <c r="U53" s="241"/>
      <c r="V53" s="241"/>
      <c r="W53" s="241"/>
      <c r="X53" s="241"/>
    </row>
    <row r="54" spans="16:24" ht="12.75" customHeight="1">
      <c r="P54" s="241"/>
      <c r="Q54" s="241"/>
      <c r="R54" s="241"/>
      <c r="S54" s="241"/>
      <c r="U54" s="241"/>
      <c r="V54" s="241"/>
      <c r="W54" s="241"/>
      <c r="X54" s="241"/>
    </row>
    <row r="55" spans="16:24" ht="12.75" customHeight="1">
      <c r="P55" s="241"/>
      <c r="Q55" s="241"/>
      <c r="R55" s="241"/>
      <c r="S55" s="241"/>
      <c r="U55" s="241"/>
      <c r="V55" s="241"/>
      <c r="W55" s="241"/>
      <c r="X55" s="241"/>
    </row>
    <row r="56" spans="16:24" ht="12.75" customHeight="1">
      <c r="P56" s="241"/>
      <c r="Q56" s="241"/>
      <c r="R56" s="241"/>
      <c r="S56" s="241"/>
      <c r="U56" s="241"/>
      <c r="V56" s="241"/>
      <c r="W56" s="241"/>
      <c r="X56" s="241"/>
    </row>
    <row r="57" spans="16:24" ht="12.75" customHeight="1">
      <c r="P57" s="241"/>
      <c r="Q57" s="241"/>
      <c r="R57" s="241"/>
      <c r="S57" s="241"/>
      <c r="U57" s="241"/>
      <c r="V57" s="241"/>
      <c r="W57" s="241"/>
      <c r="X57" s="241"/>
    </row>
  </sheetData>
  <mergeCells count="10">
    <mergeCell ref="V4:X4"/>
    <mergeCell ref="V23:X23"/>
    <mergeCell ref="Q4:S4"/>
    <mergeCell ref="Q23:S23"/>
    <mergeCell ref="B4:D4"/>
    <mergeCell ref="B23:D23"/>
    <mergeCell ref="G4:I4"/>
    <mergeCell ref="G23:I23"/>
    <mergeCell ref="L4:N4"/>
    <mergeCell ref="L23:N23"/>
  </mergeCells>
  <pageMargins left="0.70866141732283472" right="0.11811023622047245" top="0.74803149606299213" bottom="0.15748031496062992" header="0.31496062992125984" footer="0.31496062992125984"/>
  <pageSetup paperSize="9" scale="95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K95"/>
  <sheetViews>
    <sheetView zoomScale="30" zoomScaleNormal="30" workbookViewId="0">
      <selection activeCell="C40" sqref="C40"/>
    </sheetView>
  </sheetViews>
  <sheetFormatPr defaultColWidth="9.125" defaultRowHeight="14.25" customHeight="1"/>
  <cols>
    <col min="1" max="1" width="86.125" style="241" customWidth="1"/>
    <col min="2" max="2" width="12" style="241" customWidth="1"/>
    <col min="3" max="3" width="12.625" style="241" customWidth="1"/>
    <col min="4" max="4" width="11.875" style="244" customWidth="1"/>
    <col min="5" max="5" width="5" style="241" customWidth="1"/>
    <col min="6" max="6" width="70.5" style="241" customWidth="1"/>
    <col min="7" max="8" width="13.25" style="241" customWidth="1"/>
    <col min="9" max="9" width="13.25" style="244" customWidth="1"/>
    <col min="10" max="10" width="7" style="241" customWidth="1"/>
    <col min="11" max="11" width="78.75" style="241" customWidth="1"/>
    <col min="12" max="13" width="14.875" style="241" customWidth="1"/>
    <col min="14" max="14" width="14.875" style="244" customWidth="1"/>
    <col min="15" max="15" width="6.625" style="241" customWidth="1"/>
    <col min="16" max="16" width="78.625" style="241" customWidth="1"/>
    <col min="17" max="17" width="12" style="243" customWidth="1"/>
    <col min="18" max="18" width="12.625" style="243" customWidth="1"/>
    <col min="19" max="19" width="11.875" style="242" customWidth="1"/>
    <col min="20" max="20" width="9.125" style="241"/>
    <col min="21" max="21" width="84.5" style="241" customWidth="1"/>
    <col min="22" max="22" width="12" style="243" customWidth="1"/>
    <col min="23" max="23" width="12.625" style="243" customWidth="1"/>
    <col min="24" max="24" width="11.875" style="242" customWidth="1"/>
    <col min="25" max="25" width="11.125" style="241" customWidth="1"/>
    <col min="26" max="27" width="9.125" style="241"/>
    <col min="28" max="28" width="11.375" style="241" bestFit="1" customWidth="1"/>
    <col min="29" max="29" width="9.125" style="241"/>
    <col min="30" max="30" width="9.5" style="241" bestFit="1" customWidth="1"/>
    <col min="31" max="32" width="9.125" style="241"/>
    <col min="33" max="33" width="14.25" style="241" customWidth="1"/>
    <col min="34" max="16384" width="9.125" style="241"/>
  </cols>
  <sheetData>
    <row r="1" spans="1:37" s="517" customFormat="1" ht="51" customHeight="1">
      <c r="A1" s="236" t="s">
        <v>361</v>
      </c>
      <c r="B1" s="241"/>
      <c r="C1" s="241"/>
      <c r="D1" s="244"/>
      <c r="F1" s="632" t="s">
        <v>360</v>
      </c>
      <c r="G1" s="486"/>
      <c r="H1" s="486"/>
      <c r="I1" s="525"/>
      <c r="K1" s="631" t="s">
        <v>359</v>
      </c>
      <c r="L1" s="485"/>
      <c r="M1" s="485"/>
      <c r="N1" s="628"/>
      <c r="P1" s="517" t="s">
        <v>359</v>
      </c>
      <c r="Q1" s="243"/>
      <c r="R1" s="243"/>
      <c r="S1" s="242"/>
      <c r="U1" s="517" t="s">
        <v>359</v>
      </c>
      <c r="V1" s="243"/>
      <c r="W1" s="243"/>
      <c r="X1" s="242"/>
    </row>
    <row r="2" spans="1:37" s="464" customFormat="1" ht="4.5" customHeight="1">
      <c r="B2" s="241"/>
      <c r="C2" s="241"/>
      <c r="D2" s="244"/>
      <c r="F2" s="630"/>
      <c r="G2" s="486"/>
      <c r="H2" s="486"/>
      <c r="I2" s="525"/>
      <c r="K2" s="629"/>
      <c r="L2" s="485"/>
      <c r="M2" s="485"/>
      <c r="N2" s="628"/>
      <c r="Q2" s="243"/>
      <c r="R2" s="243"/>
      <c r="S2" s="242"/>
      <c r="V2" s="243"/>
      <c r="W2" s="243"/>
      <c r="X2" s="242"/>
    </row>
    <row r="3" spans="1:37" s="464" customFormat="1" ht="23.25" customHeight="1">
      <c r="A3" s="627" t="s">
        <v>14</v>
      </c>
      <c r="B3" s="626" t="s">
        <v>0</v>
      </c>
      <c r="C3" s="626" t="s">
        <v>1</v>
      </c>
      <c r="D3" s="625" t="s">
        <v>2</v>
      </c>
      <c r="F3" s="513" t="s">
        <v>14</v>
      </c>
      <c r="G3" s="624" t="s">
        <v>0</v>
      </c>
      <c r="H3" s="624" t="s">
        <v>1</v>
      </c>
      <c r="I3" s="623" t="s">
        <v>2</v>
      </c>
      <c r="K3" s="511" t="s">
        <v>14</v>
      </c>
      <c r="L3" s="622" t="s">
        <v>0</v>
      </c>
      <c r="M3" s="622" t="s">
        <v>1</v>
      </c>
      <c r="N3" s="621" t="s">
        <v>2</v>
      </c>
      <c r="P3" s="620" t="s">
        <v>14</v>
      </c>
      <c r="Q3" s="619" t="s">
        <v>0</v>
      </c>
      <c r="R3" s="619" t="s">
        <v>1</v>
      </c>
      <c r="S3" s="618" t="s">
        <v>2</v>
      </c>
      <c r="U3" s="620" t="s">
        <v>14</v>
      </c>
      <c r="V3" s="619" t="s">
        <v>0</v>
      </c>
      <c r="W3" s="619" t="s">
        <v>1</v>
      </c>
      <c r="X3" s="618" t="s">
        <v>2</v>
      </c>
    </row>
    <row r="4" spans="1:37" s="464" customFormat="1" ht="21.75" customHeight="1">
      <c r="A4" s="575"/>
      <c r="B4" s="1528" t="s">
        <v>270</v>
      </c>
      <c r="C4" s="1528"/>
      <c r="D4" s="1528"/>
      <c r="F4" s="506"/>
      <c r="G4" s="1524" t="s">
        <v>270</v>
      </c>
      <c r="H4" s="1524"/>
      <c r="I4" s="1524"/>
      <c r="K4" s="505"/>
      <c r="L4" s="1526" t="s">
        <v>270</v>
      </c>
      <c r="M4" s="1526"/>
      <c r="N4" s="1526"/>
      <c r="P4" s="571"/>
      <c r="Q4" s="1390" t="s">
        <v>270</v>
      </c>
      <c r="R4" s="1390"/>
      <c r="S4" s="1390"/>
      <c r="U4" s="571"/>
      <c r="V4" s="1390" t="s">
        <v>270</v>
      </c>
      <c r="W4" s="1390"/>
      <c r="X4" s="1390"/>
      <c r="AC4" s="241" t="s">
        <v>285</v>
      </c>
    </row>
    <row r="5" spans="1:37" s="464" customFormat="1" ht="20.25" customHeight="1">
      <c r="A5" s="615" t="s">
        <v>267</v>
      </c>
      <c r="B5" s="614">
        <v>1236358</v>
      </c>
      <c r="C5" s="614">
        <v>680638</v>
      </c>
      <c r="D5" s="614">
        <v>555720</v>
      </c>
      <c r="F5" s="482" t="s">
        <v>267</v>
      </c>
      <c r="G5" s="613">
        <v>1252549</v>
      </c>
      <c r="H5" s="613">
        <v>695555</v>
      </c>
      <c r="I5" s="613">
        <v>556994</v>
      </c>
      <c r="K5" s="480" t="s">
        <v>267</v>
      </c>
      <c r="L5" s="617">
        <v>1299811</v>
      </c>
      <c r="M5" s="617">
        <v>717188</v>
      </c>
      <c r="N5" s="617">
        <v>582623</v>
      </c>
      <c r="P5" s="610" t="s">
        <v>267</v>
      </c>
      <c r="Q5" s="616">
        <v>1263081</v>
      </c>
      <c r="R5" s="616">
        <v>697938</v>
      </c>
      <c r="S5" s="616">
        <v>565143</v>
      </c>
      <c r="U5" s="610" t="s">
        <v>267</v>
      </c>
      <c r="V5" s="616">
        <f>(B5+G5+L5+Q5)/4</f>
        <v>1262949.75</v>
      </c>
      <c r="W5" s="616">
        <f>(C5+H5+M5+R5)/4</f>
        <v>697829.75</v>
      </c>
      <c r="X5" s="616">
        <f>(D5+I5+N5+S5)/4</f>
        <v>565120</v>
      </c>
    </row>
    <row r="6" spans="1:37" s="464" customFormat="1" ht="8.25" customHeight="1">
      <c r="A6" s="615"/>
      <c r="B6" s="614"/>
      <c r="C6" s="614"/>
      <c r="D6" s="614"/>
      <c r="F6" s="482"/>
      <c r="G6" s="613"/>
      <c r="H6" s="613"/>
      <c r="I6" s="613"/>
      <c r="K6" s="480"/>
      <c r="L6" s="612"/>
      <c r="M6" s="612"/>
      <c r="N6" s="612"/>
      <c r="P6" s="610"/>
      <c r="Q6" s="611"/>
      <c r="R6" s="611"/>
      <c r="S6" s="611"/>
      <c r="U6" s="610"/>
      <c r="V6" s="500"/>
      <c r="W6" s="500"/>
      <c r="X6" s="500"/>
    </row>
    <row r="7" spans="1:37" ht="16.5" customHeight="1">
      <c r="A7" s="568" t="s">
        <v>358</v>
      </c>
      <c r="B7" s="590">
        <v>453461</v>
      </c>
      <c r="C7" s="590">
        <v>293914</v>
      </c>
      <c r="D7" s="590">
        <v>159547</v>
      </c>
      <c r="F7" s="567" t="s">
        <v>358</v>
      </c>
      <c r="G7" s="589">
        <v>465619</v>
      </c>
      <c r="H7" s="589">
        <v>292597</v>
      </c>
      <c r="I7" s="589">
        <v>173022</v>
      </c>
      <c r="K7" s="566" t="s">
        <v>358</v>
      </c>
      <c r="L7" s="540">
        <v>521593</v>
      </c>
      <c r="M7" s="540">
        <v>315360</v>
      </c>
      <c r="N7" s="540">
        <v>206233</v>
      </c>
      <c r="P7" s="565" t="s">
        <v>358</v>
      </c>
      <c r="Q7" s="498">
        <v>474834</v>
      </c>
      <c r="R7" s="498">
        <v>288687</v>
      </c>
      <c r="S7" s="498">
        <v>186147</v>
      </c>
      <c r="U7" s="565" t="s">
        <v>358</v>
      </c>
      <c r="V7" s="498">
        <v>478877</v>
      </c>
      <c r="W7" s="498">
        <v>297640</v>
      </c>
      <c r="X7" s="498">
        <v>181237</v>
      </c>
      <c r="AA7" s="593" t="s">
        <v>357</v>
      </c>
      <c r="AB7" s="593" t="s">
        <v>356</v>
      </c>
      <c r="AC7" s="609" t="s">
        <v>17</v>
      </c>
      <c r="AD7" s="593" t="s">
        <v>355</v>
      </c>
      <c r="AE7" s="593" t="s">
        <v>354</v>
      </c>
      <c r="AF7" s="593" t="s">
        <v>353</v>
      </c>
      <c r="AG7" s="593" t="s">
        <v>352</v>
      </c>
      <c r="AH7" s="593" t="s">
        <v>19</v>
      </c>
      <c r="AI7" s="608" t="s">
        <v>351</v>
      </c>
      <c r="AJ7" s="593" t="s">
        <v>350</v>
      </c>
      <c r="AK7" s="593" t="s">
        <v>41</v>
      </c>
    </row>
    <row r="8" spans="1:37" ht="16.5" customHeight="1">
      <c r="A8" s="568" t="s">
        <v>344</v>
      </c>
      <c r="B8" s="590">
        <v>2371</v>
      </c>
      <c r="C8" s="590">
        <v>2371</v>
      </c>
      <c r="D8" s="607" t="s">
        <v>206</v>
      </c>
      <c r="F8" s="567" t="s">
        <v>344</v>
      </c>
      <c r="G8" s="589">
        <v>8881</v>
      </c>
      <c r="H8" s="589">
        <v>8236</v>
      </c>
      <c r="I8" s="606">
        <v>645</v>
      </c>
      <c r="K8" s="566" t="s">
        <v>344</v>
      </c>
      <c r="L8" s="540" t="s">
        <v>206</v>
      </c>
      <c r="M8" s="540" t="s">
        <v>206</v>
      </c>
      <c r="N8" s="540" t="s">
        <v>206</v>
      </c>
      <c r="P8" s="565" t="s">
        <v>344</v>
      </c>
      <c r="Q8" s="591" t="s">
        <v>204</v>
      </c>
      <c r="R8" s="591" t="s">
        <v>204</v>
      </c>
      <c r="S8" s="591" t="s">
        <v>204</v>
      </c>
      <c r="U8" s="565" t="s">
        <v>344</v>
      </c>
      <c r="V8" s="498">
        <v>2813</v>
      </c>
      <c r="W8" s="498">
        <v>2652</v>
      </c>
      <c r="X8" s="498">
        <v>161</v>
      </c>
      <c r="AA8" s="603" t="s">
        <v>349</v>
      </c>
      <c r="AB8" s="601">
        <v>504903</v>
      </c>
      <c r="AC8" s="605">
        <v>235046</v>
      </c>
      <c r="AD8" s="601">
        <v>84845</v>
      </c>
      <c r="AE8" s="601">
        <v>190490</v>
      </c>
      <c r="AF8" s="601">
        <v>25732</v>
      </c>
      <c r="AG8" s="604">
        <v>80775</v>
      </c>
      <c r="AH8" s="604">
        <v>37324</v>
      </c>
      <c r="AI8" s="604">
        <v>11207</v>
      </c>
      <c r="AJ8" s="604">
        <v>23396</v>
      </c>
      <c r="AK8" s="604">
        <v>113105</v>
      </c>
    </row>
    <row r="9" spans="1:37" ht="16.5" customHeight="1">
      <c r="A9" s="568" t="s">
        <v>343</v>
      </c>
      <c r="B9" s="590">
        <v>222233</v>
      </c>
      <c r="C9" s="590">
        <v>91423</v>
      </c>
      <c r="D9" s="590">
        <v>130810</v>
      </c>
      <c r="F9" s="567" t="s">
        <v>343</v>
      </c>
      <c r="G9" s="589">
        <v>229079</v>
      </c>
      <c r="H9" s="589">
        <v>98640</v>
      </c>
      <c r="I9" s="589">
        <v>130439</v>
      </c>
      <c r="K9" s="566" t="s">
        <v>343</v>
      </c>
      <c r="L9" s="540">
        <v>237044</v>
      </c>
      <c r="M9" s="540">
        <v>109827</v>
      </c>
      <c r="N9" s="540">
        <v>127217</v>
      </c>
      <c r="P9" s="565" t="s">
        <v>343</v>
      </c>
      <c r="Q9" s="498">
        <v>224118</v>
      </c>
      <c r="R9" s="498">
        <v>109275</v>
      </c>
      <c r="S9" s="498">
        <v>114843</v>
      </c>
      <c r="U9" s="565" t="s">
        <v>343</v>
      </c>
      <c r="V9" s="586">
        <v>228118</v>
      </c>
      <c r="W9" s="498">
        <v>102291</v>
      </c>
      <c r="X9" s="498">
        <v>125827</v>
      </c>
      <c r="AA9" s="603" t="s">
        <v>348</v>
      </c>
      <c r="AB9" s="601">
        <f>Q7</f>
        <v>474834</v>
      </c>
      <c r="AC9" s="602">
        <f>Q9</f>
        <v>224118</v>
      </c>
      <c r="AD9" s="601">
        <f>Q12</f>
        <v>76806</v>
      </c>
      <c r="AE9" s="601">
        <f>Q13</f>
        <v>193017</v>
      </c>
      <c r="AF9" s="601">
        <f>Q14</f>
        <v>16369</v>
      </c>
      <c r="AG9" s="600">
        <f>Q15</f>
        <v>77296</v>
      </c>
      <c r="AH9" s="600">
        <f>Q22</f>
        <v>32084</v>
      </c>
      <c r="AI9" s="600">
        <f>Q17</f>
        <v>8598</v>
      </c>
      <c r="AJ9" s="600">
        <f>Q25</f>
        <v>45839</v>
      </c>
      <c r="AK9" s="600">
        <f>Q5-SUM(AB9:AJ9)</f>
        <v>114120</v>
      </c>
    </row>
    <row r="10" spans="1:37" ht="16.5" customHeight="1">
      <c r="A10" s="568" t="s">
        <v>342</v>
      </c>
      <c r="B10" s="590">
        <v>6246</v>
      </c>
      <c r="C10" s="590">
        <v>5028</v>
      </c>
      <c r="D10" s="599">
        <v>1218</v>
      </c>
      <c r="F10" s="567" t="s">
        <v>342</v>
      </c>
      <c r="G10" s="589">
        <v>2977</v>
      </c>
      <c r="H10" s="589">
        <v>2977</v>
      </c>
      <c r="I10" s="598" t="s">
        <v>206</v>
      </c>
      <c r="K10" s="566" t="s">
        <v>342</v>
      </c>
      <c r="L10" s="540">
        <v>1818</v>
      </c>
      <c r="M10" s="540">
        <v>1637</v>
      </c>
      <c r="N10" s="540">
        <v>181</v>
      </c>
      <c r="P10" s="565" t="s">
        <v>342</v>
      </c>
      <c r="Q10" s="498">
        <v>4344</v>
      </c>
      <c r="R10" s="498">
        <v>3568</v>
      </c>
      <c r="S10" s="591">
        <v>776</v>
      </c>
      <c r="U10" s="565" t="s">
        <v>342</v>
      </c>
      <c r="V10" s="586">
        <v>3846</v>
      </c>
      <c r="W10" s="498">
        <v>3302</v>
      </c>
      <c r="X10" s="498">
        <v>544</v>
      </c>
      <c r="AA10" s="596"/>
      <c r="AB10" s="597"/>
      <c r="AC10" s="597"/>
      <c r="AD10" s="597"/>
      <c r="AE10" s="597"/>
      <c r="AF10" s="597"/>
      <c r="AG10" s="593"/>
      <c r="AH10" s="593"/>
      <c r="AI10" s="593"/>
      <c r="AJ10" s="593"/>
      <c r="AK10" s="593"/>
    </row>
    <row r="11" spans="1:37" ht="16.5" customHeight="1">
      <c r="A11" s="568" t="s">
        <v>341</v>
      </c>
      <c r="B11" s="590">
        <v>2291</v>
      </c>
      <c r="C11" s="590">
        <v>300</v>
      </c>
      <c r="D11" s="590">
        <v>1991</v>
      </c>
      <c r="F11" s="567" t="s">
        <v>341</v>
      </c>
      <c r="G11" s="589">
        <v>1231</v>
      </c>
      <c r="H11" s="589">
        <v>711</v>
      </c>
      <c r="I11" s="589">
        <v>520</v>
      </c>
      <c r="K11" s="566" t="s">
        <v>341</v>
      </c>
      <c r="L11" s="540">
        <v>4565</v>
      </c>
      <c r="M11" s="540">
        <v>2173</v>
      </c>
      <c r="N11" s="540">
        <v>2392</v>
      </c>
      <c r="P11" s="565" t="s">
        <v>341</v>
      </c>
      <c r="Q11" s="498">
        <v>6284</v>
      </c>
      <c r="R11" s="498">
        <v>2287</v>
      </c>
      <c r="S11" s="498">
        <v>3997</v>
      </c>
      <c r="U11" s="565" t="s">
        <v>341</v>
      </c>
      <c r="V11" s="498">
        <v>3593</v>
      </c>
      <c r="W11" s="498">
        <v>1368</v>
      </c>
      <c r="X11" s="498">
        <v>2225</v>
      </c>
      <c r="AA11" s="596"/>
      <c r="AB11" s="597"/>
      <c r="AC11" s="597"/>
      <c r="AD11" s="597"/>
      <c r="AE11" s="597"/>
      <c r="AF11" s="597"/>
      <c r="AG11" s="593"/>
      <c r="AH11" s="593"/>
      <c r="AI11" s="593"/>
      <c r="AJ11" s="593"/>
      <c r="AK11" s="596"/>
    </row>
    <row r="12" spans="1:37" ht="16.5" customHeight="1">
      <c r="A12" s="568" t="s">
        <v>340</v>
      </c>
      <c r="B12" s="590">
        <v>102299</v>
      </c>
      <c r="C12" s="590">
        <v>85818</v>
      </c>
      <c r="D12" s="590">
        <v>16481</v>
      </c>
      <c r="F12" s="567" t="s">
        <v>340</v>
      </c>
      <c r="G12" s="589">
        <v>87212</v>
      </c>
      <c r="H12" s="589">
        <v>73897</v>
      </c>
      <c r="I12" s="589">
        <v>13315</v>
      </c>
      <c r="K12" s="566" t="s">
        <v>340</v>
      </c>
      <c r="L12" s="540">
        <v>75980</v>
      </c>
      <c r="M12" s="540">
        <v>64174</v>
      </c>
      <c r="N12" s="540">
        <v>11806</v>
      </c>
      <c r="P12" s="565" t="s">
        <v>340</v>
      </c>
      <c r="Q12" s="498">
        <v>76806</v>
      </c>
      <c r="R12" s="498">
        <v>68113</v>
      </c>
      <c r="S12" s="498">
        <v>8693</v>
      </c>
      <c r="U12" s="565" t="s">
        <v>340</v>
      </c>
      <c r="V12" s="586">
        <v>85574</v>
      </c>
      <c r="W12" s="498">
        <v>73000</v>
      </c>
      <c r="X12" s="498">
        <v>12574</v>
      </c>
      <c r="AA12" s="595"/>
      <c r="AB12" s="594" t="s">
        <v>347</v>
      </c>
      <c r="AC12" s="593"/>
      <c r="AD12" s="593"/>
      <c r="AE12" s="593"/>
      <c r="AF12" s="593"/>
      <c r="AG12" s="593"/>
      <c r="AH12" s="593"/>
      <c r="AI12" s="593"/>
      <c r="AJ12" s="593"/>
      <c r="AK12" s="593"/>
    </row>
    <row r="13" spans="1:37" ht="16.5" customHeight="1">
      <c r="A13" s="568" t="s">
        <v>339</v>
      </c>
      <c r="B13" s="590">
        <v>198617</v>
      </c>
      <c r="C13" s="590">
        <v>97004</v>
      </c>
      <c r="D13" s="590">
        <v>101613</v>
      </c>
      <c r="F13" s="567" t="s">
        <v>339</v>
      </c>
      <c r="G13" s="589">
        <v>195788</v>
      </c>
      <c r="H13" s="589">
        <v>101066</v>
      </c>
      <c r="I13" s="589">
        <v>94722</v>
      </c>
      <c r="K13" s="566" t="s">
        <v>339</v>
      </c>
      <c r="L13" s="540">
        <v>199458</v>
      </c>
      <c r="M13" s="540">
        <v>106503</v>
      </c>
      <c r="N13" s="540">
        <v>92955</v>
      </c>
      <c r="P13" s="565" t="s">
        <v>346</v>
      </c>
      <c r="Q13" s="498">
        <v>193017</v>
      </c>
      <c r="R13" s="498">
        <v>98548</v>
      </c>
      <c r="S13" s="498">
        <v>94469</v>
      </c>
      <c r="U13" s="565" t="s">
        <v>346</v>
      </c>
      <c r="V13" s="498">
        <v>196720</v>
      </c>
      <c r="W13" s="498">
        <v>100780</v>
      </c>
      <c r="X13" s="498">
        <v>95940</v>
      </c>
      <c r="AA13" s="593"/>
      <c r="AB13" s="593"/>
      <c r="AC13" s="593"/>
      <c r="AD13" s="593"/>
      <c r="AE13" s="593"/>
      <c r="AF13" s="593"/>
      <c r="AG13" s="593"/>
      <c r="AH13" s="593"/>
      <c r="AI13" s="593"/>
      <c r="AJ13" s="593"/>
      <c r="AK13" s="593"/>
    </row>
    <row r="14" spans="1:37" ht="16.5" customHeight="1">
      <c r="A14" s="568" t="s">
        <v>337</v>
      </c>
      <c r="B14" s="590">
        <v>21933</v>
      </c>
      <c r="C14" s="590">
        <v>18712</v>
      </c>
      <c r="D14" s="590">
        <v>3221</v>
      </c>
      <c r="F14" s="567" t="s">
        <v>337</v>
      </c>
      <c r="G14" s="589">
        <v>30119</v>
      </c>
      <c r="H14" s="589">
        <v>26103</v>
      </c>
      <c r="I14" s="589">
        <v>4016</v>
      </c>
      <c r="K14" s="566" t="s">
        <v>337</v>
      </c>
      <c r="L14" s="540">
        <v>18902</v>
      </c>
      <c r="M14" s="540">
        <v>18154</v>
      </c>
      <c r="N14" s="540">
        <v>748</v>
      </c>
      <c r="P14" s="565" t="s">
        <v>337</v>
      </c>
      <c r="Q14" s="498">
        <v>16369</v>
      </c>
      <c r="R14" s="498">
        <v>16208</v>
      </c>
      <c r="S14" s="591">
        <v>161</v>
      </c>
      <c r="U14" s="565" t="s">
        <v>337</v>
      </c>
      <c r="V14" s="586">
        <v>21830</v>
      </c>
      <c r="W14" s="498">
        <v>19794</v>
      </c>
      <c r="X14" s="498">
        <v>2036</v>
      </c>
      <c r="AA14" s="593"/>
      <c r="AB14" s="592">
        <f t="shared" ref="AB14:AK14" si="0">AB9-AB8</f>
        <v>-30069</v>
      </c>
      <c r="AC14" s="592">
        <f t="shared" si="0"/>
        <v>-10928</v>
      </c>
      <c r="AD14" s="592">
        <f t="shared" si="0"/>
        <v>-8039</v>
      </c>
      <c r="AE14" s="592">
        <f t="shared" si="0"/>
        <v>2527</v>
      </c>
      <c r="AF14" s="592">
        <f t="shared" si="0"/>
        <v>-9363</v>
      </c>
      <c r="AG14" s="592">
        <f t="shared" si="0"/>
        <v>-3479</v>
      </c>
      <c r="AH14" s="592">
        <f t="shared" si="0"/>
        <v>-5240</v>
      </c>
      <c r="AI14" s="592">
        <f t="shared" si="0"/>
        <v>-2609</v>
      </c>
      <c r="AJ14" s="592">
        <f t="shared" si="0"/>
        <v>22443</v>
      </c>
      <c r="AK14" s="592">
        <f t="shared" si="0"/>
        <v>1015</v>
      </c>
    </row>
    <row r="15" spans="1:37" s="537" customFormat="1" ht="16.5" customHeight="1">
      <c r="A15" s="564" t="s">
        <v>336</v>
      </c>
      <c r="B15" s="590">
        <v>76177</v>
      </c>
      <c r="C15" s="590">
        <v>21642</v>
      </c>
      <c r="D15" s="590">
        <v>54535</v>
      </c>
      <c r="F15" s="563" t="s">
        <v>336</v>
      </c>
      <c r="G15" s="589">
        <v>68559</v>
      </c>
      <c r="H15" s="589">
        <v>21760</v>
      </c>
      <c r="I15" s="589">
        <v>46799</v>
      </c>
      <c r="K15" s="562" t="s">
        <v>336</v>
      </c>
      <c r="L15" s="540">
        <v>74960</v>
      </c>
      <c r="M15" s="540">
        <v>27084</v>
      </c>
      <c r="N15" s="540">
        <v>47876</v>
      </c>
      <c r="P15" s="561" t="s">
        <v>336</v>
      </c>
      <c r="Q15" s="498">
        <v>77296</v>
      </c>
      <c r="R15" s="498">
        <v>28756</v>
      </c>
      <c r="S15" s="498">
        <v>48540</v>
      </c>
      <c r="U15" s="561" t="s">
        <v>336</v>
      </c>
      <c r="V15" s="586">
        <v>74248</v>
      </c>
      <c r="W15" s="498">
        <v>24810</v>
      </c>
      <c r="X15" s="498">
        <v>49438</v>
      </c>
      <c r="AB15" s="584"/>
      <c r="AC15" s="584"/>
      <c r="AD15" s="584"/>
      <c r="AE15" s="244"/>
    </row>
    <row r="16" spans="1:37" ht="16.5" customHeight="1">
      <c r="A16" s="547" t="s">
        <v>335</v>
      </c>
      <c r="B16" s="590">
        <v>3820</v>
      </c>
      <c r="C16" s="590">
        <v>546</v>
      </c>
      <c r="D16" s="590">
        <v>3274</v>
      </c>
      <c r="F16" s="544" t="s">
        <v>335</v>
      </c>
      <c r="G16" s="589">
        <v>3580</v>
      </c>
      <c r="H16" s="589">
        <v>1484</v>
      </c>
      <c r="I16" s="589">
        <v>2096</v>
      </c>
      <c r="K16" s="541" t="s">
        <v>335</v>
      </c>
      <c r="L16" s="540">
        <v>5041</v>
      </c>
      <c r="M16" s="540">
        <v>2947</v>
      </c>
      <c r="N16" s="540">
        <v>2094</v>
      </c>
      <c r="P16" s="539" t="s">
        <v>335</v>
      </c>
      <c r="Q16" s="498">
        <v>4698</v>
      </c>
      <c r="R16" s="498">
        <v>1450</v>
      </c>
      <c r="S16" s="498">
        <v>3248</v>
      </c>
      <c r="U16" s="539" t="s">
        <v>335</v>
      </c>
      <c r="V16" s="498">
        <v>4285</v>
      </c>
      <c r="W16" s="498">
        <v>1607</v>
      </c>
      <c r="X16" s="498">
        <v>2678</v>
      </c>
      <c r="AB16" s="584"/>
      <c r="AC16" s="584"/>
      <c r="AD16" s="584"/>
      <c r="AE16" s="244"/>
    </row>
    <row r="17" spans="1:31" ht="16.5" customHeight="1">
      <c r="A17" s="547" t="s">
        <v>334</v>
      </c>
      <c r="B17" s="590">
        <v>9416</v>
      </c>
      <c r="C17" s="590">
        <v>1226</v>
      </c>
      <c r="D17" s="590">
        <v>8190</v>
      </c>
      <c r="F17" s="544" t="s">
        <v>334</v>
      </c>
      <c r="G17" s="589">
        <v>9538</v>
      </c>
      <c r="H17" s="589">
        <v>1786</v>
      </c>
      <c r="I17" s="589">
        <v>7752</v>
      </c>
      <c r="K17" s="541" t="s">
        <v>334</v>
      </c>
      <c r="L17" s="540">
        <v>8828</v>
      </c>
      <c r="M17" s="540">
        <v>3093</v>
      </c>
      <c r="N17" s="540">
        <v>5735</v>
      </c>
      <c r="P17" s="539" t="s">
        <v>334</v>
      </c>
      <c r="Q17" s="498">
        <v>8598</v>
      </c>
      <c r="R17" s="498">
        <v>2103</v>
      </c>
      <c r="S17" s="498">
        <v>6495</v>
      </c>
      <c r="U17" s="539" t="s">
        <v>334</v>
      </c>
      <c r="V17" s="498">
        <v>9095</v>
      </c>
      <c r="W17" s="498">
        <v>2052</v>
      </c>
      <c r="X17" s="498">
        <v>7043</v>
      </c>
      <c r="AB17" s="584"/>
      <c r="AC17" s="584"/>
      <c r="AD17" s="584"/>
      <c r="AE17" s="244"/>
    </row>
    <row r="18" spans="1:31" ht="16.5" customHeight="1">
      <c r="A18" s="547" t="s">
        <v>333</v>
      </c>
      <c r="B18" s="590">
        <v>1651</v>
      </c>
      <c r="C18" s="590">
        <v>1651</v>
      </c>
      <c r="D18" s="590" t="s">
        <v>206</v>
      </c>
      <c r="F18" s="544" t="s">
        <v>333</v>
      </c>
      <c r="G18" s="589">
        <v>3164</v>
      </c>
      <c r="H18" s="589">
        <v>1716</v>
      </c>
      <c r="I18" s="589">
        <v>1448</v>
      </c>
      <c r="K18" s="541" t="s">
        <v>333</v>
      </c>
      <c r="L18" s="540">
        <v>590</v>
      </c>
      <c r="M18" s="540">
        <v>590</v>
      </c>
      <c r="N18" s="540" t="s">
        <v>206</v>
      </c>
      <c r="P18" s="539" t="s">
        <v>333</v>
      </c>
      <c r="Q18" s="498">
        <v>1110</v>
      </c>
      <c r="R18" s="591" t="s">
        <v>204</v>
      </c>
      <c r="S18" s="498">
        <v>1110</v>
      </c>
      <c r="U18" s="539" t="s">
        <v>333</v>
      </c>
      <c r="V18" s="498">
        <v>1629</v>
      </c>
      <c r="W18" s="498">
        <v>989</v>
      </c>
      <c r="X18" s="498">
        <v>640</v>
      </c>
      <c r="AB18" s="584"/>
      <c r="AC18" s="584"/>
      <c r="AD18" s="584"/>
      <c r="AE18" s="244"/>
    </row>
    <row r="19" spans="1:31" ht="16.5" customHeight="1">
      <c r="A19" s="557" t="s">
        <v>332</v>
      </c>
      <c r="B19" s="590">
        <v>1933</v>
      </c>
      <c r="C19" s="590">
        <v>960</v>
      </c>
      <c r="D19" s="590">
        <v>973</v>
      </c>
      <c r="F19" s="556" t="s">
        <v>332</v>
      </c>
      <c r="G19" s="589">
        <v>2584</v>
      </c>
      <c r="H19" s="589">
        <v>1843</v>
      </c>
      <c r="I19" s="589">
        <v>741</v>
      </c>
      <c r="K19" s="555" t="s">
        <v>332</v>
      </c>
      <c r="L19" s="540">
        <v>5909</v>
      </c>
      <c r="M19" s="540">
        <v>3453</v>
      </c>
      <c r="N19" s="540">
        <v>2456</v>
      </c>
      <c r="P19" s="554" t="s">
        <v>332</v>
      </c>
      <c r="Q19" s="498">
        <v>8026</v>
      </c>
      <c r="R19" s="498">
        <v>3974</v>
      </c>
      <c r="S19" s="498">
        <v>4052</v>
      </c>
      <c r="U19" s="554" t="s">
        <v>332</v>
      </c>
      <c r="V19" s="586">
        <v>4613</v>
      </c>
      <c r="W19" s="498">
        <v>2558</v>
      </c>
      <c r="X19" s="498">
        <v>2055</v>
      </c>
      <c r="AB19" s="584"/>
      <c r="AC19" s="584"/>
      <c r="AD19" s="584"/>
      <c r="AE19" s="244"/>
    </row>
    <row r="20" spans="1:31" ht="16.5" customHeight="1">
      <c r="A20" s="557" t="s">
        <v>331</v>
      </c>
      <c r="B20" s="590">
        <v>7070</v>
      </c>
      <c r="C20" s="590">
        <v>5157</v>
      </c>
      <c r="D20" s="590">
        <v>1913</v>
      </c>
      <c r="F20" s="556" t="s">
        <v>331</v>
      </c>
      <c r="G20" s="589">
        <v>9769</v>
      </c>
      <c r="H20" s="589">
        <v>5715</v>
      </c>
      <c r="I20" s="589">
        <v>4054</v>
      </c>
      <c r="K20" s="555" t="s">
        <v>331</v>
      </c>
      <c r="L20" s="540">
        <v>3962</v>
      </c>
      <c r="M20" s="540">
        <v>2223</v>
      </c>
      <c r="N20" s="540">
        <v>1739</v>
      </c>
      <c r="P20" s="554" t="s">
        <v>331</v>
      </c>
      <c r="Q20" s="498">
        <v>11005</v>
      </c>
      <c r="R20" s="498">
        <v>7564</v>
      </c>
      <c r="S20" s="498">
        <v>3441</v>
      </c>
      <c r="U20" s="554" t="s">
        <v>331</v>
      </c>
      <c r="V20" s="498">
        <v>7952</v>
      </c>
      <c r="W20" s="498">
        <v>5165</v>
      </c>
      <c r="X20" s="498">
        <v>2787</v>
      </c>
      <c r="AB20" s="584"/>
      <c r="AC20" s="584"/>
      <c r="AD20" s="584"/>
      <c r="AE20" s="244"/>
    </row>
    <row r="21" spans="1:31" ht="16.5" customHeight="1">
      <c r="A21" s="557" t="s">
        <v>330</v>
      </c>
      <c r="B21" s="590">
        <v>39154</v>
      </c>
      <c r="C21" s="590">
        <v>22659</v>
      </c>
      <c r="D21" s="590">
        <v>16495</v>
      </c>
      <c r="F21" s="556" t="s">
        <v>330</v>
      </c>
      <c r="G21" s="589">
        <v>43774</v>
      </c>
      <c r="H21" s="589">
        <v>24190</v>
      </c>
      <c r="I21" s="589">
        <v>19584</v>
      </c>
      <c r="K21" s="555" t="s">
        <v>330</v>
      </c>
      <c r="L21" s="540">
        <v>41723</v>
      </c>
      <c r="M21" s="540">
        <v>24966</v>
      </c>
      <c r="N21" s="540">
        <v>16757</v>
      </c>
      <c r="P21" s="554" t="s">
        <v>330</v>
      </c>
      <c r="Q21" s="498">
        <v>43125</v>
      </c>
      <c r="R21" s="498">
        <v>26970</v>
      </c>
      <c r="S21" s="498">
        <v>16155</v>
      </c>
      <c r="U21" s="554" t="s">
        <v>330</v>
      </c>
      <c r="V21" s="498">
        <v>41944</v>
      </c>
      <c r="W21" s="498">
        <v>24696</v>
      </c>
      <c r="X21" s="498">
        <v>17248</v>
      </c>
      <c r="AB21" s="584"/>
      <c r="AC21" s="584"/>
      <c r="AD21" s="584"/>
      <c r="AE21" s="244"/>
    </row>
    <row r="22" spans="1:31" ht="16.5" customHeight="1">
      <c r="A22" s="557" t="s">
        <v>329</v>
      </c>
      <c r="B22" s="590">
        <v>39800</v>
      </c>
      <c r="C22" s="590">
        <v>15224</v>
      </c>
      <c r="D22" s="590">
        <v>24576</v>
      </c>
      <c r="F22" s="556" t="s">
        <v>329</v>
      </c>
      <c r="G22" s="589">
        <v>41427</v>
      </c>
      <c r="H22" s="589">
        <v>19177</v>
      </c>
      <c r="I22" s="589">
        <v>22250</v>
      </c>
      <c r="K22" s="555" t="s">
        <v>329</v>
      </c>
      <c r="L22" s="540">
        <v>36903</v>
      </c>
      <c r="M22" s="540">
        <v>14896</v>
      </c>
      <c r="N22" s="540">
        <v>22007</v>
      </c>
      <c r="P22" s="554" t="s">
        <v>329</v>
      </c>
      <c r="Q22" s="498">
        <v>32084</v>
      </c>
      <c r="R22" s="498">
        <v>13141</v>
      </c>
      <c r="S22" s="498">
        <v>18943</v>
      </c>
      <c r="U22" s="554" t="s">
        <v>329</v>
      </c>
      <c r="V22" s="498">
        <v>37554</v>
      </c>
      <c r="W22" s="498">
        <v>15610</v>
      </c>
      <c r="X22" s="498">
        <v>21944</v>
      </c>
      <c r="AB22" s="584"/>
      <c r="AC22" s="584"/>
      <c r="AD22" s="584"/>
      <c r="AE22" s="244"/>
    </row>
    <row r="23" spans="1:31" ht="16.5" customHeight="1">
      <c r="A23" s="557" t="s">
        <v>328</v>
      </c>
      <c r="B23" s="590">
        <v>10539</v>
      </c>
      <c r="C23" s="590">
        <v>1079</v>
      </c>
      <c r="D23" s="590">
        <v>9460</v>
      </c>
      <c r="F23" s="556" t="s">
        <v>328</v>
      </c>
      <c r="G23" s="589">
        <v>21127</v>
      </c>
      <c r="H23" s="589">
        <v>2049</v>
      </c>
      <c r="I23" s="589">
        <v>19078</v>
      </c>
      <c r="K23" s="555" t="s">
        <v>328</v>
      </c>
      <c r="L23" s="540">
        <v>22511</v>
      </c>
      <c r="M23" s="540">
        <v>3280</v>
      </c>
      <c r="N23" s="540">
        <v>19231</v>
      </c>
      <c r="P23" s="554" t="s">
        <v>328</v>
      </c>
      <c r="Q23" s="498">
        <v>13608</v>
      </c>
      <c r="R23" s="498">
        <v>1624</v>
      </c>
      <c r="S23" s="498">
        <v>11984</v>
      </c>
      <c r="U23" s="554" t="s">
        <v>328</v>
      </c>
      <c r="V23" s="498">
        <v>16946</v>
      </c>
      <c r="W23" s="498">
        <v>2008</v>
      </c>
      <c r="X23" s="498">
        <v>14938</v>
      </c>
      <c r="AB23" s="584"/>
      <c r="AC23" s="584"/>
      <c r="AD23" s="584"/>
      <c r="AE23" s="244"/>
    </row>
    <row r="24" spans="1:31" ht="21" customHeight="1">
      <c r="A24" s="557" t="s">
        <v>327</v>
      </c>
      <c r="B24" s="590">
        <v>7833</v>
      </c>
      <c r="C24" s="590">
        <v>5949</v>
      </c>
      <c r="D24" s="590">
        <v>1884</v>
      </c>
      <c r="F24" s="556" t="s">
        <v>327</v>
      </c>
      <c r="G24" s="589">
        <v>6256</v>
      </c>
      <c r="H24" s="589">
        <v>4734</v>
      </c>
      <c r="I24" s="589">
        <v>1522</v>
      </c>
      <c r="K24" s="555" t="s">
        <v>327</v>
      </c>
      <c r="L24" s="540">
        <v>11164</v>
      </c>
      <c r="M24" s="540">
        <v>6659</v>
      </c>
      <c r="N24" s="540">
        <v>4505</v>
      </c>
      <c r="P24" s="554" t="s">
        <v>327</v>
      </c>
      <c r="Q24" s="498">
        <v>16719</v>
      </c>
      <c r="R24" s="498">
        <v>8030</v>
      </c>
      <c r="S24" s="498">
        <v>8689</v>
      </c>
      <c r="U24" s="554" t="s">
        <v>327</v>
      </c>
      <c r="V24" s="498">
        <v>10493</v>
      </c>
      <c r="W24" s="498">
        <v>6343</v>
      </c>
      <c r="X24" s="498">
        <v>4150</v>
      </c>
      <c r="AB24" s="584"/>
      <c r="AC24" s="584"/>
      <c r="AD24" s="584"/>
      <c r="AE24" s="244"/>
    </row>
    <row r="25" spans="1:31" ht="16.5" customHeight="1">
      <c r="A25" s="557" t="s">
        <v>326</v>
      </c>
      <c r="B25" s="590">
        <v>24252</v>
      </c>
      <c r="C25" s="590">
        <v>7985</v>
      </c>
      <c r="D25" s="590">
        <v>16267</v>
      </c>
      <c r="F25" s="556" t="s">
        <v>326</v>
      </c>
      <c r="G25" s="589">
        <v>15672</v>
      </c>
      <c r="H25" s="589">
        <v>5773</v>
      </c>
      <c r="I25" s="589">
        <v>9899</v>
      </c>
      <c r="K25" s="555" t="s">
        <v>326</v>
      </c>
      <c r="L25" s="540">
        <v>22355</v>
      </c>
      <c r="M25" s="540">
        <v>7930</v>
      </c>
      <c r="N25" s="540">
        <v>14425</v>
      </c>
      <c r="P25" s="554" t="s">
        <v>326</v>
      </c>
      <c r="Q25" s="498">
        <v>45839</v>
      </c>
      <c r="R25" s="498">
        <v>16447</v>
      </c>
      <c r="S25" s="498">
        <v>29392</v>
      </c>
      <c r="U25" s="554" t="s">
        <v>326</v>
      </c>
      <c r="V25" s="498">
        <v>27030</v>
      </c>
      <c r="W25" s="498">
        <v>9534</v>
      </c>
      <c r="X25" s="498">
        <v>17496</v>
      </c>
      <c r="AB25" s="584"/>
      <c r="AC25" s="584"/>
      <c r="AD25" s="584"/>
      <c r="AE25" s="244"/>
    </row>
    <row r="26" spans="1:31" ht="16.5" customHeight="1">
      <c r="A26" s="547" t="s">
        <v>325</v>
      </c>
      <c r="B26" s="588">
        <v>5262</v>
      </c>
      <c r="C26" s="588">
        <v>1990</v>
      </c>
      <c r="D26" s="588">
        <v>3272</v>
      </c>
      <c r="F26" s="544" t="s">
        <v>325</v>
      </c>
      <c r="G26" s="587">
        <v>6193</v>
      </c>
      <c r="H26" s="587">
        <v>1101</v>
      </c>
      <c r="I26" s="587">
        <v>5092</v>
      </c>
      <c r="K26" s="541" t="s">
        <v>325</v>
      </c>
      <c r="L26" s="540">
        <v>6505</v>
      </c>
      <c r="M26" s="540">
        <v>2239</v>
      </c>
      <c r="N26" s="540">
        <v>4266</v>
      </c>
      <c r="P26" s="539" t="s">
        <v>325</v>
      </c>
      <c r="Q26" s="498">
        <v>5201</v>
      </c>
      <c r="R26" s="498">
        <v>1193</v>
      </c>
      <c r="S26" s="498">
        <v>4008</v>
      </c>
      <c r="U26" s="539" t="s">
        <v>325</v>
      </c>
      <c r="V26" s="586">
        <v>5790</v>
      </c>
      <c r="W26" s="498">
        <v>1631</v>
      </c>
      <c r="X26" s="498">
        <v>4159</v>
      </c>
      <c r="AB26" s="584"/>
      <c r="AC26" s="584"/>
      <c r="AD26" s="584"/>
      <c r="AE26" s="244"/>
    </row>
    <row r="27" spans="1:31" ht="16.5" customHeight="1">
      <c r="A27" s="557" t="s">
        <v>324</v>
      </c>
      <c r="B27" s="538" t="s">
        <v>206</v>
      </c>
      <c r="C27" s="538" t="s">
        <v>206</v>
      </c>
      <c r="D27" s="538" t="s">
        <v>206</v>
      </c>
      <c r="F27" s="556" t="s">
        <v>324</v>
      </c>
      <c r="G27" s="585" t="s">
        <v>206</v>
      </c>
      <c r="H27" s="585" t="s">
        <v>206</v>
      </c>
      <c r="I27" s="585" t="s">
        <v>206</v>
      </c>
      <c r="K27" s="555" t="s">
        <v>324</v>
      </c>
      <c r="L27" s="540" t="s">
        <v>206</v>
      </c>
      <c r="M27" s="540" t="s">
        <v>206</v>
      </c>
      <c r="N27" s="540" t="s">
        <v>206</v>
      </c>
      <c r="P27" s="554" t="s">
        <v>324</v>
      </c>
      <c r="Q27" s="538" t="s">
        <v>206</v>
      </c>
      <c r="R27" s="538" t="s">
        <v>206</v>
      </c>
      <c r="S27" s="538" t="s">
        <v>206</v>
      </c>
      <c r="U27" s="554" t="s">
        <v>324</v>
      </c>
      <c r="V27" s="538" t="s">
        <v>206</v>
      </c>
      <c r="W27" s="538" t="s">
        <v>206</v>
      </c>
      <c r="X27" s="538" t="s">
        <v>206</v>
      </c>
      <c r="AB27" s="584"/>
      <c r="AC27" s="584"/>
      <c r="AD27" s="584"/>
    </row>
    <row r="28" spans="1:31" s="464" customFormat="1" ht="16.5" customHeight="1">
      <c r="A28" s="557" t="s">
        <v>323</v>
      </c>
      <c r="B28" s="538" t="s">
        <v>206</v>
      </c>
      <c r="C28" s="538" t="s">
        <v>206</v>
      </c>
      <c r="D28" s="538" t="s">
        <v>206</v>
      </c>
      <c r="F28" s="556" t="s">
        <v>323</v>
      </c>
      <c r="G28" s="585" t="s">
        <v>206</v>
      </c>
      <c r="H28" s="585" t="s">
        <v>206</v>
      </c>
      <c r="I28" s="585" t="s">
        <v>206</v>
      </c>
      <c r="K28" s="555" t="s">
        <v>323</v>
      </c>
      <c r="L28" s="540" t="s">
        <v>206</v>
      </c>
      <c r="M28" s="540" t="s">
        <v>206</v>
      </c>
      <c r="N28" s="540" t="s">
        <v>206</v>
      </c>
      <c r="P28" s="554" t="s">
        <v>323</v>
      </c>
      <c r="Q28" s="538" t="s">
        <v>206</v>
      </c>
      <c r="R28" s="538" t="s">
        <v>206</v>
      </c>
      <c r="S28" s="538" t="s">
        <v>206</v>
      </c>
      <c r="U28" s="554" t="s">
        <v>323</v>
      </c>
      <c r="V28" s="538" t="s">
        <v>206</v>
      </c>
      <c r="W28" s="538" t="s">
        <v>206</v>
      </c>
      <c r="X28" s="538" t="s">
        <v>206</v>
      </c>
      <c r="AB28" s="584"/>
      <c r="AC28" s="584"/>
      <c r="AD28" s="584"/>
    </row>
    <row r="29" spans="1:31" s="464" customFormat="1" ht="25.8" customHeight="1">
      <c r="A29" s="583"/>
      <c r="B29" s="582"/>
      <c r="C29" s="582" t="s">
        <v>268</v>
      </c>
      <c r="D29" s="582"/>
      <c r="F29" s="581"/>
      <c r="G29" s="580"/>
      <c r="H29" s="580" t="s">
        <v>268</v>
      </c>
      <c r="I29" s="580"/>
      <c r="K29" s="579"/>
      <c r="L29" s="578"/>
      <c r="M29" s="578" t="s">
        <v>268</v>
      </c>
      <c r="N29" s="578"/>
      <c r="P29" s="577"/>
      <c r="Q29" s="576"/>
      <c r="R29" s="576" t="s">
        <v>268</v>
      </c>
      <c r="S29" s="576"/>
      <c r="U29" s="577"/>
      <c r="V29" s="576"/>
      <c r="W29" s="576" t="s">
        <v>268</v>
      </c>
      <c r="X29" s="576"/>
    </row>
    <row r="30" spans="1:31" ht="18" customHeight="1">
      <c r="A30" s="575" t="s">
        <v>267</v>
      </c>
      <c r="B30" s="574">
        <v>100</v>
      </c>
      <c r="C30" s="574">
        <v>100</v>
      </c>
      <c r="D30" s="574">
        <v>100</v>
      </c>
      <c r="F30" s="506" t="s">
        <v>267</v>
      </c>
      <c r="G30" s="573">
        <v>100</v>
      </c>
      <c r="H30" s="573">
        <v>100</v>
      </c>
      <c r="I30" s="573">
        <v>100</v>
      </c>
      <c r="K30" s="505" t="s">
        <v>267</v>
      </c>
      <c r="L30" s="572">
        <v>100</v>
      </c>
      <c r="M30" s="572">
        <v>100</v>
      </c>
      <c r="N30" s="572">
        <v>100</v>
      </c>
      <c r="P30" s="571" t="s">
        <v>267</v>
      </c>
      <c r="Q30" s="570">
        <v>100</v>
      </c>
      <c r="R30" s="570">
        <v>100</v>
      </c>
      <c r="S30" s="570">
        <v>100</v>
      </c>
      <c r="U30" s="571" t="s">
        <v>267</v>
      </c>
      <c r="V30" s="570">
        <v>100</v>
      </c>
      <c r="W30" s="570">
        <v>100</v>
      </c>
      <c r="X30" s="570">
        <v>100</v>
      </c>
    </row>
    <row r="31" spans="1:31" ht="16.5" customHeight="1">
      <c r="A31" s="568" t="s">
        <v>345</v>
      </c>
      <c r="B31" s="553">
        <f t="shared" ref="B31:B36" si="1">B7*100/$B$5</f>
        <v>36.677159851758148</v>
      </c>
      <c r="C31" s="553">
        <f>C7*100/$C$5</f>
        <v>43.182132058451039</v>
      </c>
      <c r="D31" s="553">
        <f>D7*100/$D$5</f>
        <v>28.709961851292018</v>
      </c>
      <c r="F31" s="567" t="s">
        <v>345</v>
      </c>
      <c r="G31" s="552">
        <f t="shared" ref="G31:G41" si="2">G7*100/$G$5</f>
        <v>37.173715359638628</v>
      </c>
      <c r="H31" s="552">
        <f t="shared" ref="H31:H37" si="3">H7*100/$H$5</f>
        <v>42.066694941449633</v>
      </c>
      <c r="I31" s="552">
        <f>I7*100/$I$5</f>
        <v>31.063530307328264</v>
      </c>
      <c r="K31" s="566" t="s">
        <v>345</v>
      </c>
      <c r="L31" s="551">
        <f>L7*100/$L$5</f>
        <v>40.128372509541769</v>
      </c>
      <c r="M31" s="551">
        <f>M7*100/$M$5</f>
        <v>43.971734050207196</v>
      </c>
      <c r="N31" s="551">
        <f>N7*100/$N$5</f>
        <v>35.397332408778922</v>
      </c>
      <c r="P31" s="565" t="s">
        <v>345</v>
      </c>
      <c r="Q31" s="550">
        <f>Q7*100/$Q$5</f>
        <v>37.593313492958885</v>
      </c>
      <c r="R31" s="550">
        <f>R7*100/$R$5</f>
        <v>41.362843117870071</v>
      </c>
      <c r="S31" s="550">
        <f>S7*100/$S$5+0.03</f>
        <v>32.968035152165029</v>
      </c>
      <c r="U31" s="565" t="s">
        <v>345</v>
      </c>
      <c r="V31" s="550">
        <f t="shared" ref="V31:V39" si="4">V7*100/$V$5</f>
        <v>37.917343900657961</v>
      </c>
      <c r="W31" s="550">
        <f t="shared" ref="W31:W50" si="5">W7*100/$W$5</f>
        <v>42.652237168163154</v>
      </c>
      <c r="X31" s="550">
        <f t="shared" ref="X31:X50" si="6">X7*100/$X$5</f>
        <v>32.070533691959227</v>
      </c>
    </row>
    <row r="32" spans="1:31" ht="16.5" customHeight="1">
      <c r="A32" s="568" t="s">
        <v>344</v>
      </c>
      <c r="B32" s="553">
        <f t="shared" si="1"/>
        <v>0.19177293308248905</v>
      </c>
      <c r="C32" s="553">
        <f>C8*100/$C$5+0.03</f>
        <v>0.37834963666442367</v>
      </c>
      <c r="D32" s="553">
        <v>0</v>
      </c>
      <c r="F32" s="567" t="s">
        <v>344</v>
      </c>
      <c r="G32" s="552">
        <f t="shared" si="2"/>
        <v>0.70903413758663336</v>
      </c>
      <c r="H32" s="552">
        <f t="shared" si="3"/>
        <v>1.1840904026281172</v>
      </c>
      <c r="I32" s="552">
        <f>I8*100/$I$5</f>
        <v>0.11580017019931992</v>
      </c>
      <c r="K32" s="566" t="s">
        <v>344</v>
      </c>
      <c r="L32" s="559" t="s">
        <v>206</v>
      </c>
      <c r="M32" s="559" t="s">
        <v>206</v>
      </c>
      <c r="N32" s="559" t="s">
        <v>206</v>
      </c>
      <c r="P32" s="565" t="s">
        <v>344</v>
      </c>
      <c r="Q32" s="569" t="s">
        <v>204</v>
      </c>
      <c r="R32" s="569" t="s">
        <v>204</v>
      </c>
      <c r="S32" s="569" t="s">
        <v>204</v>
      </c>
      <c r="U32" s="565" t="s">
        <v>344</v>
      </c>
      <c r="V32" s="550">
        <f t="shared" si="4"/>
        <v>0.22273253547894523</v>
      </c>
      <c r="W32" s="550">
        <f t="shared" si="5"/>
        <v>0.38003538828775929</v>
      </c>
      <c r="X32" s="550">
        <f t="shared" si="6"/>
        <v>2.8489524348810871E-2</v>
      </c>
    </row>
    <row r="33" spans="1:24" ht="16.5" customHeight="1">
      <c r="A33" s="568" t="s">
        <v>343</v>
      </c>
      <c r="B33" s="553">
        <f t="shared" si="1"/>
        <v>17.974809885162713</v>
      </c>
      <c r="C33" s="553">
        <f t="shared" ref="C33:C50" si="7">C9*100/$C$5</f>
        <v>13.431956487883427</v>
      </c>
      <c r="D33" s="553">
        <f t="shared" ref="D33:D38" si="8">D9*100/$D$5</f>
        <v>23.538832505578348</v>
      </c>
      <c r="F33" s="567" t="s">
        <v>343</v>
      </c>
      <c r="G33" s="552">
        <f t="shared" si="2"/>
        <v>18.289025020178851</v>
      </c>
      <c r="H33" s="552">
        <f t="shared" si="3"/>
        <v>14.181480975623783</v>
      </c>
      <c r="I33" s="552">
        <f>I9*100/$I$5</f>
        <v>23.418385117254406</v>
      </c>
      <c r="K33" s="566" t="s">
        <v>343</v>
      </c>
      <c r="L33" s="551">
        <f t="shared" ref="L33:L41" si="9">L9*100/$L$5</f>
        <v>18.236805197063266</v>
      </c>
      <c r="M33" s="551">
        <f t="shared" ref="M33:M50" si="10">M9*100/$M$5</f>
        <v>15.313557951332147</v>
      </c>
      <c r="N33" s="551">
        <f>N9*100/$N$5</f>
        <v>21.835217627865703</v>
      </c>
      <c r="P33" s="565" t="s">
        <v>343</v>
      </c>
      <c r="Q33" s="550">
        <f>Q9*100/$Q$5+0.04</f>
        <v>17.783755151094823</v>
      </c>
      <c r="R33" s="550">
        <f>R9*100/$R$5-0.03</f>
        <v>15.626834847794504</v>
      </c>
      <c r="S33" s="550">
        <f>S9*100/$S$5</f>
        <v>20.321051486084052</v>
      </c>
      <c r="U33" s="565" t="s">
        <v>343</v>
      </c>
      <c r="V33" s="550">
        <f t="shared" si="4"/>
        <v>18.062317998004275</v>
      </c>
      <c r="W33" s="550">
        <f t="shared" si="5"/>
        <v>14.658446419058517</v>
      </c>
      <c r="X33" s="550">
        <f t="shared" si="6"/>
        <v>22.265536523216308</v>
      </c>
    </row>
    <row r="34" spans="1:24" ht="16.5" customHeight="1">
      <c r="A34" s="568" t="s">
        <v>342</v>
      </c>
      <c r="B34" s="553">
        <f t="shared" si="1"/>
        <v>0.50519347955850979</v>
      </c>
      <c r="C34" s="553">
        <f t="shared" si="7"/>
        <v>0.73871867277466141</v>
      </c>
      <c r="D34" s="553">
        <f t="shared" si="8"/>
        <v>0.21917512416324769</v>
      </c>
      <c r="F34" s="567" t="s">
        <v>342</v>
      </c>
      <c r="G34" s="552">
        <f t="shared" si="2"/>
        <v>0.23767533246204339</v>
      </c>
      <c r="H34" s="552">
        <f t="shared" si="3"/>
        <v>0.42800353674403896</v>
      </c>
      <c r="I34" s="552" t="s">
        <v>206</v>
      </c>
      <c r="K34" s="566" t="s">
        <v>342</v>
      </c>
      <c r="L34" s="551">
        <f t="shared" si="9"/>
        <v>0.13986648828175788</v>
      </c>
      <c r="M34" s="551">
        <f t="shared" si="10"/>
        <v>0.22825256418121886</v>
      </c>
      <c r="N34" s="551" t="s">
        <v>206</v>
      </c>
      <c r="P34" s="565" t="s">
        <v>342</v>
      </c>
      <c r="Q34" s="550">
        <f t="shared" ref="Q34:Q50" si="11">Q10*100/$Q$5</f>
        <v>0.34392093618699038</v>
      </c>
      <c r="R34" s="550">
        <f t="shared" ref="R34:R41" si="12">R10*100/$R$5</f>
        <v>0.51122019434391019</v>
      </c>
      <c r="S34" s="550" t="s">
        <v>206</v>
      </c>
      <c r="U34" s="565" t="s">
        <v>342</v>
      </c>
      <c r="V34" s="550">
        <f t="shared" si="4"/>
        <v>0.30452518003982343</v>
      </c>
      <c r="W34" s="550">
        <f t="shared" si="5"/>
        <v>0.47318131678966108</v>
      </c>
      <c r="X34" s="550">
        <f t="shared" si="6"/>
        <v>9.6262740656851642E-2</v>
      </c>
    </row>
    <row r="35" spans="1:24" ht="16.5" customHeight="1">
      <c r="A35" s="568" t="s">
        <v>341</v>
      </c>
      <c r="B35" s="553">
        <f t="shared" si="1"/>
        <v>0.18530231534879055</v>
      </c>
      <c r="C35" s="553">
        <f t="shared" si="7"/>
        <v>4.40762931249798E-2</v>
      </c>
      <c r="D35" s="553">
        <f t="shared" si="8"/>
        <v>0.35827395091053049</v>
      </c>
      <c r="F35" s="567" t="s">
        <v>341</v>
      </c>
      <c r="G35" s="552">
        <f t="shared" si="2"/>
        <v>9.8279588263612841E-2</v>
      </c>
      <c r="H35" s="552">
        <f t="shared" si="3"/>
        <v>0.10222052893013493</v>
      </c>
      <c r="I35" s="552">
        <f t="shared" ref="I35:I50" si="13">I11*100/$I$5</f>
        <v>9.335827674983932E-2</v>
      </c>
      <c r="K35" s="566" t="s">
        <v>341</v>
      </c>
      <c r="L35" s="551">
        <f t="shared" si="9"/>
        <v>0.35120490594401804</v>
      </c>
      <c r="M35" s="551">
        <f t="shared" si="10"/>
        <v>0.30298889551972424</v>
      </c>
      <c r="N35" s="551">
        <f t="shared" ref="N35:N41" si="14">N11*100/$N$5</f>
        <v>0.41055708408353259</v>
      </c>
      <c r="P35" s="565" t="s">
        <v>341</v>
      </c>
      <c r="Q35" s="550">
        <f t="shared" si="11"/>
        <v>0.49751361947491884</v>
      </c>
      <c r="R35" s="550">
        <f t="shared" si="12"/>
        <v>0.32767953600463079</v>
      </c>
      <c r="S35" s="550">
        <f t="shared" ref="S35:S40" si="15">S11*100/$S$5</f>
        <v>0.70725462405090389</v>
      </c>
      <c r="U35" s="565" t="s">
        <v>341</v>
      </c>
      <c r="V35" s="550">
        <f t="shared" si="4"/>
        <v>0.2844927123980982</v>
      </c>
      <c r="W35" s="550">
        <f t="shared" si="5"/>
        <v>0.19603635413938714</v>
      </c>
      <c r="X35" s="550">
        <f t="shared" si="6"/>
        <v>0.39372168742921859</v>
      </c>
    </row>
    <row r="36" spans="1:24" ht="16.5" customHeight="1">
      <c r="A36" s="568" t="s">
        <v>340</v>
      </c>
      <c r="B36" s="553">
        <f t="shared" si="1"/>
        <v>8.2742215442452753</v>
      </c>
      <c r="C36" s="553">
        <f t="shared" si="7"/>
        <v>12.60846441133172</v>
      </c>
      <c r="D36" s="553">
        <f t="shared" si="8"/>
        <v>2.9657021521629598</v>
      </c>
      <c r="F36" s="567" t="s">
        <v>340</v>
      </c>
      <c r="G36" s="552">
        <f t="shared" si="2"/>
        <v>6.9627615366744138</v>
      </c>
      <c r="H36" s="552">
        <f t="shared" si="3"/>
        <v>10.624177814838511</v>
      </c>
      <c r="I36" s="552">
        <f t="shared" si="13"/>
        <v>2.390510490238674</v>
      </c>
      <c r="K36" s="566" t="s">
        <v>340</v>
      </c>
      <c r="L36" s="551">
        <f t="shared" si="9"/>
        <v>5.8454652253289128</v>
      </c>
      <c r="M36" s="551">
        <f t="shared" si="10"/>
        <v>8.9480024763381429</v>
      </c>
      <c r="N36" s="551">
        <f t="shared" si="14"/>
        <v>2.0263532335661312</v>
      </c>
      <c r="P36" s="565" t="s">
        <v>340</v>
      </c>
      <c r="Q36" s="550">
        <f t="shared" si="11"/>
        <v>6.0808451714498117</v>
      </c>
      <c r="R36" s="550">
        <f t="shared" si="12"/>
        <v>9.7591763165209517</v>
      </c>
      <c r="S36" s="550">
        <f t="shared" si="15"/>
        <v>1.5381947577869672</v>
      </c>
      <c r="U36" s="565" t="s">
        <v>340</v>
      </c>
      <c r="V36" s="550">
        <f t="shared" si="4"/>
        <v>6.7757248457430705</v>
      </c>
      <c r="W36" s="550">
        <f t="shared" si="5"/>
        <v>10.461004277905893</v>
      </c>
      <c r="X36" s="550">
        <f t="shared" si="6"/>
        <v>2.2250141562853907</v>
      </c>
    </row>
    <row r="37" spans="1:24" ht="16.5" customHeight="1">
      <c r="A37" s="568" t="s">
        <v>339</v>
      </c>
      <c r="B37" s="553">
        <f>B13*100/$B$5-0.03</f>
        <v>16.034683530174917</v>
      </c>
      <c r="C37" s="553">
        <f t="shared" si="7"/>
        <v>14.251922460985135</v>
      </c>
      <c r="D37" s="553">
        <f t="shared" si="8"/>
        <v>18.284927661412222</v>
      </c>
      <c r="F37" s="567" t="s">
        <v>339</v>
      </c>
      <c r="G37" s="552">
        <f t="shared" si="2"/>
        <v>15.631164928477848</v>
      </c>
      <c r="H37" s="552">
        <f t="shared" si="3"/>
        <v>14.53026719669904</v>
      </c>
      <c r="I37" s="552">
        <f t="shared" si="13"/>
        <v>17.005928250573614</v>
      </c>
      <c r="K37" s="566" t="s">
        <v>339</v>
      </c>
      <c r="L37" s="551">
        <f t="shared" si="9"/>
        <v>15.3451540262392</v>
      </c>
      <c r="M37" s="551">
        <f t="shared" si="10"/>
        <v>14.850081150270222</v>
      </c>
      <c r="N37" s="551">
        <f t="shared" si="14"/>
        <v>15.954570966130756</v>
      </c>
      <c r="P37" s="565" t="s">
        <v>338</v>
      </c>
      <c r="Q37" s="550">
        <f t="shared" si="11"/>
        <v>15.281442757827882</v>
      </c>
      <c r="R37" s="550">
        <f t="shared" si="12"/>
        <v>14.119878843106408</v>
      </c>
      <c r="S37" s="550">
        <f t="shared" si="15"/>
        <v>16.715946229538364</v>
      </c>
      <c r="U37" s="565" t="s">
        <v>338</v>
      </c>
      <c r="V37" s="550">
        <f t="shared" si="4"/>
        <v>15.576233337866372</v>
      </c>
      <c r="W37" s="550">
        <f t="shared" si="5"/>
        <v>14.441917960648711</v>
      </c>
      <c r="X37" s="550">
        <f t="shared" si="6"/>
        <v>16.976925254813136</v>
      </c>
    </row>
    <row r="38" spans="1:24" s="537" customFormat="1" ht="16.5" customHeight="1">
      <c r="A38" s="564" t="s">
        <v>337</v>
      </c>
      <c r="B38" s="553">
        <f>B14*100/$B$5</f>
        <v>1.7740007344151127</v>
      </c>
      <c r="C38" s="553">
        <f t="shared" si="7"/>
        <v>2.7491853231820733</v>
      </c>
      <c r="D38" s="553">
        <f t="shared" si="8"/>
        <v>0.57960843590297273</v>
      </c>
      <c r="F38" s="563" t="s">
        <v>337</v>
      </c>
      <c r="G38" s="552">
        <f t="shared" si="2"/>
        <v>2.4046165060209219</v>
      </c>
      <c r="H38" s="552">
        <f>H14*100/$H$5-0.03</f>
        <v>3.7228304735067681</v>
      </c>
      <c r="I38" s="552">
        <f t="shared" si="13"/>
        <v>0.72101315274491284</v>
      </c>
      <c r="K38" s="562" t="s">
        <v>337</v>
      </c>
      <c r="L38" s="551">
        <f t="shared" si="9"/>
        <v>1.4542114199679799</v>
      </c>
      <c r="M38" s="551">
        <f t="shared" si="10"/>
        <v>2.5312749237299008</v>
      </c>
      <c r="N38" s="551">
        <f t="shared" si="14"/>
        <v>0.12838490756458293</v>
      </c>
      <c r="P38" s="561" t="s">
        <v>337</v>
      </c>
      <c r="Q38" s="550">
        <f t="shared" si="11"/>
        <v>1.2959580581134542</v>
      </c>
      <c r="R38" s="550">
        <f t="shared" si="12"/>
        <v>2.3222693133200942</v>
      </c>
      <c r="S38" s="550">
        <f t="shared" si="15"/>
        <v>2.8488364891717671E-2</v>
      </c>
      <c r="U38" s="561" t="s">
        <v>337</v>
      </c>
      <c r="V38" s="550">
        <f t="shared" si="4"/>
        <v>1.7284931565962938</v>
      </c>
      <c r="W38" s="550">
        <f t="shared" si="5"/>
        <v>2.8365084750256062</v>
      </c>
      <c r="X38" s="550">
        <f t="shared" si="6"/>
        <v>0.360277463193658</v>
      </c>
    </row>
    <row r="39" spans="1:24" ht="16.5" customHeight="1">
      <c r="A39" s="547" t="s">
        <v>336</v>
      </c>
      <c r="B39" s="553">
        <f>B15*100/$B$5</f>
        <v>6.1614030887493749</v>
      </c>
      <c r="C39" s="553">
        <f t="shared" si="7"/>
        <v>3.1796637860360426</v>
      </c>
      <c r="D39" s="553">
        <f>D15*100/$D$5-0.05</f>
        <v>9.7633952350104369</v>
      </c>
      <c r="F39" s="544" t="s">
        <v>336</v>
      </c>
      <c r="G39" s="552">
        <f t="shared" si="2"/>
        <v>5.4735583198741127</v>
      </c>
      <c r="H39" s="552">
        <f t="shared" ref="H39:H50" si="16">H15*100/$H$5</f>
        <v>3.1284370035439326</v>
      </c>
      <c r="I39" s="552">
        <f t="shared" si="13"/>
        <v>8.4020653723379422</v>
      </c>
      <c r="K39" s="541" t="s">
        <v>336</v>
      </c>
      <c r="L39" s="551">
        <f t="shared" si="9"/>
        <v>5.7669922781081251</v>
      </c>
      <c r="M39" s="551">
        <f t="shared" si="10"/>
        <v>3.776415667858358</v>
      </c>
      <c r="N39" s="551">
        <f t="shared" si="14"/>
        <v>8.2173206344411387</v>
      </c>
      <c r="P39" s="539" t="s">
        <v>336</v>
      </c>
      <c r="Q39" s="550">
        <f t="shared" si="11"/>
        <v>6.1196391997029487</v>
      </c>
      <c r="R39" s="550">
        <f t="shared" si="12"/>
        <v>4.1201367456708189</v>
      </c>
      <c r="S39" s="550">
        <f t="shared" si="15"/>
        <v>8.5889765953041977</v>
      </c>
      <c r="U39" s="539" t="s">
        <v>336</v>
      </c>
      <c r="V39" s="550">
        <f t="shared" si="4"/>
        <v>5.8789354049913705</v>
      </c>
      <c r="W39" s="550">
        <f t="shared" si="5"/>
        <v>3.5553084402033592</v>
      </c>
      <c r="X39" s="550">
        <f t="shared" si="6"/>
        <v>8.748230464326161</v>
      </c>
    </row>
    <row r="40" spans="1:24" ht="16.5" customHeight="1">
      <c r="A40" s="547" t="s">
        <v>335</v>
      </c>
      <c r="B40" s="553">
        <f>B16*100/$B$5</f>
        <v>0.30897199678410298</v>
      </c>
      <c r="C40" s="553">
        <f t="shared" si="7"/>
        <v>8.0218853487463229E-2</v>
      </c>
      <c r="D40" s="553">
        <f>D16*100/$D$5</f>
        <v>0.58914561289858203</v>
      </c>
      <c r="F40" s="544" t="s">
        <v>335</v>
      </c>
      <c r="G40" s="552">
        <f t="shared" si="2"/>
        <v>0.28581716164397558</v>
      </c>
      <c r="H40" s="552">
        <f t="shared" si="16"/>
        <v>0.21335480299904394</v>
      </c>
      <c r="I40" s="552">
        <f t="shared" si="13"/>
        <v>0.37630566936089077</v>
      </c>
      <c r="K40" s="541" t="s">
        <v>335</v>
      </c>
      <c r="L40" s="551">
        <f t="shared" si="9"/>
        <v>0.38782561464705251</v>
      </c>
      <c r="M40" s="551">
        <f t="shared" si="10"/>
        <v>0.41091038890778986</v>
      </c>
      <c r="N40" s="551">
        <f t="shared" si="14"/>
        <v>0.35940908615004902</v>
      </c>
      <c r="P40" s="539" t="s">
        <v>335</v>
      </c>
      <c r="Q40" s="550">
        <f t="shared" si="11"/>
        <v>0.37194764231272581</v>
      </c>
      <c r="R40" s="550">
        <f t="shared" si="12"/>
        <v>0.20775484355343884</v>
      </c>
      <c r="S40" s="550">
        <f t="shared" si="15"/>
        <v>0.57472179607639129</v>
      </c>
      <c r="U40" s="539" t="s">
        <v>335</v>
      </c>
      <c r="V40" s="550">
        <f>V16*100/$V$5+0.02</f>
        <v>0.35928507448534674</v>
      </c>
      <c r="W40" s="550">
        <f t="shared" si="5"/>
        <v>0.23028539554239411</v>
      </c>
      <c r="X40" s="550">
        <f t="shared" si="6"/>
        <v>0.47388165345413363</v>
      </c>
    </row>
    <row r="41" spans="1:24" ht="16.5" customHeight="1">
      <c r="A41" s="547" t="s">
        <v>334</v>
      </c>
      <c r="B41" s="553">
        <f>B17*100/$B$5-0.03</f>
        <v>0.73159170725631251</v>
      </c>
      <c r="C41" s="553">
        <f t="shared" si="7"/>
        <v>0.18012511790408411</v>
      </c>
      <c r="D41" s="553">
        <f>D17*100/$D$5</f>
        <v>1.473763765925286</v>
      </c>
      <c r="F41" s="544" t="s">
        <v>334</v>
      </c>
      <c r="G41" s="552">
        <f t="shared" si="2"/>
        <v>0.76148717535202215</v>
      </c>
      <c r="H41" s="552">
        <f t="shared" si="16"/>
        <v>0.25677336802984668</v>
      </c>
      <c r="I41" s="552">
        <f t="shared" si="13"/>
        <v>1.3917564641629891</v>
      </c>
      <c r="K41" s="541" t="s">
        <v>334</v>
      </c>
      <c r="L41" s="551">
        <f t="shared" si="9"/>
        <v>0.67917566476972424</v>
      </c>
      <c r="M41" s="551">
        <f t="shared" si="10"/>
        <v>0.43126767319029319</v>
      </c>
      <c r="N41" s="551">
        <f t="shared" si="14"/>
        <v>0.98434150385412178</v>
      </c>
      <c r="P41" s="539" t="s">
        <v>334</v>
      </c>
      <c r="Q41" s="550">
        <f t="shared" si="11"/>
        <v>0.68071643861320053</v>
      </c>
      <c r="R41" s="550">
        <f t="shared" si="12"/>
        <v>0.30131616275371165</v>
      </c>
      <c r="S41" s="550">
        <f>S17*100/$S$5+0.03</f>
        <v>1.1792666457869956</v>
      </c>
      <c r="U41" s="539" t="s">
        <v>334</v>
      </c>
      <c r="V41" s="550">
        <f t="shared" ref="V41:V50" si="17">V17*100/$V$5</f>
        <v>0.72013949882012329</v>
      </c>
      <c r="W41" s="550">
        <f t="shared" si="5"/>
        <v>0.29405453120908071</v>
      </c>
      <c r="X41" s="550">
        <f t="shared" si="6"/>
        <v>1.2462839750849377</v>
      </c>
    </row>
    <row r="42" spans="1:24" ht="16.5" customHeight="1">
      <c r="A42" s="557" t="s">
        <v>333</v>
      </c>
      <c r="B42" s="553">
        <f>B18*100/$B$5</f>
        <v>0.13353737347920264</v>
      </c>
      <c r="C42" s="553">
        <f t="shared" si="7"/>
        <v>0.24256653316447216</v>
      </c>
      <c r="D42" s="560">
        <v>0</v>
      </c>
      <c r="F42" s="556" t="s">
        <v>333</v>
      </c>
      <c r="G42" s="552">
        <f>G18*100/$G$5-0.03</f>
        <v>0.2226048881121617</v>
      </c>
      <c r="H42" s="552">
        <f t="shared" si="16"/>
        <v>0.24670946222800497</v>
      </c>
      <c r="I42" s="552">
        <f t="shared" si="13"/>
        <v>0.25996689371878334</v>
      </c>
      <c r="K42" s="555" t="s">
        <v>333</v>
      </c>
      <c r="L42" s="551">
        <f>L18*100/$L$5+0.03</f>
        <v>7.5391214568887324E-2</v>
      </c>
      <c r="M42" s="551">
        <f t="shared" si="10"/>
        <v>8.2265737853951817E-2</v>
      </c>
      <c r="N42" s="559" t="s">
        <v>206</v>
      </c>
      <c r="P42" s="554" t="s">
        <v>333</v>
      </c>
      <c r="Q42" s="550">
        <f t="shared" si="11"/>
        <v>8.7880349716288983E-2</v>
      </c>
      <c r="R42" s="558" t="s">
        <v>206</v>
      </c>
      <c r="S42" s="550">
        <f t="shared" ref="S42:S47" si="18">S18*100/$S$5</f>
        <v>0.19641046602364357</v>
      </c>
      <c r="U42" s="554" t="s">
        <v>333</v>
      </c>
      <c r="V42" s="550">
        <f t="shared" si="17"/>
        <v>0.12898375410423099</v>
      </c>
      <c r="W42" s="550">
        <f t="shared" si="5"/>
        <v>0.14172511275135519</v>
      </c>
      <c r="X42" s="550">
        <f t="shared" si="6"/>
        <v>0.11325028312570781</v>
      </c>
    </row>
    <row r="43" spans="1:24" ht="16.5" customHeight="1">
      <c r="A43" s="557" t="s">
        <v>332</v>
      </c>
      <c r="B43" s="553">
        <f>B19*100/$B$5</f>
        <v>0.15634630099048982</v>
      </c>
      <c r="C43" s="553">
        <f t="shared" si="7"/>
        <v>0.14104413799993534</v>
      </c>
      <c r="D43" s="553">
        <f t="shared" ref="D43:D50" si="19">D19*100/$D$5</f>
        <v>0.17508817390052545</v>
      </c>
      <c r="F43" s="556" t="s">
        <v>332</v>
      </c>
      <c r="G43" s="552">
        <f t="shared" ref="G43:G48" si="20">G19*100/$G$5</f>
        <v>0.20629931443799804</v>
      </c>
      <c r="H43" s="552">
        <f t="shared" si="16"/>
        <v>0.26496826275420349</v>
      </c>
      <c r="I43" s="552">
        <f t="shared" si="13"/>
        <v>0.13303554436852102</v>
      </c>
      <c r="K43" s="555" t="s">
        <v>332</v>
      </c>
      <c r="L43" s="551">
        <f t="shared" ref="L43:L50" si="21">L19*100/$L$5</f>
        <v>0.45460455404670369</v>
      </c>
      <c r="M43" s="551">
        <f t="shared" si="10"/>
        <v>0.48146371662660281</v>
      </c>
      <c r="N43" s="551">
        <f t="shared" ref="N43:N50" si="22">N19*100/$N$5</f>
        <v>0.42154188900884448</v>
      </c>
      <c r="P43" s="554" t="s">
        <v>332</v>
      </c>
      <c r="Q43" s="550">
        <f t="shared" si="11"/>
        <v>0.63543034848913094</v>
      </c>
      <c r="R43" s="550">
        <f t="shared" ref="R43:R48" si="23">R19*100/$R$5</f>
        <v>0.56939155053887303</v>
      </c>
      <c r="S43" s="550">
        <f t="shared" si="18"/>
        <v>0.71698667416919259</v>
      </c>
      <c r="U43" s="554" t="s">
        <v>332</v>
      </c>
      <c r="V43" s="550">
        <f t="shared" si="17"/>
        <v>0.36525602067699053</v>
      </c>
      <c r="W43" s="550">
        <f t="shared" si="5"/>
        <v>0.36656505401209966</v>
      </c>
      <c r="X43" s="550">
        <f t="shared" si="6"/>
        <v>0.36363958097395244</v>
      </c>
    </row>
    <row r="44" spans="1:24" ht="16.5" customHeight="1">
      <c r="A44" s="557" t="s">
        <v>331</v>
      </c>
      <c r="B44" s="553">
        <f>B20*100/$B$5</f>
        <v>0.57184084221560427</v>
      </c>
      <c r="C44" s="553">
        <f t="shared" si="7"/>
        <v>0.75767147881840269</v>
      </c>
      <c r="D44" s="553">
        <f t="shared" si="19"/>
        <v>0.34423810552076584</v>
      </c>
      <c r="F44" s="556" t="s">
        <v>331</v>
      </c>
      <c r="G44" s="552">
        <f t="shared" si="20"/>
        <v>0.77992956762569765</v>
      </c>
      <c r="H44" s="552">
        <f t="shared" si="16"/>
        <v>0.82164602367893269</v>
      </c>
      <c r="I44" s="552">
        <f t="shared" si="13"/>
        <v>0.72783548835355494</v>
      </c>
      <c r="K44" s="555" t="s">
        <v>331</v>
      </c>
      <c r="L44" s="551">
        <f t="shared" si="21"/>
        <v>0.30481354596937554</v>
      </c>
      <c r="M44" s="551">
        <f t="shared" si="10"/>
        <v>0.3099605682192117</v>
      </c>
      <c r="N44" s="551">
        <f t="shared" si="22"/>
        <v>0.29847774632995949</v>
      </c>
      <c r="P44" s="554" t="s">
        <v>331</v>
      </c>
      <c r="Q44" s="550">
        <f t="shared" si="11"/>
        <v>0.87128220597095518</v>
      </c>
      <c r="R44" s="550">
        <f t="shared" si="23"/>
        <v>1.0837638873366975</v>
      </c>
      <c r="S44" s="550">
        <f t="shared" si="18"/>
        <v>0.60887244467329504</v>
      </c>
      <c r="U44" s="554" t="s">
        <v>331</v>
      </c>
      <c r="V44" s="550">
        <f t="shared" si="17"/>
        <v>0.6296370857193645</v>
      </c>
      <c r="W44" s="550">
        <f t="shared" si="5"/>
        <v>0.7401518780189581</v>
      </c>
      <c r="X44" s="550">
        <f t="shared" si="6"/>
        <v>0.49316959229898077</v>
      </c>
    </row>
    <row r="45" spans="1:24" ht="16.5" customHeight="1">
      <c r="A45" s="557" t="s">
        <v>330</v>
      </c>
      <c r="B45" s="553">
        <f>B21*100/$B$5</f>
        <v>3.1668820843153842</v>
      </c>
      <c r="C45" s="553">
        <f t="shared" si="7"/>
        <v>3.329082419729724</v>
      </c>
      <c r="D45" s="553">
        <f t="shared" si="19"/>
        <v>2.9682214064636869</v>
      </c>
      <c r="F45" s="556" t="s">
        <v>330</v>
      </c>
      <c r="G45" s="552">
        <f t="shared" si="20"/>
        <v>3.4947934172635162</v>
      </c>
      <c r="H45" s="552">
        <f t="shared" si="16"/>
        <v>3.4777983049507228</v>
      </c>
      <c r="I45" s="552">
        <f t="shared" si="13"/>
        <v>3.5160163305170253</v>
      </c>
      <c r="K45" s="555" t="s">
        <v>330</v>
      </c>
      <c r="L45" s="551">
        <f t="shared" si="21"/>
        <v>3.2099282126401452</v>
      </c>
      <c r="M45" s="551">
        <f t="shared" si="10"/>
        <v>3.4810956123080699</v>
      </c>
      <c r="N45" s="551">
        <f t="shared" si="22"/>
        <v>2.8761308770851821</v>
      </c>
      <c r="P45" s="554" t="s">
        <v>330</v>
      </c>
      <c r="Q45" s="550">
        <f t="shared" si="11"/>
        <v>3.4142703437071731</v>
      </c>
      <c r="R45" s="550">
        <f t="shared" si="23"/>
        <v>3.8642400900939626</v>
      </c>
      <c r="S45" s="550">
        <f t="shared" si="18"/>
        <v>2.8585685392900557</v>
      </c>
      <c r="U45" s="554" t="s">
        <v>330</v>
      </c>
      <c r="V45" s="550">
        <f t="shared" si="17"/>
        <v>3.3211139239704508</v>
      </c>
      <c r="W45" s="550">
        <f t="shared" si="5"/>
        <v>3.5389720773584101</v>
      </c>
      <c r="X45" s="550">
        <f t="shared" si="6"/>
        <v>3.0520951302378254</v>
      </c>
    </row>
    <row r="46" spans="1:24" ht="16.5" customHeight="1">
      <c r="A46" s="557" t="s">
        <v>329</v>
      </c>
      <c r="B46" s="553">
        <f>B22*100/$B$5</f>
        <v>3.2191323225149997</v>
      </c>
      <c r="C46" s="553">
        <f t="shared" si="7"/>
        <v>2.2367249551156414</v>
      </c>
      <c r="D46" s="553">
        <f t="shared" si="19"/>
        <v>4.4223709781904557</v>
      </c>
      <c r="F46" s="556" t="s">
        <v>329</v>
      </c>
      <c r="G46" s="552">
        <f t="shared" si="20"/>
        <v>3.3074155182751332</v>
      </c>
      <c r="H46" s="552">
        <f t="shared" si="16"/>
        <v>2.7570788794559742</v>
      </c>
      <c r="I46" s="552">
        <f t="shared" si="13"/>
        <v>3.9946570340075476</v>
      </c>
      <c r="K46" s="555" t="s">
        <v>329</v>
      </c>
      <c r="L46" s="551">
        <f t="shared" si="21"/>
        <v>2.8391050698909304</v>
      </c>
      <c r="M46" s="551">
        <f t="shared" si="10"/>
        <v>2.077000730631299</v>
      </c>
      <c r="N46" s="551">
        <f t="shared" si="22"/>
        <v>3.7772281561146746</v>
      </c>
      <c r="P46" s="554" t="s">
        <v>329</v>
      </c>
      <c r="Q46" s="550">
        <f t="shared" si="11"/>
        <v>2.540137964231906</v>
      </c>
      <c r="R46" s="550">
        <f t="shared" si="23"/>
        <v>1.8828319994039586</v>
      </c>
      <c r="S46" s="550">
        <f t="shared" si="18"/>
        <v>3.3518950071043965</v>
      </c>
      <c r="U46" s="554" t="s">
        <v>329</v>
      </c>
      <c r="V46" s="550">
        <f t="shared" si="17"/>
        <v>2.973514979515218</v>
      </c>
      <c r="W46" s="550">
        <f t="shared" si="5"/>
        <v>2.2369352983302875</v>
      </c>
      <c r="X46" s="550">
        <f t="shared" si="6"/>
        <v>3.8830690826727068</v>
      </c>
    </row>
    <row r="47" spans="1:24" ht="16.5" customHeight="1">
      <c r="A47" s="557" t="s">
        <v>328</v>
      </c>
      <c r="B47" s="553">
        <f>B23*100/$B$5-0.03</f>
        <v>0.82242300369310506</v>
      </c>
      <c r="C47" s="553">
        <f t="shared" si="7"/>
        <v>0.158527734272844</v>
      </c>
      <c r="D47" s="553">
        <f t="shared" si="19"/>
        <v>1.7022961203483769</v>
      </c>
      <c r="F47" s="556" t="s">
        <v>328</v>
      </c>
      <c r="G47" s="552">
        <f t="shared" si="20"/>
        <v>1.6867204396794058</v>
      </c>
      <c r="H47" s="552">
        <f t="shared" si="16"/>
        <v>0.29458489982819475</v>
      </c>
      <c r="I47" s="552">
        <f t="shared" si="13"/>
        <v>3.4251715458335279</v>
      </c>
      <c r="K47" s="555" t="s">
        <v>328</v>
      </c>
      <c r="L47" s="551">
        <f t="shared" si="21"/>
        <v>1.7318671714580043</v>
      </c>
      <c r="M47" s="551">
        <f t="shared" si="10"/>
        <v>0.45734172908637621</v>
      </c>
      <c r="N47" s="551">
        <f t="shared" si="22"/>
        <v>3.3007622424792706</v>
      </c>
      <c r="P47" s="554" t="s">
        <v>328</v>
      </c>
      <c r="Q47" s="550">
        <f t="shared" si="11"/>
        <v>1.0773655846299643</v>
      </c>
      <c r="R47" s="550">
        <f t="shared" si="23"/>
        <v>0.23268542477985152</v>
      </c>
      <c r="S47" s="550">
        <f t="shared" si="18"/>
        <v>2.1205252475922025</v>
      </c>
      <c r="U47" s="554" t="s">
        <v>328</v>
      </c>
      <c r="V47" s="550">
        <f t="shared" si="17"/>
        <v>1.3417794334255975</v>
      </c>
      <c r="W47" s="550">
        <f t="shared" si="5"/>
        <v>0.28774926835664427</v>
      </c>
      <c r="X47" s="550">
        <f t="shared" si="6"/>
        <v>2.6433323895809742</v>
      </c>
    </row>
    <row r="48" spans="1:24" ht="16.5" customHeight="1">
      <c r="A48" s="557" t="s">
        <v>327</v>
      </c>
      <c r="B48" s="553">
        <f>B24*100/$B$5</f>
        <v>0.63355435885075362</v>
      </c>
      <c r="C48" s="553">
        <f t="shared" si="7"/>
        <v>0.87403289266834938</v>
      </c>
      <c r="D48" s="553">
        <f t="shared" si="19"/>
        <v>0.33901965018354568</v>
      </c>
      <c r="F48" s="556" t="s">
        <v>327</v>
      </c>
      <c r="G48" s="552">
        <f t="shared" si="20"/>
        <v>0.49946149811304785</v>
      </c>
      <c r="H48" s="552">
        <f t="shared" si="16"/>
        <v>0.68060757237026548</v>
      </c>
      <c r="I48" s="552">
        <f t="shared" si="13"/>
        <v>0.27325249464087586</v>
      </c>
      <c r="K48" s="555" t="s">
        <v>327</v>
      </c>
      <c r="L48" s="551">
        <f t="shared" si="21"/>
        <v>0.85889410075772554</v>
      </c>
      <c r="M48" s="551">
        <f t="shared" si="10"/>
        <v>0.92848737011773763</v>
      </c>
      <c r="N48" s="551">
        <f t="shared" si="22"/>
        <v>0.77322728419578357</v>
      </c>
      <c r="P48" s="554" t="s">
        <v>327</v>
      </c>
      <c r="Q48" s="550">
        <f t="shared" si="11"/>
        <v>1.3236680782942662</v>
      </c>
      <c r="R48" s="550">
        <f t="shared" si="23"/>
        <v>1.1505319956786992</v>
      </c>
      <c r="S48" s="550">
        <f>S24*100/$S$5+0.03</f>
        <v>1.567486972323819</v>
      </c>
      <c r="U48" s="554" t="s">
        <v>327</v>
      </c>
      <c r="V48" s="550">
        <f t="shared" si="17"/>
        <v>0.83083273899060517</v>
      </c>
      <c r="W48" s="550">
        <f t="shared" si="5"/>
        <v>0.90896096075009702</v>
      </c>
      <c r="X48" s="550">
        <f t="shared" si="6"/>
        <v>0.73435730464326165</v>
      </c>
    </row>
    <row r="49" spans="1:24" s="537" customFormat="1" ht="16.5" customHeight="1">
      <c r="A49" s="547" t="s">
        <v>326</v>
      </c>
      <c r="B49" s="553">
        <f>B25*100/$B$5</f>
        <v>1.9615677659706978</v>
      </c>
      <c r="C49" s="553">
        <f t="shared" si="7"/>
        <v>1.173164002009879</v>
      </c>
      <c r="D49" s="553">
        <f t="shared" si="19"/>
        <v>2.9271935507089903</v>
      </c>
      <c r="F49" s="544" t="s">
        <v>326</v>
      </c>
      <c r="G49" s="552">
        <f>G25*100/$G$5-0.03</f>
        <v>1.2212085355542976</v>
      </c>
      <c r="H49" s="552">
        <f t="shared" si="16"/>
        <v>0.82998468848617291</v>
      </c>
      <c r="I49" s="552">
        <f t="shared" si="13"/>
        <v>1.777218426051268</v>
      </c>
      <c r="K49" s="541" t="s">
        <v>326</v>
      </c>
      <c r="L49" s="551">
        <f t="shared" si="21"/>
        <v>1.7198654265889426</v>
      </c>
      <c r="M49" s="551">
        <f t="shared" si="10"/>
        <v>1.1057072901387084</v>
      </c>
      <c r="N49" s="551">
        <f t="shared" si="22"/>
        <v>2.4758720476191294</v>
      </c>
      <c r="P49" s="539" t="s">
        <v>326</v>
      </c>
      <c r="Q49" s="550">
        <f t="shared" si="11"/>
        <v>3.6291417573378113</v>
      </c>
      <c r="R49" s="550">
        <f>R25*100/$R$5-0.03</f>
        <v>2.3265130427057992</v>
      </c>
      <c r="S49" s="550">
        <f>S25*100/$S$5</f>
        <v>5.2008075832134519</v>
      </c>
      <c r="U49" s="539" t="s">
        <v>326</v>
      </c>
      <c r="V49" s="550">
        <f t="shared" si="17"/>
        <v>2.1402276693906468</v>
      </c>
      <c r="W49" s="550">
        <f t="shared" si="5"/>
        <v>1.3662358189802026</v>
      </c>
      <c r="X49" s="550">
        <f t="shared" si="6"/>
        <v>3.0959796149490373</v>
      </c>
    </row>
    <row r="50" spans="1:24" s="537" customFormat="1" ht="16.5" customHeight="1">
      <c r="A50" s="547" t="s">
        <v>325</v>
      </c>
      <c r="B50" s="553">
        <f>B26*100/$B$5</f>
        <v>0.42560488143401831</v>
      </c>
      <c r="C50" s="553">
        <f t="shared" si="7"/>
        <v>0.29237274439569932</v>
      </c>
      <c r="D50" s="553">
        <f t="shared" si="19"/>
        <v>0.5887857194270496</v>
      </c>
      <c r="F50" s="544" t="s">
        <v>325</v>
      </c>
      <c r="G50" s="552">
        <f>G26*100/$G$5</f>
        <v>0.4944317547656818</v>
      </c>
      <c r="H50" s="552">
        <f t="shared" si="16"/>
        <v>0.1582908612546815</v>
      </c>
      <c r="I50" s="552">
        <f t="shared" si="13"/>
        <v>0.91419297155804191</v>
      </c>
      <c r="K50" s="541" t="s">
        <v>325</v>
      </c>
      <c r="L50" s="551">
        <f t="shared" si="21"/>
        <v>0.50045737418747804</v>
      </c>
      <c r="M50" s="551">
        <f t="shared" si="10"/>
        <v>0.31219150348304769</v>
      </c>
      <c r="N50" s="551">
        <f t="shared" si="22"/>
        <v>0.73220590330282187</v>
      </c>
      <c r="P50" s="539" t="s">
        <v>325</v>
      </c>
      <c r="Q50" s="550">
        <f t="shared" si="11"/>
        <v>0.41177089988686394</v>
      </c>
      <c r="R50" s="550">
        <f>R26*100/$R$5</f>
        <v>0.17093208852362243</v>
      </c>
      <c r="S50" s="550">
        <f>S26*100/$S$5</f>
        <v>0.7092010340745617</v>
      </c>
      <c r="U50" s="539" t="s">
        <v>325</v>
      </c>
      <c r="V50" s="550">
        <f t="shared" si="17"/>
        <v>0.45845054405371233</v>
      </c>
      <c r="W50" s="550">
        <f t="shared" si="5"/>
        <v>0.23372462982554126</v>
      </c>
      <c r="X50" s="550">
        <f t="shared" si="6"/>
        <v>0.73594988674971684</v>
      </c>
    </row>
    <row r="51" spans="1:24" s="537" customFormat="1" ht="16.5" customHeight="1">
      <c r="A51" s="547" t="s">
        <v>324</v>
      </c>
      <c r="B51" s="546">
        <v>0</v>
      </c>
      <c r="C51" s="545">
        <v>0</v>
      </c>
      <c r="D51" s="545">
        <v>0</v>
      </c>
      <c r="F51" s="544" t="s">
        <v>324</v>
      </c>
      <c r="G51" s="543">
        <v>0</v>
      </c>
      <c r="H51" s="542">
        <v>0</v>
      </c>
      <c r="I51" s="542">
        <v>0</v>
      </c>
      <c r="K51" s="541" t="s">
        <v>324</v>
      </c>
      <c r="L51" s="540" t="s">
        <v>206</v>
      </c>
      <c r="M51" s="540" t="s">
        <v>206</v>
      </c>
      <c r="N51" s="540" t="s">
        <v>206</v>
      </c>
      <c r="P51" s="539" t="s">
        <v>324</v>
      </c>
      <c r="Q51" s="549">
        <v>0</v>
      </c>
      <c r="R51" s="548">
        <v>0</v>
      </c>
      <c r="S51" s="548">
        <v>0</v>
      </c>
      <c r="U51" s="539" t="s">
        <v>324</v>
      </c>
      <c r="V51" s="538" t="s">
        <v>206</v>
      </c>
      <c r="W51" s="538" t="s">
        <v>206</v>
      </c>
      <c r="X51" s="538" t="s">
        <v>206</v>
      </c>
    </row>
    <row r="52" spans="1:24" s="537" customFormat="1" ht="16.5" customHeight="1">
      <c r="A52" s="547" t="s">
        <v>323</v>
      </c>
      <c r="B52" s="546">
        <v>0</v>
      </c>
      <c r="C52" s="545">
        <v>0</v>
      </c>
      <c r="D52" s="545">
        <v>0</v>
      </c>
      <c r="F52" s="544" t="s">
        <v>323</v>
      </c>
      <c r="G52" s="543">
        <v>0</v>
      </c>
      <c r="H52" s="542">
        <v>0</v>
      </c>
      <c r="I52" s="542">
        <v>0</v>
      </c>
      <c r="K52" s="541" t="s">
        <v>323</v>
      </c>
      <c r="L52" s="540" t="s">
        <v>206</v>
      </c>
      <c r="M52" s="540" t="s">
        <v>206</v>
      </c>
      <c r="N52" s="540" t="s">
        <v>206</v>
      </c>
      <c r="P52" s="539" t="s">
        <v>323</v>
      </c>
      <c r="Q52" s="538" t="s">
        <v>206</v>
      </c>
      <c r="R52" s="538" t="s">
        <v>206</v>
      </c>
      <c r="S52" s="538" t="s">
        <v>206</v>
      </c>
      <c r="T52" s="241"/>
      <c r="U52" s="539" t="s">
        <v>323</v>
      </c>
      <c r="V52" s="538" t="s">
        <v>206</v>
      </c>
      <c r="W52" s="538" t="s">
        <v>206</v>
      </c>
      <c r="X52" s="538" t="s">
        <v>206</v>
      </c>
    </row>
    <row r="53" spans="1:24" ht="14.25" customHeight="1">
      <c r="A53" s="536"/>
      <c r="B53" s="535"/>
      <c r="C53" s="535"/>
      <c r="D53" s="535"/>
      <c r="F53" s="438"/>
      <c r="G53" s="534"/>
      <c r="H53" s="534"/>
      <c r="I53" s="534"/>
      <c r="K53" s="437"/>
      <c r="L53" s="533"/>
      <c r="M53" s="533"/>
      <c r="N53" s="533"/>
      <c r="P53" s="532"/>
      <c r="Q53" s="531"/>
      <c r="R53" s="530"/>
      <c r="S53" s="530"/>
      <c r="U53" s="532"/>
      <c r="V53" s="531"/>
      <c r="W53" s="530"/>
      <c r="X53" s="530"/>
    </row>
    <row r="54" spans="1:24" ht="14.25" customHeight="1">
      <c r="A54" s="370"/>
      <c r="B54" s="370"/>
      <c r="C54" s="370"/>
      <c r="D54" s="527"/>
      <c r="F54" s="486"/>
      <c r="G54" s="486"/>
      <c r="H54" s="486"/>
      <c r="I54" s="525"/>
      <c r="P54" s="524"/>
      <c r="Q54" s="529"/>
      <c r="R54" s="529"/>
      <c r="S54" s="528"/>
      <c r="U54" s="524"/>
      <c r="V54" s="529"/>
      <c r="W54" s="529"/>
      <c r="X54" s="528"/>
    </row>
    <row r="55" spans="1:24" ht="14.25" customHeight="1">
      <c r="A55" s="524"/>
      <c r="B55" s="370"/>
      <c r="C55" s="370"/>
      <c r="D55" s="527"/>
      <c r="F55" s="526"/>
      <c r="G55" s="486"/>
      <c r="H55" s="486"/>
      <c r="I55" s="525"/>
      <c r="K55" s="524"/>
    </row>
    <row r="56" spans="1:24" ht="24.6" customHeight="1">
      <c r="B56" s="241" t="s">
        <v>288</v>
      </c>
      <c r="G56" s="241" t="s">
        <v>287</v>
      </c>
      <c r="L56" s="241" t="s">
        <v>286</v>
      </c>
      <c r="Q56" s="241" t="s">
        <v>285</v>
      </c>
      <c r="V56" s="241">
        <v>2561</v>
      </c>
    </row>
    <row r="58" spans="1:24" ht="17.399999999999999" customHeight="1"/>
    <row r="75" spans="2:24" ht="14.25" customHeight="1">
      <c r="Q75" s="523"/>
      <c r="R75" s="523"/>
      <c r="S75" s="243"/>
      <c r="V75" s="523"/>
      <c r="W75" s="523"/>
      <c r="X75" s="243"/>
    </row>
    <row r="76" spans="2:24" ht="14.25" customHeight="1">
      <c r="B76" s="468"/>
      <c r="C76" s="468"/>
      <c r="D76" s="241"/>
      <c r="G76" s="468"/>
      <c r="H76" s="468"/>
      <c r="I76" s="241"/>
      <c r="L76" s="468"/>
      <c r="M76" s="468"/>
      <c r="N76" s="241"/>
      <c r="Q76" s="523"/>
      <c r="R76" s="523"/>
      <c r="S76" s="243"/>
      <c r="V76" s="523"/>
      <c r="W76" s="523"/>
      <c r="X76" s="243"/>
    </row>
    <row r="77" spans="2:24" ht="14.25" customHeight="1">
      <c r="B77" s="468"/>
      <c r="C77" s="468"/>
      <c r="D77" s="241"/>
      <c r="G77" s="468"/>
      <c r="H77" s="468"/>
      <c r="I77" s="241"/>
      <c r="L77" s="468"/>
      <c r="M77" s="468"/>
      <c r="N77" s="241"/>
      <c r="Q77" s="523"/>
      <c r="R77" s="523"/>
      <c r="S77" s="243"/>
      <c r="V77" s="523"/>
      <c r="W77" s="523"/>
      <c r="X77" s="243"/>
    </row>
    <row r="78" spans="2:24" ht="14.25" customHeight="1">
      <c r="B78" s="468"/>
      <c r="C78" s="468"/>
      <c r="D78" s="241"/>
      <c r="G78" s="468"/>
      <c r="H78" s="468"/>
      <c r="I78" s="241"/>
      <c r="L78" s="468"/>
      <c r="M78" s="468"/>
      <c r="N78" s="241"/>
      <c r="Q78" s="523"/>
      <c r="R78" s="523"/>
      <c r="S78" s="243"/>
      <c r="V78" s="523"/>
      <c r="W78" s="523"/>
      <c r="X78" s="243"/>
    </row>
    <row r="79" spans="2:24" ht="14.25" customHeight="1">
      <c r="B79" s="468"/>
      <c r="C79" s="468"/>
      <c r="D79" s="241"/>
      <c r="G79" s="468"/>
      <c r="H79" s="468"/>
      <c r="I79" s="241"/>
      <c r="L79" s="468"/>
      <c r="M79" s="468"/>
      <c r="N79" s="241"/>
      <c r="Q79" s="523"/>
      <c r="R79" s="523"/>
      <c r="S79" s="243"/>
      <c r="V79" s="523"/>
      <c r="W79" s="523"/>
      <c r="X79" s="243"/>
    </row>
    <row r="80" spans="2:24" ht="14.25" customHeight="1">
      <c r="B80" s="468"/>
      <c r="C80" s="468"/>
      <c r="D80" s="241"/>
      <c r="G80" s="468"/>
      <c r="H80" s="468"/>
      <c r="I80" s="241"/>
      <c r="L80" s="468"/>
      <c r="M80" s="468"/>
      <c r="N80" s="241"/>
      <c r="Q80" s="523"/>
      <c r="R80" s="523"/>
      <c r="S80" s="243"/>
      <c r="V80" s="523"/>
      <c r="W80" s="523"/>
      <c r="X80" s="243"/>
    </row>
    <row r="81" spans="2:24" ht="14.25" customHeight="1">
      <c r="B81" s="468"/>
      <c r="C81" s="468"/>
      <c r="D81" s="241"/>
      <c r="G81" s="468"/>
      <c r="H81" s="468"/>
      <c r="I81" s="241"/>
      <c r="L81" s="468"/>
      <c r="M81" s="468"/>
      <c r="N81" s="241"/>
      <c r="Q81" s="523"/>
      <c r="R81" s="523"/>
      <c r="S81" s="243"/>
      <c r="V81" s="523"/>
      <c r="W81" s="523"/>
      <c r="X81" s="243"/>
    </row>
    <row r="82" spans="2:24" ht="14.25" customHeight="1">
      <c r="B82" s="468"/>
      <c r="C82" s="468"/>
      <c r="D82" s="241"/>
      <c r="G82" s="468"/>
      <c r="H82" s="468"/>
      <c r="I82" s="241"/>
      <c r="L82" s="468"/>
      <c r="M82" s="468"/>
      <c r="N82" s="241"/>
      <c r="Q82" s="523"/>
      <c r="R82" s="523"/>
      <c r="S82" s="243"/>
      <c r="V82" s="523"/>
      <c r="W82" s="523"/>
      <c r="X82" s="243"/>
    </row>
    <row r="83" spans="2:24" ht="14.25" customHeight="1">
      <c r="B83" s="468"/>
      <c r="C83" s="468"/>
      <c r="D83" s="241"/>
      <c r="G83" s="468"/>
      <c r="H83" s="468"/>
      <c r="I83" s="241"/>
      <c r="L83" s="468"/>
      <c r="M83" s="468"/>
      <c r="N83" s="241"/>
      <c r="Q83" s="523"/>
      <c r="R83" s="523"/>
      <c r="S83" s="243"/>
      <c r="V83" s="523"/>
      <c r="W83" s="523"/>
      <c r="X83" s="243"/>
    </row>
    <row r="84" spans="2:24" ht="14.25" customHeight="1">
      <c r="B84" s="468"/>
      <c r="C84" s="468"/>
      <c r="D84" s="241"/>
      <c r="G84" s="468"/>
      <c r="H84" s="468"/>
      <c r="I84" s="241"/>
      <c r="L84" s="468"/>
      <c r="M84" s="468"/>
      <c r="N84" s="241"/>
      <c r="Q84" s="523"/>
      <c r="R84" s="523"/>
      <c r="S84" s="243"/>
      <c r="V84" s="523"/>
      <c r="W84" s="523"/>
      <c r="X84" s="243"/>
    </row>
    <row r="85" spans="2:24" ht="14.25" customHeight="1">
      <c r="B85" s="468"/>
      <c r="C85" s="468"/>
      <c r="D85" s="241"/>
      <c r="G85" s="468"/>
      <c r="H85" s="468"/>
      <c r="I85" s="241"/>
      <c r="L85" s="468"/>
      <c r="M85" s="468"/>
      <c r="N85" s="241"/>
      <c r="Q85" s="523"/>
      <c r="R85" s="523"/>
      <c r="S85" s="243"/>
      <c r="V85" s="523"/>
      <c r="W85" s="523"/>
      <c r="X85" s="243"/>
    </row>
    <row r="86" spans="2:24" ht="14.25" customHeight="1">
      <c r="B86" s="468"/>
      <c r="C86" s="468"/>
      <c r="D86" s="241"/>
      <c r="G86" s="468"/>
      <c r="H86" s="468"/>
      <c r="I86" s="241"/>
      <c r="L86" s="468"/>
      <c r="M86" s="468"/>
      <c r="N86" s="241"/>
      <c r="Q86" s="523"/>
      <c r="R86" s="523"/>
      <c r="S86" s="243"/>
      <c r="V86" s="523"/>
      <c r="W86" s="523"/>
      <c r="X86" s="243"/>
    </row>
    <row r="87" spans="2:24" ht="14.25" customHeight="1">
      <c r="B87" s="468"/>
      <c r="C87" s="468"/>
      <c r="D87" s="241"/>
      <c r="G87" s="468"/>
      <c r="H87" s="468"/>
      <c r="I87" s="241"/>
      <c r="L87" s="468"/>
      <c r="M87" s="468"/>
      <c r="N87" s="241"/>
      <c r="Q87" s="523"/>
      <c r="R87" s="523"/>
      <c r="S87" s="243"/>
      <c r="V87" s="523"/>
      <c r="W87" s="523"/>
      <c r="X87" s="243"/>
    </row>
    <row r="88" spans="2:24" ht="14.25" customHeight="1">
      <c r="B88" s="468"/>
      <c r="C88" s="468"/>
      <c r="D88" s="241"/>
      <c r="G88" s="468"/>
      <c r="H88" s="468"/>
      <c r="I88" s="241"/>
      <c r="L88" s="468"/>
      <c r="M88" s="468"/>
      <c r="N88" s="241"/>
      <c r="Q88" s="523"/>
      <c r="R88" s="523"/>
      <c r="S88" s="243"/>
      <c r="V88" s="523"/>
      <c r="W88" s="523"/>
      <c r="X88" s="243"/>
    </row>
    <row r="89" spans="2:24" ht="14.25" customHeight="1">
      <c r="B89" s="468"/>
      <c r="C89" s="468"/>
      <c r="D89" s="241"/>
      <c r="G89" s="468"/>
      <c r="H89" s="468"/>
      <c r="I89" s="241"/>
      <c r="L89" s="468"/>
      <c r="M89" s="468"/>
      <c r="N89" s="241"/>
      <c r="Q89" s="523"/>
      <c r="R89" s="523"/>
      <c r="S89" s="243"/>
      <c r="V89" s="523"/>
      <c r="W89" s="523"/>
      <c r="X89" s="243"/>
    </row>
    <row r="90" spans="2:24" ht="14.25" customHeight="1">
      <c r="B90" s="468"/>
      <c r="C90" s="468"/>
      <c r="D90" s="241"/>
      <c r="G90" s="468"/>
      <c r="H90" s="468"/>
      <c r="I90" s="241"/>
      <c r="L90" s="468"/>
      <c r="M90" s="468"/>
      <c r="N90" s="241"/>
      <c r="Q90" s="523"/>
      <c r="R90" s="523"/>
      <c r="S90" s="243"/>
      <c r="V90" s="523"/>
      <c r="W90" s="523"/>
      <c r="X90" s="243"/>
    </row>
    <row r="91" spans="2:24" ht="14.25" customHeight="1">
      <c r="B91" s="468"/>
      <c r="C91" s="468"/>
      <c r="D91" s="241"/>
      <c r="G91" s="468"/>
      <c r="H91" s="468"/>
      <c r="I91" s="241"/>
      <c r="L91" s="468"/>
      <c r="M91" s="468"/>
      <c r="N91" s="241"/>
      <c r="Q91" s="523"/>
      <c r="R91" s="523"/>
      <c r="S91" s="243"/>
      <c r="V91" s="523"/>
      <c r="W91" s="523"/>
      <c r="X91" s="243"/>
    </row>
    <row r="92" spans="2:24" ht="14.25" customHeight="1">
      <c r="B92" s="468"/>
      <c r="C92" s="468"/>
      <c r="D92" s="241"/>
      <c r="G92" s="468"/>
      <c r="H92" s="468"/>
      <c r="I92" s="241"/>
      <c r="L92" s="468"/>
      <c r="M92" s="468"/>
      <c r="N92" s="241"/>
      <c r="Q92" s="523"/>
      <c r="R92" s="523"/>
      <c r="S92" s="243"/>
      <c r="V92" s="523"/>
      <c r="W92" s="523"/>
      <c r="X92" s="243"/>
    </row>
    <row r="93" spans="2:24" ht="14.25" customHeight="1">
      <c r="B93" s="468"/>
      <c r="C93" s="468"/>
      <c r="D93" s="241"/>
      <c r="G93" s="468"/>
      <c r="H93" s="468"/>
      <c r="I93" s="241"/>
      <c r="L93" s="468"/>
      <c r="M93" s="468"/>
      <c r="N93" s="241"/>
      <c r="Q93" s="523"/>
      <c r="R93" s="523"/>
      <c r="S93" s="243"/>
      <c r="V93" s="523"/>
      <c r="W93" s="523"/>
      <c r="X93" s="243"/>
    </row>
    <row r="94" spans="2:24" ht="14.25" customHeight="1">
      <c r="B94" s="468"/>
      <c r="C94" s="468"/>
      <c r="D94" s="241"/>
      <c r="G94" s="468"/>
      <c r="H94" s="468"/>
      <c r="I94" s="241"/>
      <c r="L94" s="468"/>
      <c r="M94" s="468"/>
      <c r="N94" s="241"/>
      <c r="Q94" s="523"/>
      <c r="R94" s="523"/>
      <c r="S94" s="243"/>
      <c r="V94" s="523"/>
      <c r="W94" s="523"/>
      <c r="X94" s="243"/>
    </row>
    <row r="95" spans="2:24" ht="14.25" customHeight="1">
      <c r="B95" s="468"/>
      <c r="C95" s="468"/>
      <c r="D95" s="241"/>
      <c r="G95" s="468"/>
      <c r="H95" s="468"/>
      <c r="I95" s="241"/>
      <c r="L95" s="468"/>
      <c r="M95" s="468"/>
      <c r="N95" s="241"/>
    </row>
  </sheetData>
  <mergeCells count="5">
    <mergeCell ref="B4:D4"/>
    <mergeCell ref="G4:I4"/>
    <mergeCell ref="L4:N4"/>
    <mergeCell ref="Q4:S4"/>
    <mergeCell ref="V4:X4"/>
  </mergeCells>
  <pageMargins left="0.51181102362204722" right="0" top="0.74803149606299213" bottom="0" header="0.31496062992125984" footer="0.31496062992125984"/>
  <pageSetup paperSize="9" scale="80" orientation="portrait" horizontalDpi="4294967293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X30"/>
  <sheetViews>
    <sheetView topLeftCell="R1" zoomScale="40" zoomScaleNormal="40" workbookViewId="0">
      <selection activeCell="C40" sqref="C40"/>
    </sheetView>
  </sheetViews>
  <sheetFormatPr defaultColWidth="9.125" defaultRowHeight="30.75" customHeight="1"/>
  <cols>
    <col min="1" max="1" width="31.75" style="633" customWidth="1"/>
    <col min="2" max="3" width="17.875" style="633" customWidth="1"/>
    <col min="4" max="4" width="18" style="633" customWidth="1"/>
    <col min="5" max="5" width="9.125" style="633"/>
    <col min="6" max="6" width="29.625" style="633" customWidth="1"/>
    <col min="7" max="9" width="19.375" style="633" customWidth="1"/>
    <col min="10" max="10" width="7.875" style="633" customWidth="1"/>
    <col min="11" max="11" width="34.625" style="633" customWidth="1"/>
    <col min="12" max="14" width="17.875" style="633" customWidth="1"/>
    <col min="15" max="15" width="2.875" style="633" customWidth="1"/>
    <col min="16" max="16" width="31.75" style="235" customWidth="1"/>
    <col min="17" max="18" width="17.875" style="235" customWidth="1"/>
    <col min="19" max="19" width="18" style="235" customWidth="1"/>
    <col min="20" max="20" width="9.125" style="633"/>
    <col min="21" max="21" width="31.75" style="235" customWidth="1"/>
    <col min="22" max="23" width="17.875" style="235" customWidth="1"/>
    <col min="24" max="24" width="18" style="235" customWidth="1"/>
    <col min="25" max="16384" width="9.125" style="633"/>
  </cols>
  <sheetData>
    <row r="1" spans="1:24" s="684" customFormat="1" ht="30.75" customHeight="1">
      <c r="A1" s="684" t="s">
        <v>369</v>
      </c>
      <c r="B1" s="689"/>
      <c r="C1" s="689"/>
      <c r="D1" s="689"/>
      <c r="F1" s="688" t="s">
        <v>368</v>
      </c>
      <c r="G1" s="687"/>
      <c r="H1" s="687"/>
      <c r="I1" s="687"/>
      <c r="K1" s="686" t="s">
        <v>368</v>
      </c>
      <c r="L1" s="685"/>
      <c r="M1" s="685"/>
      <c r="N1" s="685"/>
      <c r="P1" s="236" t="s">
        <v>368</v>
      </c>
      <c r="Q1" s="235"/>
      <c r="R1" s="235"/>
      <c r="S1" s="235"/>
      <c r="U1" s="236" t="s">
        <v>368</v>
      </c>
      <c r="V1" s="235"/>
      <c r="W1" s="235"/>
      <c r="X1" s="235"/>
    </row>
    <row r="2" spans="1:24" s="680" customFormat="1" ht="17.25" customHeight="1">
      <c r="A2" s="683"/>
      <c r="B2" s="683"/>
      <c r="C2" s="683"/>
      <c r="D2" s="683"/>
      <c r="F2" s="682"/>
      <c r="G2" s="682"/>
      <c r="H2" s="682"/>
      <c r="I2" s="682"/>
      <c r="K2" s="681"/>
      <c r="L2" s="681"/>
      <c r="M2" s="681"/>
      <c r="N2" s="681"/>
      <c r="P2" s="309"/>
      <c r="Q2" s="309"/>
      <c r="R2" s="309"/>
      <c r="S2" s="309"/>
      <c r="U2" s="309"/>
      <c r="V2" s="309"/>
      <c r="W2" s="309"/>
      <c r="X2" s="309"/>
    </row>
    <row r="3" spans="1:24" s="680" customFormat="1" ht="30.75" customHeight="1">
      <c r="A3" s="515" t="s">
        <v>48</v>
      </c>
      <c r="B3" s="514" t="s">
        <v>0</v>
      </c>
      <c r="C3" s="514" t="s">
        <v>1</v>
      </c>
      <c r="D3" s="514" t="s">
        <v>2</v>
      </c>
      <c r="F3" s="513" t="s">
        <v>48</v>
      </c>
      <c r="G3" s="512" t="s">
        <v>0</v>
      </c>
      <c r="H3" s="512" t="s">
        <v>1</v>
      </c>
      <c r="I3" s="512" t="s">
        <v>2</v>
      </c>
      <c r="K3" s="511" t="s">
        <v>48</v>
      </c>
      <c r="L3" s="510" t="s">
        <v>0</v>
      </c>
      <c r="M3" s="510" t="s">
        <v>1</v>
      </c>
      <c r="N3" s="510" t="s">
        <v>2</v>
      </c>
      <c r="P3" s="509" t="s">
        <v>48</v>
      </c>
      <c r="Q3" s="508" t="s">
        <v>0</v>
      </c>
      <c r="R3" s="508" t="s">
        <v>1</v>
      </c>
      <c r="S3" s="508" t="s">
        <v>2</v>
      </c>
      <c r="U3" s="509" t="s">
        <v>48</v>
      </c>
      <c r="V3" s="508" t="s">
        <v>0</v>
      </c>
      <c r="W3" s="508" t="s">
        <v>1</v>
      </c>
      <c r="X3" s="508" t="s">
        <v>2</v>
      </c>
    </row>
    <row r="4" spans="1:24" s="680" customFormat="1" ht="30.75" customHeight="1">
      <c r="A4" s="507"/>
      <c r="B4" s="1522" t="s">
        <v>270</v>
      </c>
      <c r="C4" s="1522"/>
      <c r="D4" s="1522"/>
      <c r="F4" s="506"/>
      <c r="G4" s="1524" t="s">
        <v>270</v>
      </c>
      <c r="H4" s="1524"/>
      <c r="I4" s="1524"/>
      <c r="K4" s="505"/>
      <c r="L4" s="1526" t="s">
        <v>270</v>
      </c>
      <c r="M4" s="1526"/>
      <c r="N4" s="1526"/>
      <c r="P4" s="288"/>
      <c r="Q4" s="1529" t="s">
        <v>270</v>
      </c>
      <c r="R4" s="1529"/>
      <c r="S4" s="1529"/>
      <c r="U4" s="288"/>
      <c r="V4" s="1529" t="s">
        <v>270</v>
      </c>
      <c r="W4" s="1529"/>
      <c r="X4" s="1529"/>
    </row>
    <row r="5" spans="1:24" s="464" customFormat="1" ht="24.9" customHeight="1">
      <c r="A5" s="484" t="s">
        <v>267</v>
      </c>
      <c r="B5" s="679">
        <v>1236358</v>
      </c>
      <c r="C5" s="679">
        <v>680638</v>
      </c>
      <c r="D5" s="679">
        <v>555720</v>
      </c>
      <c r="F5" s="482" t="s">
        <v>267</v>
      </c>
      <c r="G5" s="678">
        <v>1252549</v>
      </c>
      <c r="H5" s="678">
        <v>695555</v>
      </c>
      <c r="I5" s="678">
        <v>556994</v>
      </c>
      <c r="K5" s="480" t="s">
        <v>267</v>
      </c>
      <c r="L5" s="617">
        <v>1299811</v>
      </c>
      <c r="M5" s="617">
        <v>717188</v>
      </c>
      <c r="N5" s="617">
        <v>582623</v>
      </c>
      <c r="P5" s="309" t="s">
        <v>267</v>
      </c>
      <c r="Q5" s="677">
        <v>1263081</v>
      </c>
      <c r="R5" s="677">
        <v>697938</v>
      </c>
      <c r="S5" s="677">
        <v>565143</v>
      </c>
      <c r="U5" s="309" t="s">
        <v>267</v>
      </c>
      <c r="V5" s="676">
        <f>(B5+G5+L5+Q5)/4</f>
        <v>1262949.75</v>
      </c>
      <c r="W5" s="676">
        <f>(C5+H5+M5+R5)/4</f>
        <v>697829.75</v>
      </c>
      <c r="X5" s="676">
        <f>(D5+I5+N5+S5)/4</f>
        <v>565120</v>
      </c>
    </row>
    <row r="6" spans="1:24" s="464" customFormat="1" ht="6" customHeight="1">
      <c r="A6" s="484"/>
      <c r="B6" s="675"/>
      <c r="C6" s="675"/>
      <c r="D6" s="675"/>
      <c r="F6" s="482"/>
      <c r="G6" s="674"/>
      <c r="H6" s="674"/>
      <c r="I6" s="674"/>
      <c r="K6" s="480"/>
      <c r="L6" s="612"/>
      <c r="M6" s="612"/>
      <c r="N6" s="612"/>
      <c r="P6" s="309"/>
      <c r="Q6" s="673"/>
      <c r="R6" s="673"/>
      <c r="S6" s="673"/>
      <c r="U6" s="309"/>
      <c r="V6" s="672"/>
      <c r="W6" s="672"/>
      <c r="X6" s="672"/>
    </row>
    <row r="7" spans="1:24" s="241" customFormat="1" ht="21.6" customHeight="1">
      <c r="A7" s="659" t="s">
        <v>367</v>
      </c>
      <c r="B7" s="671">
        <v>23779</v>
      </c>
      <c r="C7" s="671">
        <v>17731</v>
      </c>
      <c r="D7" s="671">
        <v>6048</v>
      </c>
      <c r="F7" s="657" t="s">
        <v>367</v>
      </c>
      <c r="G7" s="670">
        <v>31443</v>
      </c>
      <c r="H7" s="670">
        <v>27323</v>
      </c>
      <c r="I7" s="670">
        <v>4120</v>
      </c>
      <c r="K7" s="655" t="s">
        <v>367</v>
      </c>
      <c r="L7" s="540">
        <v>25072</v>
      </c>
      <c r="M7" s="540">
        <v>21159</v>
      </c>
      <c r="N7" s="540">
        <v>3913</v>
      </c>
      <c r="P7" s="654" t="s">
        <v>367</v>
      </c>
      <c r="Q7" s="302">
        <v>25064</v>
      </c>
      <c r="R7" s="302">
        <v>22781</v>
      </c>
      <c r="S7" s="302">
        <v>2283</v>
      </c>
      <c r="U7" s="654" t="s">
        <v>367</v>
      </c>
      <c r="V7" s="500">
        <v>26339</v>
      </c>
      <c r="W7" s="500">
        <v>22248</v>
      </c>
      <c r="X7" s="500">
        <v>4091</v>
      </c>
    </row>
    <row r="8" spans="1:24" s="241" customFormat="1" ht="21.6" customHeight="1">
      <c r="A8" s="659" t="s">
        <v>366</v>
      </c>
      <c r="B8" s="671">
        <v>99110</v>
      </c>
      <c r="C8" s="671">
        <v>44987</v>
      </c>
      <c r="D8" s="671">
        <v>54123</v>
      </c>
      <c r="F8" s="657" t="s">
        <v>366</v>
      </c>
      <c r="G8" s="670">
        <v>107195</v>
      </c>
      <c r="H8" s="670">
        <v>45747</v>
      </c>
      <c r="I8" s="670">
        <v>61448</v>
      </c>
      <c r="K8" s="655" t="s">
        <v>366</v>
      </c>
      <c r="L8" s="540">
        <v>108346</v>
      </c>
      <c r="M8" s="540">
        <v>47639</v>
      </c>
      <c r="N8" s="540">
        <v>60707</v>
      </c>
      <c r="P8" s="654" t="s">
        <v>366</v>
      </c>
      <c r="Q8" s="302">
        <v>100315</v>
      </c>
      <c r="R8" s="302">
        <v>50041</v>
      </c>
      <c r="S8" s="302">
        <v>50274</v>
      </c>
      <c r="U8" s="654" t="s">
        <v>366</v>
      </c>
      <c r="V8" s="500">
        <v>103742</v>
      </c>
      <c r="W8" s="500">
        <v>47104</v>
      </c>
      <c r="X8" s="500">
        <v>56638</v>
      </c>
    </row>
    <row r="9" spans="1:24" s="241" customFormat="1" ht="21.6" customHeight="1">
      <c r="A9" s="659" t="s">
        <v>365</v>
      </c>
      <c r="B9" s="671">
        <v>502748</v>
      </c>
      <c r="C9" s="671">
        <v>273143</v>
      </c>
      <c r="D9" s="671">
        <v>229605</v>
      </c>
      <c r="F9" s="657" t="s">
        <v>365</v>
      </c>
      <c r="G9" s="670">
        <v>500329</v>
      </c>
      <c r="H9" s="670">
        <v>266410</v>
      </c>
      <c r="I9" s="670">
        <v>233919</v>
      </c>
      <c r="K9" s="655" t="s">
        <v>365</v>
      </c>
      <c r="L9" s="540">
        <v>476056</v>
      </c>
      <c r="M9" s="540">
        <v>253813</v>
      </c>
      <c r="N9" s="540">
        <v>222243</v>
      </c>
      <c r="P9" s="654" t="s">
        <v>365</v>
      </c>
      <c r="Q9" s="302">
        <v>494557</v>
      </c>
      <c r="R9" s="302">
        <v>276999</v>
      </c>
      <c r="S9" s="302">
        <v>218558</v>
      </c>
      <c r="U9" s="654" t="s">
        <v>365</v>
      </c>
      <c r="V9" s="500">
        <v>493422</v>
      </c>
      <c r="W9" s="500">
        <v>267591</v>
      </c>
      <c r="X9" s="500">
        <v>226081</v>
      </c>
    </row>
    <row r="10" spans="1:24" s="241" customFormat="1" ht="21.6" customHeight="1">
      <c r="A10" s="659" t="s">
        <v>364</v>
      </c>
      <c r="B10" s="671">
        <v>427385</v>
      </c>
      <c r="C10" s="671">
        <v>268559</v>
      </c>
      <c r="D10" s="671">
        <v>158826</v>
      </c>
      <c r="F10" s="657" t="s">
        <v>364</v>
      </c>
      <c r="G10" s="670">
        <v>416890</v>
      </c>
      <c r="H10" s="670">
        <v>267867</v>
      </c>
      <c r="I10" s="670">
        <v>149023</v>
      </c>
      <c r="K10" s="655" t="s">
        <v>364</v>
      </c>
      <c r="L10" s="540">
        <v>461630</v>
      </c>
      <c r="M10" s="540">
        <v>294640</v>
      </c>
      <c r="N10" s="540">
        <v>166990</v>
      </c>
      <c r="P10" s="654" t="s">
        <v>364</v>
      </c>
      <c r="Q10" s="302">
        <v>431592</v>
      </c>
      <c r="R10" s="302">
        <v>259939</v>
      </c>
      <c r="S10" s="302">
        <v>171653</v>
      </c>
      <c r="U10" s="654" t="s">
        <v>364</v>
      </c>
      <c r="V10" s="500">
        <v>434374</v>
      </c>
      <c r="W10" s="500">
        <v>272751</v>
      </c>
      <c r="X10" s="500">
        <v>161623</v>
      </c>
    </row>
    <row r="11" spans="1:24" ht="21.6" customHeight="1">
      <c r="A11" s="659" t="s">
        <v>363</v>
      </c>
      <c r="B11" s="671">
        <v>183336</v>
      </c>
      <c r="C11" s="671">
        <v>76218</v>
      </c>
      <c r="D11" s="671">
        <v>107118</v>
      </c>
      <c r="F11" s="657" t="s">
        <v>363</v>
      </c>
      <c r="G11" s="670">
        <v>195636</v>
      </c>
      <c r="H11" s="670">
        <v>88208</v>
      </c>
      <c r="I11" s="670">
        <v>107428</v>
      </c>
      <c r="K11" s="655" t="s">
        <v>363</v>
      </c>
      <c r="L11" s="540">
        <v>227955</v>
      </c>
      <c r="M11" s="540">
        <v>99485</v>
      </c>
      <c r="N11" s="540">
        <v>128470</v>
      </c>
      <c r="P11" s="654" t="s">
        <v>363</v>
      </c>
      <c r="Q11" s="302">
        <v>211363</v>
      </c>
      <c r="R11" s="302">
        <v>88988</v>
      </c>
      <c r="S11" s="302">
        <v>122375</v>
      </c>
      <c r="U11" s="654" t="s">
        <v>363</v>
      </c>
      <c r="V11" s="500">
        <v>204573</v>
      </c>
      <c r="W11" s="500">
        <v>88225</v>
      </c>
      <c r="X11" s="500">
        <v>116348</v>
      </c>
    </row>
    <row r="12" spans="1:24" ht="21.6" customHeight="1">
      <c r="A12" s="653" t="s">
        <v>362</v>
      </c>
      <c r="B12" s="493" t="s">
        <v>206</v>
      </c>
      <c r="C12" s="493" t="s">
        <v>206</v>
      </c>
      <c r="D12" s="652" t="s">
        <v>206</v>
      </c>
      <c r="F12" s="651" t="s">
        <v>362</v>
      </c>
      <c r="G12" s="492">
        <v>1056</v>
      </c>
      <c r="H12" s="492" t="s">
        <v>206</v>
      </c>
      <c r="I12" s="669">
        <v>1056</v>
      </c>
      <c r="K12" s="649" t="s">
        <v>362</v>
      </c>
      <c r="L12" s="540">
        <v>752</v>
      </c>
      <c r="M12" s="540">
        <v>452</v>
      </c>
      <c r="N12" s="540">
        <v>300</v>
      </c>
      <c r="P12" s="283" t="s">
        <v>362</v>
      </c>
      <c r="Q12" s="298">
        <v>190</v>
      </c>
      <c r="R12" s="298">
        <v>190</v>
      </c>
      <c r="S12" s="298" t="s">
        <v>204</v>
      </c>
      <c r="U12" s="283" t="s">
        <v>362</v>
      </c>
      <c r="V12" s="500">
        <v>500</v>
      </c>
      <c r="W12" s="500">
        <v>161</v>
      </c>
      <c r="X12" s="500">
        <v>339</v>
      </c>
    </row>
    <row r="13" spans="1:24" ht="24.9" customHeight="1">
      <c r="B13" s="1530" t="s">
        <v>268</v>
      </c>
      <c r="C13" s="1530"/>
      <c r="D13" s="1530"/>
      <c r="F13" s="636"/>
      <c r="G13" s="1531" t="s">
        <v>268</v>
      </c>
      <c r="H13" s="1531"/>
      <c r="I13" s="1531"/>
      <c r="K13" s="668"/>
      <c r="L13" s="1532" t="s">
        <v>268</v>
      </c>
      <c r="M13" s="1532"/>
      <c r="N13" s="1532"/>
      <c r="Q13" s="1513" t="s">
        <v>268</v>
      </c>
      <c r="R13" s="1513"/>
      <c r="S13" s="1513"/>
      <c r="V13" s="1513" t="s">
        <v>268</v>
      </c>
      <c r="W13" s="1513"/>
      <c r="X13" s="1513"/>
    </row>
    <row r="14" spans="1:24" s="464" customFormat="1" ht="24.9" customHeight="1">
      <c r="A14" s="484" t="s">
        <v>267</v>
      </c>
      <c r="B14" s="667">
        <f>B5/$B$5*100</f>
        <v>100</v>
      </c>
      <c r="C14" s="667">
        <f>C5/$C$5*100</f>
        <v>100</v>
      </c>
      <c r="D14" s="667">
        <f>D5/$D$5*100</f>
        <v>100</v>
      </c>
      <c r="E14" s="666"/>
      <c r="F14" s="482" t="s">
        <v>267</v>
      </c>
      <c r="G14" s="665">
        <f>G5/$G$5*100</f>
        <v>100</v>
      </c>
      <c r="H14" s="665">
        <f>H5/$H$5*100</f>
        <v>100</v>
      </c>
      <c r="I14" s="665">
        <f>I5/$I$5*100</f>
        <v>100</v>
      </c>
      <c r="K14" s="480" t="s">
        <v>267</v>
      </c>
      <c r="L14" s="664">
        <f>L5/$L$5*100</f>
        <v>100</v>
      </c>
      <c r="M14" s="664">
        <f>M5/$M$5*100</f>
        <v>100</v>
      </c>
      <c r="N14" s="664">
        <f>N5/$N$5*100</f>
        <v>100</v>
      </c>
      <c r="P14" s="309" t="s">
        <v>267</v>
      </c>
      <c r="Q14" s="660">
        <f>Q5/$Q$5*100</f>
        <v>100</v>
      </c>
      <c r="R14" s="660">
        <f>R5/$R$5*100</f>
        <v>100</v>
      </c>
      <c r="S14" s="660">
        <f>S5/$S$5*100</f>
        <v>100</v>
      </c>
      <c r="U14" s="309" t="s">
        <v>267</v>
      </c>
      <c r="V14" s="660">
        <f>V5/$V$5*100</f>
        <v>100</v>
      </c>
      <c r="W14" s="660">
        <f>W5/$W$5*100</f>
        <v>100</v>
      </c>
      <c r="X14" s="660">
        <f>X5/$X$5*100</f>
        <v>100</v>
      </c>
    </row>
    <row r="15" spans="1:24" s="464" customFormat="1" ht="6" customHeight="1">
      <c r="A15" s="484"/>
      <c r="B15" s="663"/>
      <c r="C15" s="663"/>
      <c r="D15" s="663"/>
      <c r="F15" s="482"/>
      <c r="G15" s="662"/>
      <c r="H15" s="662"/>
      <c r="I15" s="662"/>
      <c r="K15" s="480"/>
      <c r="L15" s="661"/>
      <c r="M15" s="661"/>
      <c r="N15" s="661"/>
      <c r="P15" s="309"/>
      <c r="Q15" s="660"/>
      <c r="R15" s="660"/>
      <c r="S15" s="660"/>
      <c r="U15" s="309"/>
      <c r="V15" s="660"/>
      <c r="W15" s="660"/>
      <c r="X15" s="660"/>
    </row>
    <row r="16" spans="1:24" s="241" customFormat="1" ht="24.9" customHeight="1">
      <c r="A16" s="659" t="s">
        <v>367</v>
      </c>
      <c r="B16" s="658">
        <f>B7*100/$B$5</f>
        <v>1.9233102386202054</v>
      </c>
      <c r="C16" s="658">
        <f>C7*100/$C$5</f>
        <v>2.6050558446633891</v>
      </c>
      <c r="D16" s="658">
        <f>D7*100/$D$5</f>
        <v>1.0883178579140573</v>
      </c>
      <c r="E16" s="644"/>
      <c r="F16" s="657" t="s">
        <v>367</v>
      </c>
      <c r="G16" s="656">
        <f>G7*100/$G$5</f>
        <v>2.5103209535115991</v>
      </c>
      <c r="H16" s="656">
        <f>H7*100/$H$5</f>
        <v>3.9282299746245806</v>
      </c>
      <c r="I16" s="656">
        <f>I7*100/$I$5+0.03</f>
        <v>0.76968480809488071</v>
      </c>
      <c r="K16" s="655" t="s">
        <v>367</v>
      </c>
      <c r="L16" s="648">
        <f>L7*100/$L$5</f>
        <v>1.9288958163917678</v>
      </c>
      <c r="M16" s="648">
        <f>M7*100/$M$5</f>
        <v>2.950272452969096</v>
      </c>
      <c r="N16" s="648">
        <f>N7*100/$N$5</f>
        <v>0.67161783863664837</v>
      </c>
      <c r="P16" s="654" t="s">
        <v>367</v>
      </c>
      <c r="Q16" s="647">
        <f t="shared" ref="Q16:Q21" si="0">Q7*100/$Q$5</f>
        <v>1.9843541308910513</v>
      </c>
      <c r="R16" s="647">
        <f>R7*100/$R$5-0.02</f>
        <v>3.2440435110282002</v>
      </c>
      <c r="S16" s="647">
        <f>S7*100/$S$5</f>
        <v>0.4039685530918723</v>
      </c>
      <c r="U16" s="654" t="s">
        <v>367</v>
      </c>
      <c r="V16" s="647">
        <f t="shared" ref="V16:V21" si="1">V7*100/$V$5</f>
        <v>2.0855144870173974</v>
      </c>
      <c r="W16" s="647">
        <f t="shared" ref="W16:W21" si="2">W7*100/$W$5</f>
        <v>3.1881701804774014</v>
      </c>
      <c r="X16" s="647">
        <f t="shared" ref="X16:X21" si="3">X7*100/$X$5</f>
        <v>0.72391704416761038</v>
      </c>
    </row>
    <row r="17" spans="1:24" s="241" customFormat="1" ht="24.9" customHeight="1">
      <c r="A17" s="659" t="s">
        <v>366</v>
      </c>
      <c r="B17" s="658">
        <f>B8*100/$B$5</f>
        <v>8.0162865448357188</v>
      </c>
      <c r="C17" s="658">
        <f>C8*100/$C$5</f>
        <v>6.6095339960448873</v>
      </c>
      <c r="D17" s="658">
        <f>D8*100/$D$5</f>
        <v>9.7392571798747571</v>
      </c>
      <c r="E17" s="644"/>
      <c r="F17" s="657" t="s">
        <v>366</v>
      </c>
      <c r="G17" s="656">
        <f>G8*100/$G$5</f>
        <v>8.5581482241413305</v>
      </c>
      <c r="H17" s="656">
        <f>H8*100/$H$5</f>
        <v>6.5770499816693144</v>
      </c>
      <c r="I17" s="656">
        <f>I8*100/$I$5+0.03</f>
        <v>11.062075749469473</v>
      </c>
      <c r="K17" s="655" t="s">
        <v>366</v>
      </c>
      <c r="L17" s="648">
        <f>L8*100/$L$5</f>
        <v>8.3355195486112983</v>
      </c>
      <c r="M17" s="648">
        <f>M8*100/$M$5</f>
        <v>6.6424703146176451</v>
      </c>
      <c r="N17" s="648">
        <f>N8*100/$N$5</f>
        <v>10.419602384389218</v>
      </c>
      <c r="P17" s="654" t="s">
        <v>366</v>
      </c>
      <c r="Q17" s="647">
        <f t="shared" si="0"/>
        <v>7.9420876412518275</v>
      </c>
      <c r="R17" s="647">
        <f>R8*100/$R$5</f>
        <v>7.1698345698328501</v>
      </c>
      <c r="S17" s="647">
        <f>S8*100/$S$5</f>
        <v>8.8958015935789696</v>
      </c>
      <c r="U17" s="654" t="s">
        <v>366</v>
      </c>
      <c r="V17" s="647">
        <f t="shared" si="1"/>
        <v>8.2142618896753419</v>
      </c>
      <c r="W17" s="647">
        <f t="shared" si="2"/>
        <v>6.7500704863901255</v>
      </c>
      <c r="X17" s="647">
        <f t="shared" si="3"/>
        <v>10.022296149490373</v>
      </c>
    </row>
    <row r="18" spans="1:24" s="241" customFormat="1" ht="24.9" customHeight="1">
      <c r="A18" s="659" t="s">
        <v>365</v>
      </c>
      <c r="B18" s="658">
        <f>B9*100/$B$5</f>
        <v>40.663626554768115</v>
      </c>
      <c r="C18" s="658">
        <f>C9*100/$C$5</f>
        <v>40.130436443454521</v>
      </c>
      <c r="D18" s="658">
        <f>D9*100/$D$5</f>
        <v>41.316670265601381</v>
      </c>
      <c r="E18" s="644"/>
      <c r="F18" s="657" t="s">
        <v>365</v>
      </c>
      <c r="G18" s="656">
        <f>G9*100/$G$5+0.01</f>
        <v>39.954864432449348</v>
      </c>
      <c r="H18" s="656">
        <f>H9*100/$H$5</f>
        <v>38.301787780980654</v>
      </c>
      <c r="I18" s="656">
        <f>I9*100/$I$5</f>
        <v>41.996682190472427</v>
      </c>
      <c r="K18" s="655" t="s">
        <v>365</v>
      </c>
      <c r="L18" s="648">
        <f>L9*100/$L$5</f>
        <v>36.62501702170546</v>
      </c>
      <c r="M18" s="648">
        <f>M9*100/$M$5</f>
        <v>35.390023257500125</v>
      </c>
      <c r="N18" s="648">
        <f>N9*100/$N$5</f>
        <v>38.145250015876478</v>
      </c>
      <c r="P18" s="654" t="s">
        <v>365</v>
      </c>
      <c r="Q18" s="647">
        <f t="shared" si="0"/>
        <v>39.154812715890749</v>
      </c>
      <c r="R18" s="647">
        <f>R9*100/$R$5</f>
        <v>39.688195799626904</v>
      </c>
      <c r="S18" s="647">
        <f>S9*100/$S$5</f>
        <v>38.673043813689631</v>
      </c>
      <c r="U18" s="654" t="s">
        <v>365</v>
      </c>
      <c r="V18" s="647">
        <f t="shared" si="1"/>
        <v>39.069012840772167</v>
      </c>
      <c r="W18" s="647">
        <f t="shared" si="2"/>
        <v>38.346172544234463</v>
      </c>
      <c r="X18" s="647">
        <f t="shared" si="3"/>
        <v>40.005839467723668</v>
      </c>
    </row>
    <row r="19" spans="1:24" s="241" customFormat="1" ht="24.9" customHeight="1">
      <c r="A19" s="659" t="s">
        <v>364</v>
      </c>
      <c r="B19" s="658">
        <f>B10*100/$B$5</f>
        <v>34.568062001459126</v>
      </c>
      <c r="C19" s="658">
        <f>C10*100/$C$5</f>
        <v>39.456950684504832</v>
      </c>
      <c r="D19" s="658">
        <f>D10*100/$D$5</f>
        <v>28.580220254804576</v>
      </c>
      <c r="E19" s="644"/>
      <c r="F19" s="657" t="s">
        <v>364</v>
      </c>
      <c r="G19" s="656">
        <f>G10*100/$G$5</f>
        <v>33.283328636244967</v>
      </c>
      <c r="H19" s="656">
        <f>H10*100/$H$5</f>
        <v>38.511260791741847</v>
      </c>
      <c r="I19" s="656">
        <f>I10*100/$I$5</f>
        <v>26.754866300175586</v>
      </c>
      <c r="K19" s="655" t="s">
        <v>364</v>
      </c>
      <c r="L19" s="648">
        <f>L10*100/$L$5</f>
        <v>35.515163358365179</v>
      </c>
      <c r="M19" s="648">
        <f>M10*100/$M$5</f>
        <v>41.082672883539601</v>
      </c>
      <c r="N19" s="648">
        <f>N10*100/$N$5</f>
        <v>28.661758976216181</v>
      </c>
      <c r="P19" s="654" t="s">
        <v>364</v>
      </c>
      <c r="Q19" s="647">
        <f t="shared" si="0"/>
        <v>34.169780085362696</v>
      </c>
      <c r="R19" s="647">
        <f>R10*100/$R$5</f>
        <v>37.243852605818851</v>
      </c>
      <c r="S19" s="647">
        <f>S10*100/$S$5</f>
        <v>30.373374526447289</v>
      </c>
      <c r="U19" s="654" t="s">
        <v>364</v>
      </c>
      <c r="V19" s="647">
        <f t="shared" si="1"/>
        <v>34.39360908856429</v>
      </c>
      <c r="W19" s="647">
        <f t="shared" si="2"/>
        <v>39.085607915111098</v>
      </c>
      <c r="X19" s="647">
        <f t="shared" si="3"/>
        <v>28.599766421291054</v>
      </c>
    </row>
    <row r="20" spans="1:24" ht="24.9" customHeight="1">
      <c r="A20" s="659" t="s">
        <v>363</v>
      </c>
      <c r="B20" s="658">
        <f>B11*100/$B$5</f>
        <v>14.828714660316834</v>
      </c>
      <c r="C20" s="658">
        <f>C11*100/$C$5</f>
        <v>11.198023031332367</v>
      </c>
      <c r="D20" s="658">
        <f>D11*100/$D$5</f>
        <v>19.275534441805224</v>
      </c>
      <c r="E20" s="644"/>
      <c r="F20" s="657" t="s">
        <v>363</v>
      </c>
      <c r="G20" s="656">
        <f>G11*100/$G$5</f>
        <v>15.619029674687377</v>
      </c>
      <c r="H20" s="656">
        <f>H11*100/$H$5</f>
        <v>12.681671470983604</v>
      </c>
      <c r="I20" s="656">
        <f>I11*100/$I$5</f>
        <v>19.287101835926418</v>
      </c>
      <c r="K20" s="655" t="s">
        <v>363</v>
      </c>
      <c r="L20" s="648">
        <f>L11*100/$L$5+0.03</f>
        <v>17.567549689916458</v>
      </c>
      <c r="M20" s="648">
        <f>M11*100/$M$5</f>
        <v>13.871537170170164</v>
      </c>
      <c r="N20" s="648">
        <f>N11*100/$N$5</f>
        <v>22.050279511794077</v>
      </c>
      <c r="P20" s="654" t="s">
        <v>363</v>
      </c>
      <c r="Q20" s="647">
        <f t="shared" si="0"/>
        <v>16.733922844219808</v>
      </c>
      <c r="R20" s="647">
        <f>R11*100/$R$5-0.02</f>
        <v>12.730129667678218</v>
      </c>
      <c r="S20" s="647">
        <f>S11*100/$S$5-0.02</f>
        <v>21.633811513192235</v>
      </c>
      <c r="U20" s="654" t="s">
        <v>363</v>
      </c>
      <c r="V20" s="647">
        <f t="shared" si="1"/>
        <v>16.198031631899845</v>
      </c>
      <c r="W20" s="647">
        <f t="shared" si="2"/>
        <v>12.642768526277361</v>
      </c>
      <c r="X20" s="647">
        <f t="shared" si="3"/>
        <v>20.588193657984146</v>
      </c>
    </row>
    <row r="21" spans="1:24" ht="24.9" customHeight="1">
      <c r="A21" s="653" t="s">
        <v>362</v>
      </c>
      <c r="B21" s="493" t="s">
        <v>206</v>
      </c>
      <c r="C21" s="493" t="s">
        <v>206</v>
      </c>
      <c r="D21" s="652" t="s">
        <v>206</v>
      </c>
      <c r="E21" s="644"/>
      <c r="F21" s="651" t="s">
        <v>362</v>
      </c>
      <c r="G21" s="445" t="s">
        <v>206</v>
      </c>
      <c r="H21" s="492" t="s">
        <v>206</v>
      </c>
      <c r="I21" s="650" t="s">
        <v>206</v>
      </c>
      <c r="K21" s="649" t="s">
        <v>362</v>
      </c>
      <c r="L21" s="648">
        <f>L12*100/$L$5</f>
        <v>5.7854565009836045E-2</v>
      </c>
      <c r="M21" s="648">
        <f>M12*100/$B$5</f>
        <v>3.6558990195396476E-2</v>
      </c>
      <c r="N21" s="648">
        <f>N12*100/$B$5</f>
        <v>2.4264816501369343E-2</v>
      </c>
      <c r="P21" s="283" t="s">
        <v>362</v>
      </c>
      <c r="Q21" s="647">
        <f t="shared" si="0"/>
        <v>1.5042582383869284E-2</v>
      </c>
      <c r="R21" s="647">
        <f>R12*100/$R$5</f>
        <v>2.7223048465623022E-2</v>
      </c>
      <c r="S21" s="440" t="s">
        <v>206</v>
      </c>
      <c r="U21" s="283" t="s">
        <v>362</v>
      </c>
      <c r="V21" s="647">
        <f t="shared" si="1"/>
        <v>3.9589856999457024E-2</v>
      </c>
      <c r="W21" s="647">
        <f t="shared" si="2"/>
        <v>2.3071529982778751E-2</v>
      </c>
      <c r="X21" s="647">
        <f t="shared" si="3"/>
        <v>5.9987259343148358E-2</v>
      </c>
    </row>
    <row r="22" spans="1:24" ht="18.75" customHeight="1">
      <c r="A22" s="646"/>
      <c r="B22" s="645"/>
      <c r="C22" s="645"/>
      <c r="D22" s="645"/>
      <c r="E22" s="644"/>
      <c r="F22" s="643"/>
      <c r="G22" s="642"/>
      <c r="H22" s="642"/>
      <c r="I22" s="642"/>
      <c r="K22" s="641"/>
      <c r="L22" s="640"/>
      <c r="M22" s="639"/>
      <c r="N22" s="639"/>
      <c r="P22" s="638"/>
      <c r="Q22" s="637"/>
      <c r="R22" s="637"/>
      <c r="S22" s="637"/>
      <c r="U22" s="638"/>
      <c r="V22" s="637"/>
      <c r="W22" s="637"/>
      <c r="X22" s="637"/>
    </row>
    <row r="23" spans="1:24" ht="30.75" customHeight="1">
      <c r="F23" s="636"/>
      <c r="G23" s="636"/>
      <c r="H23" s="636"/>
      <c r="I23" s="636"/>
      <c r="K23" s="635" t="s">
        <v>251</v>
      </c>
      <c r="P23" s="245" t="s">
        <v>251</v>
      </c>
      <c r="U23" s="245" t="s">
        <v>251</v>
      </c>
    </row>
    <row r="24" spans="1:24" ht="30.75" customHeight="1">
      <c r="B24" s="634"/>
      <c r="C24" s="634"/>
      <c r="D24" s="634"/>
      <c r="G24" s="634"/>
      <c r="H24" s="634"/>
      <c r="I24" s="634"/>
      <c r="L24" s="634"/>
      <c r="M24" s="634"/>
      <c r="N24" s="634"/>
      <c r="Q24" s="240"/>
      <c r="R24" s="240"/>
      <c r="S24" s="240"/>
      <c r="V24" s="240"/>
      <c r="W24" s="240"/>
      <c r="X24" s="240"/>
    </row>
    <row r="25" spans="1:24" ht="30.75" customHeight="1">
      <c r="B25" s="634"/>
      <c r="C25" s="634"/>
      <c r="D25" s="634"/>
      <c r="G25" s="634"/>
      <c r="H25" s="634"/>
      <c r="I25" s="634"/>
      <c r="L25" s="634"/>
      <c r="M25" s="634"/>
      <c r="N25" s="634"/>
      <c r="Q25" s="240"/>
      <c r="R25" s="240"/>
      <c r="S25" s="240"/>
      <c r="V25" s="240"/>
      <c r="W25" s="240"/>
      <c r="X25" s="240"/>
    </row>
    <row r="26" spans="1:24" s="241" customFormat="1" ht="17.399999999999999" customHeight="1">
      <c r="B26" s="241" t="s">
        <v>288</v>
      </c>
      <c r="D26" s="244"/>
      <c r="G26" s="241" t="s">
        <v>287</v>
      </c>
      <c r="I26" s="244"/>
      <c r="L26" s="241" t="s">
        <v>286</v>
      </c>
      <c r="N26" s="244"/>
      <c r="Q26" s="241" t="s">
        <v>285</v>
      </c>
      <c r="R26" s="243"/>
      <c r="S26" s="242"/>
      <c r="V26" s="241">
        <v>2561</v>
      </c>
      <c r="W26" s="243"/>
      <c r="X26" s="242"/>
    </row>
    <row r="27" spans="1:24" ht="30.75" customHeight="1">
      <c r="B27" s="634"/>
      <c r="C27" s="634"/>
      <c r="D27" s="634"/>
      <c r="G27" s="634"/>
      <c r="H27" s="634"/>
      <c r="I27" s="634"/>
      <c r="L27" s="634"/>
      <c r="M27" s="634"/>
      <c r="N27" s="634"/>
      <c r="Q27" s="240"/>
      <c r="R27" s="240"/>
      <c r="S27" s="240"/>
      <c r="V27" s="240"/>
      <c r="W27" s="240"/>
      <c r="X27" s="240"/>
    </row>
    <row r="28" spans="1:24" ht="30.75" customHeight="1">
      <c r="B28" s="634"/>
      <c r="C28" s="634"/>
      <c r="D28" s="634"/>
      <c r="G28" s="634"/>
      <c r="H28" s="634"/>
      <c r="I28" s="634"/>
      <c r="L28" s="634"/>
      <c r="M28" s="634"/>
      <c r="N28" s="634"/>
      <c r="Q28" s="240"/>
      <c r="R28" s="240"/>
      <c r="S28" s="240"/>
      <c r="V28" s="240"/>
      <c r="W28" s="240"/>
      <c r="X28" s="240"/>
    </row>
    <row r="29" spans="1:24" ht="30.75" customHeight="1">
      <c r="B29" s="634"/>
      <c r="C29" s="634"/>
      <c r="D29" s="634"/>
      <c r="G29" s="634"/>
      <c r="H29" s="634"/>
      <c r="I29" s="634"/>
      <c r="L29" s="634"/>
      <c r="M29" s="634"/>
      <c r="N29" s="634"/>
      <c r="Q29" s="240"/>
      <c r="R29" s="240"/>
      <c r="S29" s="240"/>
      <c r="V29" s="240"/>
      <c r="W29" s="240"/>
      <c r="X29" s="240"/>
    </row>
    <row r="30" spans="1:24" ht="30.75" customHeight="1">
      <c r="B30" s="634"/>
      <c r="C30" s="634"/>
      <c r="D30" s="634"/>
      <c r="G30" s="634"/>
      <c r="H30" s="634"/>
      <c r="I30" s="634"/>
      <c r="L30" s="634"/>
      <c r="M30" s="634"/>
      <c r="N30" s="634"/>
      <c r="Q30" s="240"/>
      <c r="R30" s="240"/>
      <c r="S30" s="240"/>
      <c r="V30" s="240"/>
      <c r="W30" s="240"/>
      <c r="X30" s="240"/>
    </row>
  </sheetData>
  <mergeCells count="10">
    <mergeCell ref="V4:X4"/>
    <mergeCell ref="V13:X13"/>
    <mergeCell ref="Q4:S4"/>
    <mergeCell ref="Q13:S13"/>
    <mergeCell ref="B4:D4"/>
    <mergeCell ref="B13:D13"/>
    <mergeCell ref="G4:I4"/>
    <mergeCell ref="G13:I13"/>
    <mergeCell ref="L4:N4"/>
    <mergeCell ref="L13:N13"/>
  </mergeCell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C65535"/>
  <sheetViews>
    <sheetView topLeftCell="R1" zoomScale="40" zoomScaleNormal="40" workbookViewId="0">
      <selection activeCell="C40" sqref="C40"/>
    </sheetView>
  </sheetViews>
  <sheetFormatPr defaultColWidth="9.125" defaultRowHeight="17.25" customHeight="1"/>
  <cols>
    <col min="1" max="1" width="32.625" style="633" customWidth="1"/>
    <col min="2" max="4" width="16.625" style="633" customWidth="1"/>
    <col min="5" max="5" width="9.125" style="633"/>
    <col min="6" max="6" width="31" style="633" customWidth="1"/>
    <col min="7" max="9" width="19.625" style="633" customWidth="1"/>
    <col min="10" max="10" width="4.375" style="633" customWidth="1"/>
    <col min="11" max="11" width="26" style="633" customWidth="1"/>
    <col min="12" max="14" width="21.25" style="633" customWidth="1"/>
    <col min="15" max="15" width="4.125" style="633" customWidth="1"/>
    <col min="16" max="16" width="32.625" style="690" customWidth="1"/>
    <col min="17" max="19" width="17.875" style="690" customWidth="1"/>
    <col min="20" max="20" width="9.125" style="633"/>
    <col min="21" max="21" width="32.625" style="690" customWidth="1"/>
    <col min="22" max="24" width="17.875" style="690" customWidth="1"/>
    <col min="25" max="25" width="9.125" style="633"/>
    <col min="26" max="28" width="12.25" style="633" customWidth="1"/>
    <col min="29" max="16384" width="9.125" style="633"/>
  </cols>
  <sheetData>
    <row r="1" spans="1:29" s="684" customFormat="1" ht="36.75" customHeight="1">
      <c r="A1" s="684" t="s">
        <v>384</v>
      </c>
      <c r="B1" s="689"/>
      <c r="C1" s="689"/>
      <c r="D1" s="689"/>
      <c r="F1" s="688" t="s">
        <v>384</v>
      </c>
      <c r="G1" s="687"/>
      <c r="H1" s="687"/>
      <c r="I1" s="687"/>
      <c r="K1" s="748" t="s">
        <v>383</v>
      </c>
      <c r="L1" s="668"/>
      <c r="M1" s="668"/>
      <c r="N1" s="668"/>
      <c r="P1" s="517" t="s">
        <v>383</v>
      </c>
      <c r="Q1" s="254"/>
      <c r="R1" s="254"/>
      <c r="S1" s="254"/>
      <c r="U1" s="517" t="s">
        <v>383</v>
      </c>
      <c r="V1" s="254"/>
      <c r="W1" s="254"/>
      <c r="X1" s="254"/>
    </row>
    <row r="2" spans="1:29" ht="17.25" customHeight="1">
      <c r="F2" s="636"/>
      <c r="G2" s="636"/>
      <c r="H2" s="636"/>
      <c r="I2" s="636"/>
      <c r="K2" s="668"/>
      <c r="L2" s="668"/>
      <c r="M2" s="668"/>
      <c r="N2" s="668"/>
      <c r="P2" s="689"/>
      <c r="Q2" s="689"/>
      <c r="R2" s="689"/>
      <c r="S2" s="689"/>
      <c r="U2" s="689"/>
      <c r="V2" s="689"/>
      <c r="W2" s="689"/>
      <c r="X2" s="689"/>
    </row>
    <row r="3" spans="1:29" s="680" customFormat="1" ht="30.75" customHeight="1">
      <c r="A3" s="515" t="s">
        <v>382</v>
      </c>
      <c r="B3" s="514" t="s">
        <v>0</v>
      </c>
      <c r="C3" s="514" t="s">
        <v>1</v>
      </c>
      <c r="D3" s="514" t="s">
        <v>2</v>
      </c>
      <c r="F3" s="513" t="s">
        <v>382</v>
      </c>
      <c r="G3" s="512" t="s">
        <v>0</v>
      </c>
      <c r="H3" s="512" t="s">
        <v>1</v>
      </c>
      <c r="I3" s="512" t="s">
        <v>2</v>
      </c>
      <c r="K3" s="511" t="s">
        <v>382</v>
      </c>
      <c r="L3" s="510" t="s">
        <v>0</v>
      </c>
      <c r="M3" s="510" t="s">
        <v>1</v>
      </c>
      <c r="N3" s="510" t="s">
        <v>2</v>
      </c>
      <c r="P3" s="509" t="s">
        <v>382</v>
      </c>
      <c r="Q3" s="508" t="s">
        <v>0</v>
      </c>
      <c r="R3" s="508" t="s">
        <v>1</v>
      </c>
      <c r="S3" s="508" t="s">
        <v>2</v>
      </c>
      <c r="U3" s="509" t="s">
        <v>382</v>
      </c>
      <c r="V3" s="508" t="s">
        <v>0</v>
      </c>
      <c r="W3" s="508" t="s">
        <v>1</v>
      </c>
      <c r="X3" s="508" t="s">
        <v>2</v>
      </c>
    </row>
    <row r="4" spans="1:29" s="680" customFormat="1" ht="30.75" customHeight="1">
      <c r="A4" s="507"/>
      <c r="B4" s="1522" t="s">
        <v>270</v>
      </c>
      <c r="C4" s="1522"/>
      <c r="D4" s="1522"/>
      <c r="F4" s="506"/>
      <c r="G4" s="1524" t="s">
        <v>270</v>
      </c>
      <c r="H4" s="1524"/>
      <c r="I4" s="1524"/>
      <c r="K4" s="505"/>
      <c r="L4" s="1526" t="s">
        <v>270</v>
      </c>
      <c r="M4" s="1526"/>
      <c r="N4" s="1526"/>
      <c r="P4" s="747"/>
      <c r="Q4" s="1520" t="s">
        <v>270</v>
      </c>
      <c r="R4" s="1520"/>
      <c r="S4" s="1520"/>
      <c r="U4" s="747"/>
      <c r="V4" s="1520" t="s">
        <v>270</v>
      </c>
      <c r="W4" s="1520"/>
      <c r="X4" s="1520"/>
      <c r="Z4" s="746"/>
      <c r="AA4" s="746"/>
      <c r="AB4" s="746"/>
    </row>
    <row r="5" spans="1:29" s="464" customFormat="1" ht="30.75" customHeight="1">
      <c r="A5" s="484" t="s">
        <v>267</v>
      </c>
      <c r="B5" s="739">
        <v>1236358</v>
      </c>
      <c r="C5" s="739">
        <v>680638</v>
      </c>
      <c r="D5" s="739">
        <v>555720</v>
      </c>
      <c r="F5" s="482" t="s">
        <v>267</v>
      </c>
      <c r="G5" s="737">
        <v>1252549</v>
      </c>
      <c r="H5" s="737">
        <v>695555</v>
      </c>
      <c r="I5" s="737">
        <v>556994</v>
      </c>
      <c r="K5" s="480" t="s">
        <v>267</v>
      </c>
      <c r="L5" s="745">
        <v>1299811</v>
      </c>
      <c r="M5" s="744">
        <v>717188</v>
      </c>
      <c r="N5" s="744">
        <v>582623</v>
      </c>
      <c r="P5" s="721" t="s">
        <v>267</v>
      </c>
      <c r="Q5" s="743">
        <v>1263081</v>
      </c>
      <c r="R5" s="743">
        <v>697938</v>
      </c>
      <c r="S5" s="743">
        <v>565143</v>
      </c>
      <c r="U5" s="721" t="s">
        <v>267</v>
      </c>
      <c r="V5" s="742">
        <f>(B5+G5+L5+Q5)/4</f>
        <v>1262949.75</v>
      </c>
      <c r="W5" s="742">
        <f>(C5+H5+M5+R5)/4</f>
        <v>697829.75</v>
      </c>
      <c r="X5" s="742">
        <f>(D5+I5+N5+S5)/4</f>
        <v>565120</v>
      </c>
      <c r="Z5" s="741"/>
      <c r="AA5" s="741"/>
      <c r="AB5" s="741"/>
    </row>
    <row r="6" spans="1:29" s="464" customFormat="1" ht="6" customHeight="1">
      <c r="A6" s="484"/>
      <c r="B6" s="731"/>
      <c r="C6" s="740"/>
      <c r="D6" s="739"/>
      <c r="F6" s="482"/>
      <c r="G6" s="730"/>
      <c r="H6" s="738"/>
      <c r="I6" s="737"/>
      <c r="K6" s="480"/>
      <c r="L6" s="736"/>
      <c r="M6" s="736"/>
      <c r="N6" s="736"/>
      <c r="P6" s="717"/>
      <c r="Q6" s="735"/>
      <c r="R6" s="735"/>
      <c r="S6" s="735"/>
      <c r="U6" s="717"/>
      <c r="V6" s="500"/>
      <c r="W6" s="500"/>
      <c r="X6" s="500"/>
      <c r="Z6" s="734"/>
      <c r="AA6" s="734"/>
      <c r="AB6" s="734"/>
    </row>
    <row r="7" spans="1:29" s="241" customFormat="1" ht="21.6" customHeight="1">
      <c r="A7" s="711" t="s">
        <v>381</v>
      </c>
      <c r="B7" s="731">
        <v>19869</v>
      </c>
      <c r="C7" s="731">
        <v>16230</v>
      </c>
      <c r="D7" s="731">
        <v>3639</v>
      </c>
      <c r="F7" s="710" t="s">
        <v>381</v>
      </c>
      <c r="G7" s="730">
        <v>12423</v>
      </c>
      <c r="H7" s="730">
        <v>9600</v>
      </c>
      <c r="I7" s="730">
        <v>2823</v>
      </c>
      <c r="K7" s="709" t="s">
        <v>381</v>
      </c>
      <c r="L7" s="728">
        <v>4090</v>
      </c>
      <c r="M7" s="728">
        <v>3714</v>
      </c>
      <c r="N7" s="733">
        <v>376</v>
      </c>
      <c r="P7" s="708" t="s">
        <v>380</v>
      </c>
      <c r="Q7" s="727">
        <v>8077</v>
      </c>
      <c r="R7" s="727">
        <v>4912</v>
      </c>
      <c r="S7" s="732">
        <v>3165</v>
      </c>
      <c r="U7" s="708" t="s">
        <v>380</v>
      </c>
      <c r="V7" s="500">
        <v>11115</v>
      </c>
      <c r="W7" s="500">
        <v>8614</v>
      </c>
      <c r="X7" s="500">
        <v>2501</v>
      </c>
      <c r="Z7" s="726"/>
      <c r="AA7" s="726"/>
      <c r="AB7" s="726"/>
      <c r="AC7" s="244"/>
    </row>
    <row r="8" spans="1:29" s="241" customFormat="1" ht="21.6" customHeight="1">
      <c r="A8" s="711" t="s">
        <v>379</v>
      </c>
      <c r="B8" s="731">
        <v>8595</v>
      </c>
      <c r="C8" s="731">
        <v>5913</v>
      </c>
      <c r="D8" s="731">
        <v>2682</v>
      </c>
      <c r="F8" s="710" t="s">
        <v>379</v>
      </c>
      <c r="G8" s="730">
        <v>4727</v>
      </c>
      <c r="H8" s="730">
        <v>2506</v>
      </c>
      <c r="I8" s="730">
        <v>2221</v>
      </c>
      <c r="K8" s="709" t="s">
        <v>379</v>
      </c>
      <c r="L8" s="729">
        <v>14204</v>
      </c>
      <c r="M8" s="728">
        <v>7526</v>
      </c>
      <c r="N8" s="728">
        <v>6678</v>
      </c>
      <c r="P8" s="708" t="s">
        <v>379</v>
      </c>
      <c r="Q8" s="732">
        <v>31287</v>
      </c>
      <c r="R8" s="732">
        <v>16718</v>
      </c>
      <c r="S8" s="732">
        <v>14569</v>
      </c>
      <c r="U8" s="708" t="s">
        <v>379</v>
      </c>
      <c r="V8" s="500">
        <v>14703</v>
      </c>
      <c r="W8" s="500">
        <v>8166</v>
      </c>
      <c r="X8" s="500">
        <v>6537</v>
      </c>
      <c r="Z8" s="726"/>
      <c r="AA8" s="726"/>
      <c r="AB8" s="726"/>
      <c r="AC8" s="244"/>
    </row>
    <row r="9" spans="1:29" s="241" customFormat="1" ht="21.6" customHeight="1">
      <c r="A9" s="715" t="s">
        <v>378</v>
      </c>
      <c r="B9" s="731">
        <v>40914</v>
      </c>
      <c r="C9" s="731">
        <v>23030</v>
      </c>
      <c r="D9" s="731">
        <v>17884</v>
      </c>
      <c r="F9" s="714" t="s">
        <v>378</v>
      </c>
      <c r="G9" s="730">
        <v>53738</v>
      </c>
      <c r="H9" s="730">
        <v>33352</v>
      </c>
      <c r="I9" s="730">
        <v>20386</v>
      </c>
      <c r="K9" s="713" t="s">
        <v>378</v>
      </c>
      <c r="L9" s="729">
        <v>52331</v>
      </c>
      <c r="M9" s="728">
        <v>27082</v>
      </c>
      <c r="N9" s="728">
        <v>25249</v>
      </c>
      <c r="P9" s="712" t="s">
        <v>378</v>
      </c>
      <c r="Q9" s="727">
        <v>48649</v>
      </c>
      <c r="R9" s="727">
        <v>28146</v>
      </c>
      <c r="S9" s="727">
        <v>20503</v>
      </c>
      <c r="U9" s="712" t="s">
        <v>378</v>
      </c>
      <c r="V9" s="500">
        <v>48908</v>
      </c>
      <c r="W9" s="500">
        <v>27903</v>
      </c>
      <c r="X9" s="500">
        <v>21005</v>
      </c>
      <c r="Z9" s="726"/>
      <c r="AA9" s="726"/>
      <c r="AB9" s="726"/>
      <c r="AC9" s="244"/>
    </row>
    <row r="10" spans="1:29" s="241" customFormat="1" ht="21.6" customHeight="1">
      <c r="A10" s="711" t="s">
        <v>377</v>
      </c>
      <c r="B10" s="731">
        <v>105339</v>
      </c>
      <c r="C10" s="731">
        <v>59854</v>
      </c>
      <c r="D10" s="731">
        <v>45485</v>
      </c>
      <c r="F10" s="710" t="s">
        <v>377</v>
      </c>
      <c r="G10" s="730">
        <v>97401</v>
      </c>
      <c r="H10" s="730">
        <v>56199</v>
      </c>
      <c r="I10" s="730">
        <v>41202</v>
      </c>
      <c r="K10" s="709" t="s">
        <v>377</v>
      </c>
      <c r="L10" s="729">
        <v>118269</v>
      </c>
      <c r="M10" s="728">
        <v>70587</v>
      </c>
      <c r="N10" s="728">
        <v>47682</v>
      </c>
      <c r="P10" s="708" t="s">
        <v>377</v>
      </c>
      <c r="Q10" s="727">
        <v>88566</v>
      </c>
      <c r="R10" s="727">
        <v>46152</v>
      </c>
      <c r="S10" s="727">
        <v>42414</v>
      </c>
      <c r="U10" s="708" t="s">
        <v>377</v>
      </c>
      <c r="V10" s="500">
        <v>102394</v>
      </c>
      <c r="W10" s="500">
        <v>58198</v>
      </c>
      <c r="X10" s="500">
        <v>44196</v>
      </c>
      <c r="Z10" s="726"/>
      <c r="AA10" s="726"/>
      <c r="AB10" s="726"/>
      <c r="AC10" s="244"/>
    </row>
    <row r="11" spans="1:29" s="241" customFormat="1" ht="21.6" customHeight="1">
      <c r="A11" s="711" t="s">
        <v>376</v>
      </c>
      <c r="B11" s="731">
        <v>88868</v>
      </c>
      <c r="C11" s="731">
        <v>51465</v>
      </c>
      <c r="D11" s="731">
        <v>37403</v>
      </c>
      <c r="F11" s="710" t="s">
        <v>376</v>
      </c>
      <c r="G11" s="730">
        <v>129834</v>
      </c>
      <c r="H11" s="730">
        <v>83939</v>
      </c>
      <c r="I11" s="730">
        <v>45895</v>
      </c>
      <c r="K11" s="709" t="s">
        <v>376</v>
      </c>
      <c r="L11" s="729">
        <v>121433</v>
      </c>
      <c r="M11" s="728">
        <v>72148</v>
      </c>
      <c r="N11" s="728">
        <v>49285</v>
      </c>
      <c r="P11" s="708" t="s">
        <v>376</v>
      </c>
      <c r="Q11" s="727">
        <v>108215</v>
      </c>
      <c r="R11" s="727">
        <v>73802</v>
      </c>
      <c r="S11" s="727">
        <v>34413</v>
      </c>
      <c r="U11" s="708" t="s">
        <v>376</v>
      </c>
      <c r="V11" s="500">
        <v>112087</v>
      </c>
      <c r="W11" s="500">
        <v>70338</v>
      </c>
      <c r="X11" s="500">
        <v>41749</v>
      </c>
      <c r="Z11" s="726"/>
      <c r="AA11" s="726"/>
      <c r="AB11" s="726"/>
      <c r="AC11" s="244"/>
    </row>
    <row r="12" spans="1:29" ht="21.6" customHeight="1">
      <c r="A12" s="711" t="s">
        <v>375</v>
      </c>
      <c r="B12" s="731">
        <v>181147</v>
      </c>
      <c r="C12" s="731">
        <v>97597</v>
      </c>
      <c r="D12" s="731">
        <v>83550</v>
      </c>
      <c r="F12" s="710" t="s">
        <v>375</v>
      </c>
      <c r="G12" s="730">
        <v>180068</v>
      </c>
      <c r="H12" s="730">
        <v>83570</v>
      </c>
      <c r="I12" s="730">
        <v>96498</v>
      </c>
      <c r="K12" s="709" t="s">
        <v>375</v>
      </c>
      <c r="L12" s="729">
        <v>187213</v>
      </c>
      <c r="M12" s="728">
        <v>101262</v>
      </c>
      <c r="N12" s="728">
        <v>85951</v>
      </c>
      <c r="P12" s="708" t="s">
        <v>375</v>
      </c>
      <c r="Q12" s="727">
        <v>170948</v>
      </c>
      <c r="R12" s="727">
        <v>87763</v>
      </c>
      <c r="S12" s="727">
        <v>83185</v>
      </c>
      <c r="U12" s="708" t="s">
        <v>375</v>
      </c>
      <c r="V12" s="500">
        <v>179844</v>
      </c>
      <c r="W12" s="500">
        <v>92548</v>
      </c>
      <c r="X12" s="500">
        <v>87296</v>
      </c>
      <c r="Z12" s="726"/>
      <c r="AA12" s="726"/>
      <c r="AB12" s="726"/>
      <c r="AC12" s="244"/>
    </row>
    <row r="13" spans="1:29" ht="21.6" customHeight="1">
      <c r="A13" s="711" t="s">
        <v>374</v>
      </c>
      <c r="B13" s="731">
        <v>574826</v>
      </c>
      <c r="C13" s="731">
        <v>319558</v>
      </c>
      <c r="D13" s="731">
        <v>255268</v>
      </c>
      <c r="F13" s="710" t="s">
        <v>374</v>
      </c>
      <c r="G13" s="730">
        <v>601685</v>
      </c>
      <c r="H13" s="730">
        <v>349712</v>
      </c>
      <c r="I13" s="730">
        <v>251973</v>
      </c>
      <c r="K13" s="709" t="s">
        <v>374</v>
      </c>
      <c r="L13" s="729">
        <v>584498</v>
      </c>
      <c r="M13" s="728">
        <v>333178</v>
      </c>
      <c r="N13" s="728">
        <v>251320</v>
      </c>
      <c r="P13" s="708" t="s">
        <v>374</v>
      </c>
      <c r="Q13" s="727">
        <v>629982</v>
      </c>
      <c r="R13" s="727">
        <v>358195</v>
      </c>
      <c r="S13" s="727">
        <v>271787</v>
      </c>
      <c r="U13" s="708" t="s">
        <v>374</v>
      </c>
      <c r="V13" s="500">
        <v>597748</v>
      </c>
      <c r="W13" s="500">
        <v>340161</v>
      </c>
      <c r="X13" s="500">
        <v>257587</v>
      </c>
      <c r="Z13" s="726"/>
      <c r="AA13" s="726"/>
      <c r="AB13" s="726"/>
      <c r="AC13" s="244"/>
    </row>
    <row r="14" spans="1:29" ht="21.6" customHeight="1">
      <c r="A14" s="707" t="s">
        <v>373</v>
      </c>
      <c r="B14" s="731">
        <v>216800</v>
      </c>
      <c r="C14" s="731">
        <v>106991</v>
      </c>
      <c r="D14" s="731">
        <v>109809</v>
      </c>
      <c r="F14" s="705" t="s">
        <v>373</v>
      </c>
      <c r="G14" s="730">
        <v>172673</v>
      </c>
      <c r="H14" s="730">
        <v>76677</v>
      </c>
      <c r="I14" s="730">
        <v>95996</v>
      </c>
      <c r="K14" s="703" t="s">
        <v>373</v>
      </c>
      <c r="L14" s="729">
        <v>217773</v>
      </c>
      <c r="M14" s="728">
        <v>101691</v>
      </c>
      <c r="N14" s="728">
        <v>116082</v>
      </c>
      <c r="P14" s="701" t="s">
        <v>373</v>
      </c>
      <c r="Q14" s="727">
        <v>177357</v>
      </c>
      <c r="R14" s="727">
        <v>82250</v>
      </c>
      <c r="S14" s="727">
        <v>95107</v>
      </c>
      <c r="U14" s="701" t="s">
        <v>373</v>
      </c>
      <c r="V14" s="500">
        <v>196151</v>
      </c>
      <c r="W14" s="500">
        <v>91902</v>
      </c>
      <c r="X14" s="500">
        <v>104249</v>
      </c>
      <c r="Z14" s="726"/>
      <c r="AA14" s="726"/>
      <c r="AB14" s="726"/>
      <c r="AC14" s="244"/>
    </row>
    <row r="15" spans="1:29" ht="21" customHeight="1">
      <c r="B15" s="1530" t="s">
        <v>268</v>
      </c>
      <c r="C15" s="1530"/>
      <c r="D15" s="1530"/>
      <c r="F15" s="636"/>
      <c r="G15" s="1531" t="s">
        <v>268</v>
      </c>
      <c r="H15" s="1531"/>
      <c r="I15" s="1531"/>
      <c r="J15" s="725"/>
      <c r="K15" s="668"/>
      <c r="L15" s="1532" t="s">
        <v>268</v>
      </c>
      <c r="M15" s="1532"/>
      <c r="N15" s="1532"/>
      <c r="Q15" s="1521" t="s">
        <v>268</v>
      </c>
      <c r="R15" s="1521"/>
      <c r="S15" s="1521"/>
      <c r="V15" s="1521" t="s">
        <v>268</v>
      </c>
      <c r="W15" s="1521"/>
      <c r="X15" s="1521"/>
    </row>
    <row r="16" spans="1:29" s="464" customFormat="1" ht="30.75" customHeight="1">
      <c r="A16" s="484" t="s">
        <v>267</v>
      </c>
      <c r="B16" s="724">
        <f>B5/$B$5*100</f>
        <v>100</v>
      </c>
      <c r="C16" s="724">
        <f>C5/$C$5*100</f>
        <v>100</v>
      </c>
      <c r="D16" s="724">
        <f>D5/$D$5*100</f>
        <v>100</v>
      </c>
      <c r="F16" s="482" t="s">
        <v>267</v>
      </c>
      <c r="G16" s="723">
        <f>G5/$G$5*100</f>
        <v>100</v>
      </c>
      <c r="H16" s="723">
        <f>H5/$H$5*100</f>
        <v>100</v>
      </c>
      <c r="I16" s="723">
        <f>I5/$I$5*100</f>
        <v>100</v>
      </c>
      <c r="K16" s="480" t="s">
        <v>267</v>
      </c>
      <c r="L16" s="722">
        <f>L5/$L$5*100</f>
        <v>100</v>
      </c>
      <c r="M16" s="722">
        <f>M5/$M$5*100</f>
        <v>100</v>
      </c>
      <c r="N16" s="722">
        <f>N5/$N$5*100</f>
        <v>100</v>
      </c>
      <c r="P16" s="721" t="s">
        <v>267</v>
      </c>
      <c r="Q16" s="716">
        <f>Q5/$Q$5*100</f>
        <v>100</v>
      </c>
      <c r="R16" s="716">
        <f>R5/$R$5*100</f>
        <v>100</v>
      </c>
      <c r="S16" s="716">
        <f>S5/$S$5*100</f>
        <v>100</v>
      </c>
      <c r="U16" s="721" t="s">
        <v>267</v>
      </c>
      <c r="V16" s="716">
        <f>V5/$V$5*100</f>
        <v>100</v>
      </c>
      <c r="W16" s="716">
        <f>W5/$W$5*100</f>
        <v>100</v>
      </c>
      <c r="X16" s="716">
        <f>X5/$X$5*100</f>
        <v>100</v>
      </c>
    </row>
    <row r="17" spans="1:24" s="464" customFormat="1" ht="6" customHeight="1">
      <c r="A17" s="484"/>
      <c r="B17" s="720"/>
      <c r="C17" s="720"/>
      <c r="D17" s="720"/>
      <c r="F17" s="482"/>
      <c r="G17" s="719"/>
      <c r="H17" s="719"/>
      <c r="I17" s="719"/>
      <c r="K17" s="480"/>
      <c r="L17" s="718"/>
      <c r="M17" s="718"/>
      <c r="N17" s="718"/>
      <c r="P17" s="717"/>
      <c r="Q17" s="716"/>
      <c r="R17" s="716"/>
      <c r="S17" s="716"/>
      <c r="U17" s="717"/>
      <c r="V17" s="716"/>
      <c r="W17" s="716"/>
      <c r="X17" s="716"/>
    </row>
    <row r="18" spans="1:24" s="241" customFormat="1" ht="21.6" customHeight="1">
      <c r="A18" s="711" t="s">
        <v>381</v>
      </c>
      <c r="B18" s="706">
        <f t="shared" ref="B18:B25" si="0">B7*100/$B$5</f>
        <v>1.6070587968856918</v>
      </c>
      <c r="C18" s="706">
        <f t="shared" ref="C18:C25" si="1">C7*100/$C$5</f>
        <v>2.3845274580614073</v>
      </c>
      <c r="D18" s="706">
        <f t="shared" ref="D18:D25" si="2">D7*100/$D$5</f>
        <v>0.65482617145324984</v>
      </c>
      <c r="F18" s="710" t="s">
        <v>381</v>
      </c>
      <c r="G18" s="704">
        <f>G7*100/$G$5</f>
        <v>0.99181748578299134</v>
      </c>
      <c r="H18" s="704">
        <f>H7*100/$H$5</f>
        <v>1.3801927956811466</v>
      </c>
      <c r="I18" s="704">
        <f t="shared" ref="I18:I23" si="3">I7*100/$I$5</f>
        <v>0.50682772166307</v>
      </c>
      <c r="K18" s="709" t="s">
        <v>381</v>
      </c>
      <c r="L18" s="702">
        <f t="shared" ref="L18:L25" si="4">L7*100/$L$5</f>
        <v>0.31466113150296465</v>
      </c>
      <c r="M18" s="702">
        <f t="shared" ref="M18:M25" si="5">M7*100/$M$5</f>
        <v>0.51785584811792729</v>
      </c>
      <c r="N18" s="702">
        <f t="shared" ref="N18:N25" si="6">N7*100/$N$5</f>
        <v>6.4535728936207459E-2</v>
      </c>
      <c r="P18" s="708" t="s">
        <v>380</v>
      </c>
      <c r="Q18" s="700">
        <f t="shared" ref="Q18:Q25" si="7">Q7*100/$Q$5</f>
        <v>0.63946809428690643</v>
      </c>
      <c r="R18" s="700">
        <f t="shared" ref="R18:R25" si="8">R7*100/$R$5</f>
        <v>0.7037874424375804</v>
      </c>
      <c r="S18" s="700">
        <f t="shared" ref="S18:S25" si="9">S7*100/$S$5</f>
        <v>0.56003524771606483</v>
      </c>
      <c r="U18" s="708" t="s">
        <v>380</v>
      </c>
      <c r="V18" s="700">
        <f t="shared" ref="V18:V25" si="10">V7*100/$V$5</f>
        <v>0.88008252109792962</v>
      </c>
      <c r="W18" s="700">
        <f t="shared" ref="W18:W25" si="11">W7*100/$W$5</f>
        <v>1.2343985047928954</v>
      </c>
      <c r="X18" s="700">
        <f>X7*100/$X$5</f>
        <v>0.44256087202718009</v>
      </c>
    </row>
    <row r="19" spans="1:24" s="241" customFormat="1" ht="21.6" customHeight="1">
      <c r="A19" s="711" t="s">
        <v>379</v>
      </c>
      <c r="B19" s="706">
        <f t="shared" si="0"/>
        <v>0.69518699276423168</v>
      </c>
      <c r="C19" s="706">
        <f t="shared" si="1"/>
        <v>0.86874373749335188</v>
      </c>
      <c r="D19" s="706">
        <f t="shared" si="2"/>
        <v>0.48261714532498379</v>
      </c>
      <c r="F19" s="710" t="s">
        <v>379</v>
      </c>
      <c r="G19" s="704">
        <f>G8*100/$G$5</f>
        <v>0.37739042544443369</v>
      </c>
      <c r="H19" s="704">
        <f>H8*100/$H$5-0.03</f>
        <v>0.33028782770593268</v>
      </c>
      <c r="I19" s="704">
        <f t="shared" si="3"/>
        <v>0.39874756281037138</v>
      </c>
      <c r="K19" s="709" t="s">
        <v>379</v>
      </c>
      <c r="L19" s="702">
        <f t="shared" si="4"/>
        <v>1.0927742571804671</v>
      </c>
      <c r="M19" s="702">
        <f t="shared" si="5"/>
        <v>1.04937617472685</v>
      </c>
      <c r="N19" s="702">
        <f t="shared" si="6"/>
        <v>1.1461957389255144</v>
      </c>
      <c r="P19" s="708" t="s">
        <v>379</v>
      </c>
      <c r="Q19" s="700">
        <f t="shared" si="7"/>
        <v>2.4770382897058858</v>
      </c>
      <c r="R19" s="700">
        <f t="shared" si="8"/>
        <v>2.3953417065699245</v>
      </c>
      <c r="S19" s="700">
        <f t="shared" si="9"/>
        <v>2.5779316031517685</v>
      </c>
      <c r="U19" s="708" t="s">
        <v>379</v>
      </c>
      <c r="V19" s="700">
        <f t="shared" si="10"/>
        <v>1.1641793349260332</v>
      </c>
      <c r="W19" s="700">
        <f t="shared" si="11"/>
        <v>1.1701994648408154</v>
      </c>
      <c r="X19" s="700">
        <f>X8*100/$X$5</f>
        <v>1.156745469988675</v>
      </c>
    </row>
    <row r="20" spans="1:24" s="241" customFormat="1" ht="21.6" customHeight="1">
      <c r="A20" s="715" t="s">
        <v>378</v>
      </c>
      <c r="B20" s="706">
        <f t="shared" si="0"/>
        <v>3.309235674456751</v>
      </c>
      <c r="C20" s="706">
        <f t="shared" si="1"/>
        <v>3.383590102227616</v>
      </c>
      <c r="D20" s="706">
        <f t="shared" si="2"/>
        <v>3.2181674224429568</v>
      </c>
      <c r="F20" s="714" t="s">
        <v>378</v>
      </c>
      <c r="G20" s="704">
        <f>G9*100/$G$5</f>
        <v>4.290291238107252</v>
      </c>
      <c r="H20" s="704">
        <f t="shared" ref="H20:H25" si="12">H9*100/$H$5</f>
        <v>4.7950198043289172</v>
      </c>
      <c r="I20" s="704">
        <f t="shared" si="3"/>
        <v>3.6600035188888929</v>
      </c>
      <c r="K20" s="713" t="s">
        <v>378</v>
      </c>
      <c r="L20" s="702">
        <f t="shared" si="4"/>
        <v>4.0260468637363429</v>
      </c>
      <c r="M20" s="702">
        <f t="shared" si="5"/>
        <v>3.7761368009503786</v>
      </c>
      <c r="N20" s="702">
        <f t="shared" si="6"/>
        <v>4.3336771806125061</v>
      </c>
      <c r="P20" s="712" t="s">
        <v>378</v>
      </c>
      <c r="Q20" s="700">
        <f t="shared" si="7"/>
        <v>3.8516136336466147</v>
      </c>
      <c r="R20" s="700">
        <f t="shared" si="8"/>
        <v>4.0327364321759243</v>
      </c>
      <c r="S20" s="700">
        <f t="shared" si="9"/>
        <v>3.6279313377322202</v>
      </c>
      <c r="U20" s="712" t="s">
        <v>378</v>
      </c>
      <c r="V20" s="700">
        <f t="shared" si="10"/>
        <v>3.8725214522588884</v>
      </c>
      <c r="W20" s="700">
        <f t="shared" si="11"/>
        <v>3.9985397584439473</v>
      </c>
      <c r="X20" s="700">
        <f>X9*100/$X$5</f>
        <v>3.7169096828992072</v>
      </c>
    </row>
    <row r="21" spans="1:24" s="241" customFormat="1" ht="21.6" customHeight="1">
      <c r="A21" s="711" t="s">
        <v>377</v>
      </c>
      <c r="B21" s="706">
        <f t="shared" si="0"/>
        <v>8.5201050181258182</v>
      </c>
      <c r="C21" s="706">
        <f t="shared" si="1"/>
        <v>8.7938081623418025</v>
      </c>
      <c r="D21" s="706">
        <f t="shared" si="2"/>
        <v>8.1848772763262083</v>
      </c>
      <c r="F21" s="710" t="s">
        <v>377</v>
      </c>
      <c r="G21" s="704">
        <f>G10*100/$G$5</f>
        <v>7.7762227266158845</v>
      </c>
      <c r="H21" s="704">
        <f t="shared" si="12"/>
        <v>8.0797348879671631</v>
      </c>
      <c r="I21" s="704">
        <f t="shared" si="3"/>
        <v>7.3972071512439994</v>
      </c>
      <c r="K21" s="709" t="s">
        <v>377</v>
      </c>
      <c r="L21" s="702">
        <f t="shared" si="4"/>
        <v>9.0989382302503987</v>
      </c>
      <c r="M21" s="702">
        <f t="shared" si="5"/>
        <v>9.8421892167744023</v>
      </c>
      <c r="N21" s="702">
        <f t="shared" si="6"/>
        <v>8.1840229445112875</v>
      </c>
      <c r="P21" s="708" t="s">
        <v>377</v>
      </c>
      <c r="Q21" s="700">
        <f t="shared" si="7"/>
        <v>7.0119018495250902</v>
      </c>
      <c r="R21" s="700">
        <f t="shared" si="8"/>
        <v>6.6126217515022825</v>
      </c>
      <c r="S21" s="700">
        <f t="shared" si="9"/>
        <v>7.5050031584926291</v>
      </c>
      <c r="U21" s="708" t="s">
        <v>377</v>
      </c>
      <c r="V21" s="700">
        <f t="shared" si="10"/>
        <v>8.1075276352048053</v>
      </c>
      <c r="W21" s="700">
        <f t="shared" si="11"/>
        <v>8.339856533774892</v>
      </c>
      <c r="X21" s="700">
        <f>X10*100/$X$5</f>
        <v>7.8206398640996602</v>
      </c>
    </row>
    <row r="22" spans="1:24" ht="21.6" customHeight="1">
      <c r="A22" s="711" t="s">
        <v>376</v>
      </c>
      <c r="B22" s="706">
        <f t="shared" si="0"/>
        <v>7.1878857094789694</v>
      </c>
      <c r="C22" s="706">
        <f t="shared" si="1"/>
        <v>7.5612880855902844</v>
      </c>
      <c r="D22" s="706">
        <f t="shared" si="2"/>
        <v>6.7305477578636728</v>
      </c>
      <c r="F22" s="710" t="s">
        <v>376</v>
      </c>
      <c r="G22" s="704">
        <f>G11*100/$G$5-0.03</f>
        <v>10.335582504157523</v>
      </c>
      <c r="H22" s="704">
        <f t="shared" si="12"/>
        <v>12.067916987154144</v>
      </c>
      <c r="I22" s="704">
        <f t="shared" si="3"/>
        <v>8.2397655989112994</v>
      </c>
      <c r="K22" s="709" t="s">
        <v>376</v>
      </c>
      <c r="L22" s="702">
        <f t="shared" si="4"/>
        <v>9.3423582351588035</v>
      </c>
      <c r="M22" s="702">
        <f t="shared" si="5"/>
        <v>10.059844838452401</v>
      </c>
      <c r="N22" s="702">
        <f t="shared" si="6"/>
        <v>8.4591579803749593</v>
      </c>
      <c r="P22" s="708" t="s">
        <v>376</v>
      </c>
      <c r="Q22" s="700">
        <f t="shared" si="7"/>
        <v>8.5675423824758674</v>
      </c>
      <c r="R22" s="700">
        <f t="shared" si="8"/>
        <v>10.574291699262686</v>
      </c>
      <c r="S22" s="700">
        <f t="shared" si="9"/>
        <v>6.0892552858303119</v>
      </c>
      <c r="U22" s="708" t="s">
        <v>376</v>
      </c>
      <c r="V22" s="700">
        <f t="shared" si="10"/>
        <v>8.8750166029962791</v>
      </c>
      <c r="W22" s="700">
        <f t="shared" si="11"/>
        <v>10.079535875333489</v>
      </c>
      <c r="X22" s="700">
        <f>X11*100/$X$5</f>
        <v>7.3876344847112119</v>
      </c>
    </row>
    <row r="23" spans="1:24" ht="21.6" customHeight="1">
      <c r="A23" s="711" t="s">
        <v>375</v>
      </c>
      <c r="B23" s="706">
        <f t="shared" si="0"/>
        <v>14.651662382578509</v>
      </c>
      <c r="C23" s="706">
        <f t="shared" si="1"/>
        <v>14.339046600395511</v>
      </c>
      <c r="D23" s="706">
        <f t="shared" si="2"/>
        <v>15.034549773267113</v>
      </c>
      <c r="F23" s="710" t="s">
        <v>375</v>
      </c>
      <c r="G23" s="704">
        <f>G12*100/$G$5</f>
        <v>14.376124207516034</v>
      </c>
      <c r="H23" s="704">
        <f t="shared" si="12"/>
        <v>12.01486582657015</v>
      </c>
      <c r="I23" s="704">
        <f t="shared" si="3"/>
        <v>17.324782672703837</v>
      </c>
      <c r="K23" s="709" t="s">
        <v>375</v>
      </c>
      <c r="L23" s="702">
        <f t="shared" si="4"/>
        <v>14.403093988279835</v>
      </c>
      <c r="M23" s="702">
        <f t="shared" si="5"/>
        <v>14.119310417909949</v>
      </c>
      <c r="N23" s="702">
        <f t="shared" si="6"/>
        <v>14.752421377116935</v>
      </c>
      <c r="P23" s="708" t="s">
        <v>375</v>
      </c>
      <c r="Q23" s="700">
        <f t="shared" si="7"/>
        <v>13.534207228198349</v>
      </c>
      <c r="R23" s="700">
        <f t="shared" si="8"/>
        <v>12.574612644676174</v>
      </c>
      <c r="S23" s="700">
        <f t="shared" si="9"/>
        <v>14.719283437997108</v>
      </c>
      <c r="U23" s="708" t="s">
        <v>375</v>
      </c>
      <c r="V23" s="700">
        <f t="shared" si="10"/>
        <v>14.239996484420699</v>
      </c>
      <c r="W23" s="700">
        <f t="shared" si="11"/>
        <v>13.262260601529242</v>
      </c>
      <c r="X23" s="700">
        <f>X12*100/$X$5+0.05</f>
        <v>15.497338618346546</v>
      </c>
    </row>
    <row r="24" spans="1:24" ht="21.6" customHeight="1">
      <c r="A24" s="711" t="s">
        <v>374</v>
      </c>
      <c r="B24" s="706">
        <f t="shared" si="0"/>
        <v>46.493491367387115</v>
      </c>
      <c r="C24" s="706">
        <f t="shared" si="1"/>
        <v>46.949773594774314</v>
      </c>
      <c r="D24" s="706">
        <f t="shared" si="2"/>
        <v>45.934643345569711</v>
      </c>
      <c r="F24" s="710" t="s">
        <v>374</v>
      </c>
      <c r="G24" s="704">
        <f>G13*100/$G$5</f>
        <v>48.036843269205434</v>
      </c>
      <c r="H24" s="704">
        <f t="shared" si="12"/>
        <v>50.278123225338042</v>
      </c>
      <c r="I24" s="704">
        <f>I13*100/$I$5+0.03</f>
        <v>45.268009745167809</v>
      </c>
      <c r="K24" s="709" t="s">
        <v>374</v>
      </c>
      <c r="L24" s="702">
        <f t="shared" si="4"/>
        <v>44.967922259466953</v>
      </c>
      <c r="M24" s="702">
        <f t="shared" si="5"/>
        <v>46.456159333396542</v>
      </c>
      <c r="N24" s="702">
        <f t="shared" si="6"/>
        <v>43.135955841084197</v>
      </c>
      <c r="P24" s="708" t="s">
        <v>374</v>
      </c>
      <c r="Q24" s="700">
        <f t="shared" si="7"/>
        <v>49.87661123870916</v>
      </c>
      <c r="R24" s="700">
        <f t="shared" si="8"/>
        <v>51.321893921809675</v>
      </c>
      <c r="S24" s="700">
        <f t="shared" si="9"/>
        <v>48.091721918169384</v>
      </c>
      <c r="U24" s="708" t="s">
        <v>374</v>
      </c>
      <c r="V24" s="700">
        <f t="shared" si="10"/>
        <v>47.329515683422876</v>
      </c>
      <c r="W24" s="700">
        <f t="shared" si="11"/>
        <v>48.745557207900639</v>
      </c>
      <c r="X24" s="700">
        <f>X13*100/$X$5</f>
        <v>45.580938561721403</v>
      </c>
    </row>
    <row r="25" spans="1:24" ht="21.6" customHeight="1">
      <c r="A25" s="707" t="s">
        <v>373</v>
      </c>
      <c r="B25" s="706">
        <f t="shared" si="0"/>
        <v>17.535374058322912</v>
      </c>
      <c r="C25" s="706">
        <f t="shared" si="1"/>
        <v>15.719222259115712</v>
      </c>
      <c r="D25" s="706">
        <f t="shared" si="2"/>
        <v>19.759771107752105</v>
      </c>
      <c r="F25" s="705" t="s">
        <v>373</v>
      </c>
      <c r="G25" s="704">
        <f>G14*100/$G$5</f>
        <v>13.785728143170447</v>
      </c>
      <c r="H25" s="704">
        <f t="shared" si="12"/>
        <v>11.023858645254508</v>
      </c>
      <c r="I25" s="704">
        <f>I14*100/$I$5</f>
        <v>17.234656028610722</v>
      </c>
      <c r="K25" s="703" t="s">
        <v>373</v>
      </c>
      <c r="L25" s="702">
        <f t="shared" si="4"/>
        <v>16.754205034424235</v>
      </c>
      <c r="M25" s="702">
        <f t="shared" si="5"/>
        <v>14.179127369671551</v>
      </c>
      <c r="N25" s="702">
        <f t="shared" si="6"/>
        <v>19.924033208438392</v>
      </c>
      <c r="P25" s="701" t="s">
        <v>373</v>
      </c>
      <c r="Q25" s="700">
        <f t="shared" si="7"/>
        <v>14.04161728345213</v>
      </c>
      <c r="R25" s="700">
        <f t="shared" si="8"/>
        <v>11.784714401565756</v>
      </c>
      <c r="S25" s="700">
        <f t="shared" si="9"/>
        <v>16.828838010910513</v>
      </c>
      <c r="U25" s="701" t="s">
        <v>373</v>
      </c>
      <c r="V25" s="700">
        <f t="shared" si="10"/>
        <v>15.53118008060099</v>
      </c>
      <c r="W25" s="700">
        <f t="shared" si="11"/>
        <v>13.169687878741197</v>
      </c>
      <c r="X25" s="700">
        <f>X14*100/$X$5</f>
        <v>18.447232446206115</v>
      </c>
    </row>
    <row r="26" spans="1:24" ht="5.25" customHeight="1">
      <c r="A26" s="699"/>
      <c r="B26" s="699"/>
      <c r="C26" s="699"/>
      <c r="D26" s="699"/>
      <c r="F26" s="698"/>
      <c r="G26" s="698"/>
      <c r="H26" s="698"/>
      <c r="I26" s="698"/>
      <c r="K26" s="697"/>
      <c r="L26" s="697"/>
      <c r="M26" s="697"/>
      <c r="N26" s="697"/>
      <c r="P26" s="696"/>
      <c r="Q26" s="696"/>
      <c r="R26" s="696"/>
      <c r="S26" s="696"/>
      <c r="U26" s="696"/>
      <c r="V26" s="696"/>
      <c r="W26" s="696"/>
      <c r="X26" s="696"/>
    </row>
    <row r="27" spans="1:24" ht="6.75" customHeight="1">
      <c r="F27" s="636"/>
      <c r="G27" s="636"/>
      <c r="H27" s="636"/>
      <c r="I27" s="636"/>
      <c r="K27" s="668"/>
      <c r="L27" s="668"/>
      <c r="M27" s="668"/>
      <c r="N27" s="668"/>
    </row>
    <row r="28" spans="1:24" s="241" customFormat="1" ht="37.5" customHeight="1">
      <c r="A28" s="1535" t="s">
        <v>372</v>
      </c>
      <c r="B28" s="1535"/>
      <c r="D28" s="244"/>
      <c r="F28" s="1536" t="s">
        <v>372</v>
      </c>
      <c r="G28" s="1536"/>
      <c r="H28" s="486"/>
      <c r="I28" s="525"/>
      <c r="K28" s="1534" t="s">
        <v>371</v>
      </c>
      <c r="L28" s="1534"/>
      <c r="M28" s="485"/>
      <c r="N28" s="628"/>
      <c r="P28" s="1533" t="s">
        <v>370</v>
      </c>
      <c r="Q28" s="1533"/>
      <c r="R28" s="695"/>
      <c r="S28" s="694"/>
      <c r="U28" s="1533" t="s">
        <v>370</v>
      </c>
      <c r="V28" s="1533"/>
      <c r="W28" s="695"/>
      <c r="X28" s="694"/>
    </row>
    <row r="29" spans="1:24" ht="17.25" customHeight="1">
      <c r="A29" s="524"/>
      <c r="C29" s="634"/>
      <c r="D29" s="634"/>
      <c r="F29" s="526"/>
      <c r="G29" s="526"/>
      <c r="H29" s="693"/>
      <c r="I29" s="693"/>
      <c r="K29" s="692"/>
      <c r="M29" s="634"/>
      <c r="N29" s="634"/>
      <c r="R29" s="691"/>
      <c r="S29" s="691"/>
      <c r="W29" s="691"/>
      <c r="X29" s="691"/>
    </row>
    <row r="30" spans="1:24" s="241" customFormat="1" ht="17.399999999999999" customHeight="1">
      <c r="B30" s="241" t="s">
        <v>288</v>
      </c>
      <c r="D30" s="244"/>
      <c r="G30" s="241" t="s">
        <v>287</v>
      </c>
      <c r="I30" s="244"/>
      <c r="L30" s="241" t="s">
        <v>286</v>
      </c>
      <c r="N30" s="244"/>
      <c r="Q30" s="241" t="s">
        <v>285</v>
      </c>
      <c r="R30" s="243"/>
      <c r="S30" s="242"/>
      <c r="V30" s="241">
        <v>2561</v>
      </c>
      <c r="W30" s="243"/>
      <c r="X30" s="242"/>
    </row>
    <row r="31" spans="1:24" ht="17.25" customHeight="1">
      <c r="B31" s="634"/>
      <c r="C31" s="634"/>
      <c r="D31" s="634"/>
      <c r="G31" s="634"/>
      <c r="H31" s="634"/>
      <c r="I31" s="634"/>
      <c r="L31" s="634"/>
      <c r="M31" s="634"/>
      <c r="N31" s="634"/>
      <c r="Q31" s="691"/>
      <c r="R31" s="691"/>
      <c r="S31" s="691"/>
      <c r="V31" s="691"/>
      <c r="W31" s="691"/>
      <c r="X31" s="691"/>
    </row>
    <row r="32" spans="1:24" ht="17.25" customHeight="1">
      <c r="B32" s="634"/>
      <c r="C32" s="634"/>
      <c r="D32" s="634"/>
      <c r="G32" s="634"/>
      <c r="H32" s="634"/>
      <c r="I32" s="634"/>
      <c r="L32" s="634"/>
      <c r="M32" s="634"/>
      <c r="N32" s="634"/>
      <c r="Q32" s="691"/>
      <c r="R32" s="691"/>
      <c r="S32" s="691"/>
      <c r="V32" s="691"/>
      <c r="W32" s="691"/>
      <c r="X32" s="691"/>
    </row>
    <row r="33" spans="2:24" ht="17.25" customHeight="1">
      <c r="B33" s="634"/>
      <c r="C33" s="634"/>
      <c r="D33" s="634"/>
      <c r="G33" s="634"/>
      <c r="H33" s="634"/>
      <c r="I33" s="634"/>
      <c r="L33" s="634"/>
      <c r="M33" s="634"/>
      <c r="N33" s="634"/>
      <c r="Q33" s="691"/>
      <c r="R33" s="691"/>
      <c r="S33" s="691"/>
      <c r="V33" s="691"/>
      <c r="W33" s="691"/>
      <c r="X33" s="691"/>
    </row>
    <row r="34" spans="2:24" ht="17.25" customHeight="1">
      <c r="B34" s="634"/>
      <c r="C34" s="634"/>
      <c r="D34" s="634"/>
      <c r="G34" s="634"/>
      <c r="H34" s="634"/>
      <c r="I34" s="634"/>
      <c r="L34" s="634"/>
      <c r="M34" s="634"/>
      <c r="N34" s="634"/>
      <c r="Q34" s="691"/>
      <c r="R34" s="691"/>
      <c r="S34" s="691"/>
      <c r="V34" s="691"/>
      <c r="W34" s="691"/>
      <c r="X34" s="691"/>
    </row>
    <row r="35" spans="2:24" ht="17.25" customHeight="1">
      <c r="B35" s="634"/>
      <c r="C35" s="634"/>
      <c r="D35" s="634"/>
      <c r="G35" s="634"/>
      <c r="H35" s="634"/>
      <c r="I35" s="634"/>
      <c r="L35" s="634"/>
      <c r="M35" s="634"/>
      <c r="N35" s="634"/>
      <c r="Q35" s="691"/>
      <c r="R35" s="691"/>
      <c r="S35" s="691"/>
      <c r="V35" s="691"/>
      <c r="W35" s="691"/>
      <c r="X35" s="691"/>
    </row>
    <row r="36" spans="2:24" ht="17.25" customHeight="1">
      <c r="B36" s="634"/>
      <c r="C36" s="634"/>
      <c r="D36" s="634"/>
      <c r="G36" s="634"/>
      <c r="H36" s="634"/>
      <c r="I36" s="634"/>
      <c r="L36" s="634"/>
      <c r="M36" s="634"/>
      <c r="N36" s="634"/>
      <c r="Q36" s="691"/>
      <c r="R36" s="691"/>
      <c r="S36" s="691"/>
      <c r="V36" s="691"/>
      <c r="W36" s="691"/>
      <c r="X36" s="691"/>
    </row>
    <row r="37" spans="2:24" ht="17.25" customHeight="1">
      <c r="B37" s="634"/>
      <c r="C37" s="634"/>
      <c r="D37" s="634"/>
      <c r="G37" s="634"/>
      <c r="H37" s="634"/>
      <c r="I37" s="634"/>
      <c r="L37" s="634"/>
      <c r="M37" s="634"/>
      <c r="N37" s="634"/>
      <c r="Q37" s="691"/>
      <c r="R37" s="691"/>
      <c r="S37" s="691"/>
      <c r="V37" s="691"/>
      <c r="W37" s="691"/>
      <c r="X37" s="691"/>
    </row>
    <row r="38" spans="2:24" ht="17.25" customHeight="1">
      <c r="B38" s="634"/>
      <c r="C38" s="634"/>
      <c r="D38" s="634"/>
      <c r="G38" s="634"/>
      <c r="H38" s="634"/>
      <c r="I38" s="634"/>
      <c r="L38" s="634"/>
      <c r="M38" s="634"/>
      <c r="N38" s="634"/>
      <c r="Q38" s="691"/>
      <c r="R38" s="691"/>
      <c r="S38" s="691"/>
      <c r="V38" s="691"/>
      <c r="W38" s="691"/>
      <c r="X38" s="691"/>
    </row>
    <row r="39" spans="2:24" ht="17.25" customHeight="1">
      <c r="B39" s="634"/>
      <c r="C39" s="634"/>
      <c r="D39" s="634"/>
      <c r="G39" s="634"/>
      <c r="H39" s="634"/>
      <c r="I39" s="634"/>
      <c r="L39" s="634"/>
      <c r="M39" s="634"/>
      <c r="N39" s="634"/>
      <c r="Q39" s="691"/>
      <c r="R39" s="691"/>
      <c r="S39" s="691"/>
      <c r="V39" s="691"/>
      <c r="W39" s="691"/>
      <c r="X39" s="691"/>
    </row>
    <row r="65535" spans="16:24" ht="30.75" customHeight="1">
      <c r="P65535" s="633"/>
      <c r="Q65535" s="633"/>
      <c r="R65535" s="633"/>
      <c r="S65535" s="633"/>
      <c r="U65535" s="633"/>
      <c r="V65535" s="633"/>
      <c r="W65535" s="633"/>
      <c r="X65535" s="633"/>
    </row>
  </sheetData>
  <mergeCells count="15">
    <mergeCell ref="V4:X4"/>
    <mergeCell ref="V15:X15"/>
    <mergeCell ref="U28:V28"/>
    <mergeCell ref="Q4:S4"/>
    <mergeCell ref="B4:D4"/>
    <mergeCell ref="B15:D15"/>
    <mergeCell ref="A28:B28"/>
    <mergeCell ref="G4:I4"/>
    <mergeCell ref="G15:I15"/>
    <mergeCell ref="F28:G28"/>
    <mergeCell ref="Q15:S15"/>
    <mergeCell ref="P28:Q28"/>
    <mergeCell ref="L4:N4"/>
    <mergeCell ref="L15:N15"/>
    <mergeCell ref="K28:L2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I65536"/>
  <sheetViews>
    <sheetView topLeftCell="A31" zoomScale="50" zoomScaleNormal="50" workbookViewId="0">
      <selection activeCell="C40" sqref="C40"/>
    </sheetView>
  </sheetViews>
  <sheetFormatPr defaultColWidth="9.125" defaultRowHeight="5.25" customHeight="1"/>
  <cols>
    <col min="1" max="1" width="30.25" style="680" customWidth="1"/>
    <col min="2" max="2" width="16.625" style="633" customWidth="1"/>
    <col min="3" max="3" width="17.75" style="633" customWidth="1"/>
    <col min="4" max="4" width="16.125" style="633" customWidth="1"/>
    <col min="5" max="5" width="17.75" style="633" customWidth="1"/>
    <col min="6" max="6" width="36.375" style="680" customWidth="1"/>
    <col min="7" max="9" width="17.75" style="633" customWidth="1"/>
    <col min="10" max="10" width="6.625" style="199" customWidth="1"/>
    <col min="11" max="11" width="31.625" style="680" customWidth="1"/>
    <col min="12" max="14" width="18.25" style="633" customWidth="1"/>
    <col min="15" max="15" width="11.375" style="633" customWidth="1"/>
    <col min="16" max="16" width="30.25" style="684" customWidth="1"/>
    <col min="17" max="17" width="16.625" style="689" customWidth="1"/>
    <col min="18" max="18" width="17.75" style="689" customWidth="1"/>
    <col min="19" max="19" width="16.125" style="689" customWidth="1"/>
    <col min="20" max="20" width="9.125" style="689"/>
    <col min="21" max="22" width="20.25" style="199" hidden="1" customWidth="1"/>
    <col min="23" max="27" width="11.625" style="199" hidden="1" customWidth="1"/>
    <col min="28" max="28" width="30.25" style="684" customWidth="1"/>
    <col min="29" max="29" width="16.625" style="689" customWidth="1"/>
    <col min="30" max="30" width="17.75" style="689" customWidth="1"/>
    <col min="31" max="31" width="16.125" style="689" customWidth="1"/>
    <col min="32" max="16384" width="9.125" style="633"/>
  </cols>
  <sheetData>
    <row r="1" spans="1:31" s="684" customFormat="1" ht="26.25" customHeight="1">
      <c r="A1" s="684" t="s">
        <v>390</v>
      </c>
      <c r="B1" s="633"/>
      <c r="C1" s="633"/>
      <c r="D1" s="633"/>
      <c r="F1" s="688" t="s">
        <v>390</v>
      </c>
      <c r="G1" s="636"/>
      <c r="H1" s="636"/>
      <c r="I1" s="636"/>
      <c r="J1" s="792"/>
      <c r="K1" s="686" t="s">
        <v>390</v>
      </c>
      <c r="L1" s="668"/>
      <c r="M1" s="668"/>
      <c r="N1" s="668"/>
      <c r="P1" s="684" t="s">
        <v>390</v>
      </c>
      <c r="Q1" s="689"/>
      <c r="R1" s="689"/>
      <c r="S1" s="689"/>
      <c r="U1" s="792"/>
      <c r="V1" s="792"/>
      <c r="W1" s="792"/>
      <c r="X1" s="792"/>
      <c r="Y1" s="792"/>
      <c r="Z1" s="792"/>
      <c r="AA1" s="792"/>
      <c r="AB1" s="684" t="s">
        <v>390</v>
      </c>
      <c r="AC1" s="689"/>
      <c r="AD1" s="689"/>
      <c r="AE1" s="689"/>
    </row>
    <row r="2" spans="1:31" ht="5.25" customHeight="1">
      <c r="F2" s="751"/>
      <c r="G2" s="636"/>
      <c r="H2" s="636"/>
      <c r="I2" s="636"/>
      <c r="K2" s="748"/>
      <c r="L2" s="668"/>
      <c r="M2" s="668"/>
      <c r="N2" s="668"/>
    </row>
    <row r="3" spans="1:31" s="680" customFormat="1" ht="26.25" customHeight="1">
      <c r="A3" s="515" t="s">
        <v>55</v>
      </c>
      <c r="B3" s="514" t="s">
        <v>0</v>
      </c>
      <c r="C3" s="514" t="s">
        <v>1</v>
      </c>
      <c r="D3" s="514" t="s">
        <v>2</v>
      </c>
      <c r="F3" s="513" t="s">
        <v>55</v>
      </c>
      <c r="G3" s="512" t="s">
        <v>0</v>
      </c>
      <c r="H3" s="512" t="s">
        <v>1</v>
      </c>
      <c r="I3" s="512" t="s">
        <v>2</v>
      </c>
      <c r="J3" s="809"/>
      <c r="K3" s="511" t="s">
        <v>55</v>
      </c>
      <c r="L3" s="510" t="s">
        <v>0</v>
      </c>
      <c r="M3" s="510" t="s">
        <v>1</v>
      </c>
      <c r="N3" s="510" t="s">
        <v>2</v>
      </c>
      <c r="P3" s="509" t="s">
        <v>55</v>
      </c>
      <c r="Q3" s="508" t="s">
        <v>0</v>
      </c>
      <c r="R3" s="508" t="s">
        <v>1</v>
      </c>
      <c r="S3" s="508" t="s">
        <v>2</v>
      </c>
      <c r="T3" s="684"/>
      <c r="U3" s="809"/>
      <c r="V3" s="809"/>
      <c r="W3" s="809"/>
      <c r="X3" s="809"/>
      <c r="Y3" s="809"/>
      <c r="Z3" s="809"/>
      <c r="AA3" s="809"/>
      <c r="AB3" s="509" t="s">
        <v>55</v>
      </c>
      <c r="AC3" s="508" t="s">
        <v>0</v>
      </c>
      <c r="AD3" s="508" t="s">
        <v>1</v>
      </c>
      <c r="AE3" s="508" t="s">
        <v>2</v>
      </c>
    </row>
    <row r="4" spans="1:31" s="680" customFormat="1" ht="21.75" customHeight="1">
      <c r="B4" s="1537" t="s">
        <v>270</v>
      </c>
      <c r="C4" s="1537"/>
      <c r="D4" s="1537"/>
      <c r="F4" s="751"/>
      <c r="G4" s="1538" t="s">
        <v>270</v>
      </c>
      <c r="H4" s="1538"/>
      <c r="I4" s="1538"/>
      <c r="J4" s="809"/>
      <c r="K4" s="748"/>
      <c r="L4" s="1539" t="s">
        <v>270</v>
      </c>
      <c r="M4" s="1539"/>
      <c r="N4" s="1539"/>
      <c r="P4" s="684"/>
      <c r="Q4" s="1529" t="s">
        <v>270</v>
      </c>
      <c r="R4" s="1529"/>
      <c r="S4" s="1529"/>
      <c r="T4" s="684"/>
      <c r="U4" s="809"/>
      <c r="V4" s="809"/>
      <c r="W4" s="809"/>
      <c r="X4" s="809"/>
      <c r="Y4" s="809"/>
      <c r="Z4" s="809"/>
      <c r="AA4" s="809"/>
      <c r="AB4" s="684"/>
      <c r="AC4" s="1529" t="s">
        <v>270</v>
      </c>
      <c r="AD4" s="1529"/>
      <c r="AE4" s="1529"/>
    </row>
    <row r="5" spans="1:31" s="241" customFormat="1" ht="21" customHeight="1">
      <c r="A5" s="484" t="s">
        <v>267</v>
      </c>
      <c r="B5" s="808">
        <v>1236358</v>
      </c>
      <c r="C5" s="808">
        <v>680638</v>
      </c>
      <c r="D5" s="808">
        <v>555720</v>
      </c>
      <c r="F5" s="482" t="s">
        <v>267</v>
      </c>
      <c r="G5" s="805">
        <v>1252549</v>
      </c>
      <c r="H5" s="805">
        <v>695555</v>
      </c>
      <c r="I5" s="805">
        <v>556994</v>
      </c>
      <c r="J5" s="802"/>
      <c r="K5" s="480" t="s">
        <v>267</v>
      </c>
      <c r="L5" s="617">
        <v>1299811</v>
      </c>
      <c r="M5" s="617">
        <v>717188</v>
      </c>
      <c r="N5" s="617">
        <v>582623</v>
      </c>
      <c r="P5" s="309" t="s">
        <v>267</v>
      </c>
      <c r="Q5" s="742">
        <v>1263081</v>
      </c>
      <c r="R5" s="742">
        <v>697938</v>
      </c>
      <c r="S5" s="742">
        <v>565143</v>
      </c>
      <c r="T5" s="235"/>
      <c r="U5" s="201"/>
      <c r="V5" s="201"/>
      <c r="W5" s="201"/>
      <c r="X5" s="201"/>
      <c r="Y5" s="802"/>
      <c r="Z5" s="802"/>
      <c r="AA5" s="802"/>
      <c r="AB5" s="309" t="s">
        <v>267</v>
      </c>
      <c r="AC5" s="742">
        <f>(B5+G5+L5+Q5)/4</f>
        <v>1262949.75</v>
      </c>
      <c r="AD5" s="742">
        <f>(C5+H5+M5+R5)/4</f>
        <v>697829.75</v>
      </c>
      <c r="AE5" s="742">
        <f>(D5+I5+N5+S5)/4</f>
        <v>565120</v>
      </c>
    </row>
    <row r="6" spans="1:31" s="241" customFormat="1" ht="18.75" customHeight="1">
      <c r="A6" s="484"/>
      <c r="B6" s="808"/>
      <c r="C6" s="807"/>
      <c r="D6" s="806"/>
      <c r="F6" s="482"/>
      <c r="G6" s="805"/>
      <c r="H6" s="804"/>
      <c r="I6" s="803"/>
      <c r="J6" s="802"/>
      <c r="K6" s="480"/>
      <c r="L6" s="612"/>
      <c r="M6" s="612"/>
      <c r="N6" s="612"/>
      <c r="P6" s="309"/>
      <c r="Q6" s="500"/>
      <c r="R6" s="500"/>
      <c r="S6" s="500"/>
      <c r="T6" s="235"/>
      <c r="U6" s="201"/>
      <c r="V6" s="201"/>
      <c r="W6" s="201"/>
      <c r="X6" s="201"/>
      <c r="Y6" s="802"/>
      <c r="Z6" s="802"/>
      <c r="AA6" s="802"/>
      <c r="AB6" s="309"/>
      <c r="AC6" s="500"/>
      <c r="AD6" s="500"/>
      <c r="AE6" s="500"/>
    </row>
    <row r="7" spans="1:31" s="241" customFormat="1" ht="20.25" customHeight="1">
      <c r="A7" s="653" t="s">
        <v>266</v>
      </c>
      <c r="B7" s="786">
        <v>11120</v>
      </c>
      <c r="C7" s="786">
        <v>4344</v>
      </c>
      <c r="D7" s="786">
        <v>6776</v>
      </c>
      <c r="F7" s="651" t="s">
        <v>266</v>
      </c>
      <c r="G7" s="785">
        <v>12897</v>
      </c>
      <c r="H7" s="785">
        <v>3277</v>
      </c>
      <c r="I7" s="785">
        <v>9620</v>
      </c>
      <c r="J7" s="801"/>
      <c r="K7" s="649" t="s">
        <v>266</v>
      </c>
      <c r="L7" s="540">
        <v>16720</v>
      </c>
      <c r="M7" s="540">
        <v>6076</v>
      </c>
      <c r="N7" s="540">
        <v>10644</v>
      </c>
      <c r="P7" s="283" t="s">
        <v>266</v>
      </c>
      <c r="Q7" s="784">
        <v>8922</v>
      </c>
      <c r="R7" s="784">
        <v>1191</v>
      </c>
      <c r="S7" s="784">
        <v>7731</v>
      </c>
      <c r="T7" s="791"/>
      <c r="U7" s="201"/>
      <c r="V7" s="201"/>
      <c r="W7" s="201"/>
      <c r="X7" s="201"/>
      <c r="Y7" s="801"/>
      <c r="Z7" s="800"/>
      <c r="AA7" s="800"/>
      <c r="AB7" s="283" t="s">
        <v>266</v>
      </c>
      <c r="AC7" s="784">
        <v>12415</v>
      </c>
      <c r="AD7" s="784">
        <v>3722</v>
      </c>
      <c r="AE7" s="784">
        <v>8693</v>
      </c>
    </row>
    <row r="8" spans="1:31" s="241" customFormat="1" ht="20.25" customHeight="1">
      <c r="A8" s="633" t="s">
        <v>265</v>
      </c>
      <c r="B8" s="786">
        <v>305680</v>
      </c>
      <c r="C8" s="786">
        <v>163848</v>
      </c>
      <c r="D8" s="786">
        <v>141832</v>
      </c>
      <c r="F8" s="636" t="s">
        <v>265</v>
      </c>
      <c r="G8" s="785">
        <v>319736</v>
      </c>
      <c r="H8" s="785">
        <v>191035</v>
      </c>
      <c r="I8" s="785">
        <v>128701</v>
      </c>
      <c r="J8" s="593"/>
      <c r="K8" s="668" t="s">
        <v>265</v>
      </c>
      <c r="L8" s="540">
        <v>344400</v>
      </c>
      <c r="M8" s="540">
        <v>188781</v>
      </c>
      <c r="N8" s="540">
        <v>155619</v>
      </c>
      <c r="P8" s="235" t="s">
        <v>265</v>
      </c>
      <c r="Q8" s="784">
        <v>351279</v>
      </c>
      <c r="R8" s="784">
        <v>189236</v>
      </c>
      <c r="S8" s="784">
        <v>162043</v>
      </c>
      <c r="T8" s="791"/>
      <c r="U8" t="s">
        <v>357</v>
      </c>
      <c r="V8" s="593" t="s">
        <v>389</v>
      </c>
      <c r="W8" s="593" t="s">
        <v>34</v>
      </c>
      <c r="X8" s="593" t="s">
        <v>388</v>
      </c>
      <c r="Y8" s="593" t="s">
        <v>387</v>
      </c>
      <c r="Z8" s="593" t="s">
        <v>57</v>
      </c>
      <c r="AA8" s="593" t="s">
        <v>20</v>
      </c>
      <c r="AB8" s="235" t="s">
        <v>265</v>
      </c>
      <c r="AC8" s="784">
        <v>330274</v>
      </c>
      <c r="AD8" s="784">
        <v>183225</v>
      </c>
      <c r="AE8" s="784">
        <v>147049</v>
      </c>
    </row>
    <row r="9" spans="1:31" s="241" customFormat="1" ht="20.25" customHeight="1">
      <c r="A9" s="455" t="s">
        <v>264</v>
      </c>
      <c r="B9" s="786">
        <v>294491</v>
      </c>
      <c r="C9" s="786">
        <v>188257</v>
      </c>
      <c r="D9" s="786">
        <v>106234</v>
      </c>
      <c r="F9" s="453" t="s">
        <v>264</v>
      </c>
      <c r="G9" s="785">
        <v>303736</v>
      </c>
      <c r="H9" s="785">
        <v>193695</v>
      </c>
      <c r="I9" s="785">
        <v>110041</v>
      </c>
      <c r="J9" s="799"/>
      <c r="K9" s="451" t="s">
        <v>264</v>
      </c>
      <c r="L9" s="540">
        <v>304835</v>
      </c>
      <c r="M9" s="540">
        <v>183998</v>
      </c>
      <c r="N9" s="540">
        <v>120837</v>
      </c>
      <c r="P9" s="279" t="s">
        <v>264</v>
      </c>
      <c r="Q9" s="784">
        <v>259513</v>
      </c>
      <c r="R9" s="784">
        <v>153811</v>
      </c>
      <c r="S9" s="784">
        <v>105702</v>
      </c>
      <c r="T9" s="791"/>
      <c r="U9" t="s">
        <v>386</v>
      </c>
      <c r="V9" s="798">
        <f>Q7+Q8</f>
        <v>360201</v>
      </c>
      <c r="W9" s="498">
        <f>Q9</f>
        <v>259513</v>
      </c>
      <c r="X9" s="498">
        <f>Q10</f>
        <v>218730</v>
      </c>
      <c r="Y9" s="799">
        <f>Q11</f>
        <v>234961</v>
      </c>
      <c r="Z9" s="798">
        <f>Q15</f>
        <v>188842</v>
      </c>
      <c r="AA9" s="797">
        <f>Q20</f>
        <v>834</v>
      </c>
      <c r="AB9" s="279" t="s">
        <v>264</v>
      </c>
      <c r="AC9" s="784">
        <v>290644</v>
      </c>
      <c r="AD9" s="784">
        <v>179940</v>
      </c>
      <c r="AE9" s="784">
        <v>110704</v>
      </c>
    </row>
    <row r="10" spans="1:31" s="241" customFormat="1" ht="20.25" customHeight="1">
      <c r="A10" s="455" t="s">
        <v>263</v>
      </c>
      <c r="B10" s="786">
        <v>217480</v>
      </c>
      <c r="C10" s="786">
        <v>122877</v>
      </c>
      <c r="D10" s="786">
        <v>94603</v>
      </c>
      <c r="F10" s="453" t="s">
        <v>263</v>
      </c>
      <c r="G10" s="785">
        <v>182053</v>
      </c>
      <c r="H10" s="785">
        <v>110076</v>
      </c>
      <c r="I10" s="785">
        <v>71977</v>
      </c>
      <c r="J10" s="644"/>
      <c r="K10" s="451" t="s">
        <v>263</v>
      </c>
      <c r="L10" s="540">
        <v>213650</v>
      </c>
      <c r="M10" s="540">
        <v>141097</v>
      </c>
      <c r="N10" s="540">
        <v>72553</v>
      </c>
      <c r="P10" s="279" t="s">
        <v>263</v>
      </c>
      <c r="Q10" s="784">
        <v>218730</v>
      </c>
      <c r="R10" s="784">
        <v>141892</v>
      </c>
      <c r="S10" s="784">
        <v>76838</v>
      </c>
      <c r="T10" s="791"/>
      <c r="U10" t="s">
        <v>385</v>
      </c>
      <c r="V10" s="765">
        <f>V9*100/B5</f>
        <v>29.134037228699132</v>
      </c>
      <c r="W10" s="765">
        <f>W9*100/B5</f>
        <v>20.990117749066208</v>
      </c>
      <c r="X10" s="765">
        <f>X9*100/B5</f>
        <v>17.691477711148391</v>
      </c>
      <c r="Y10" s="765">
        <f>Y9*100/B5</f>
        <v>19.004285166594141</v>
      </c>
      <c r="Z10" s="765">
        <f>Z9*100/B5</f>
        <v>15.274054925838632</v>
      </c>
      <c r="AA10" s="765">
        <f>AA9*100/B5</f>
        <v>6.7456189873806777E-2</v>
      </c>
      <c r="AB10" s="279" t="s">
        <v>263</v>
      </c>
      <c r="AC10" s="500">
        <f>(B10+G10+L10+Q10)/4</f>
        <v>207978.25</v>
      </c>
      <c r="AD10" s="500">
        <f>(C10+H10+M10+R10)/4</f>
        <v>128985.5</v>
      </c>
      <c r="AE10" s="500">
        <f>((D10+I10+N10+S10)/4)-0.35</f>
        <v>78992.399999999994</v>
      </c>
    </row>
    <row r="11" spans="1:31" ht="20.25" customHeight="1">
      <c r="A11" s="633" t="s">
        <v>262</v>
      </c>
      <c r="B11" s="786">
        <v>228554</v>
      </c>
      <c r="C11" s="786">
        <v>121794</v>
      </c>
      <c r="D11" s="786">
        <v>106760</v>
      </c>
      <c r="F11" s="636" t="s">
        <v>262</v>
      </c>
      <c r="G11" s="785">
        <v>253329</v>
      </c>
      <c r="H11" s="785">
        <v>119085</v>
      </c>
      <c r="I11" s="785">
        <v>134244</v>
      </c>
      <c r="J11" s="796"/>
      <c r="K11" s="668" t="s">
        <v>262</v>
      </c>
      <c r="L11" s="795">
        <f>SUM(L12:L14)</f>
        <v>222959</v>
      </c>
      <c r="M11" s="795">
        <f>SUM(M12:M14)</f>
        <v>109487</v>
      </c>
      <c r="N11" s="795">
        <f>SUM(N12:N14)</f>
        <v>113472</v>
      </c>
      <c r="P11" s="235" t="s">
        <v>262</v>
      </c>
      <c r="Q11" s="784">
        <f>SUM(Q12:Q14)</f>
        <v>234961</v>
      </c>
      <c r="R11" s="784">
        <f>SUM(R12:R14)</f>
        <v>118834</v>
      </c>
      <c r="S11" s="784">
        <f>SUM(S12:S14)</f>
        <v>116127</v>
      </c>
      <c r="T11" s="791"/>
      <c r="V11" s="235"/>
      <c r="W11" s="235"/>
      <c r="X11" s="235"/>
      <c r="Y11" s="235"/>
      <c r="Z11" s="235"/>
      <c r="AB11" s="235" t="s">
        <v>262</v>
      </c>
      <c r="AC11" s="500">
        <v>234951</v>
      </c>
      <c r="AD11" s="500">
        <v>117300</v>
      </c>
      <c r="AE11" s="500">
        <v>117651</v>
      </c>
    </row>
    <row r="12" spans="1:31" ht="20.25" customHeight="1">
      <c r="A12" s="448" t="s">
        <v>291</v>
      </c>
      <c r="B12" s="786">
        <v>191501</v>
      </c>
      <c r="C12" s="786">
        <v>91515</v>
      </c>
      <c r="D12" s="786">
        <v>99986</v>
      </c>
      <c r="F12" s="446" t="s">
        <v>291</v>
      </c>
      <c r="G12" s="785">
        <v>206670</v>
      </c>
      <c r="H12" s="785">
        <v>89813</v>
      </c>
      <c r="I12" s="785">
        <v>116857</v>
      </c>
      <c r="J12" s="794"/>
      <c r="K12" s="443" t="s">
        <v>291</v>
      </c>
      <c r="L12" s="540">
        <v>173647</v>
      </c>
      <c r="M12" s="540">
        <v>77924</v>
      </c>
      <c r="N12" s="540">
        <v>95723</v>
      </c>
      <c r="P12" s="264" t="s">
        <v>291</v>
      </c>
      <c r="Q12" s="784">
        <v>206166</v>
      </c>
      <c r="R12" s="784">
        <v>104210</v>
      </c>
      <c r="S12" s="784">
        <v>101956</v>
      </c>
      <c r="T12" s="791"/>
      <c r="V12" s="765">
        <f>SUM(V10:AA10)</f>
        <v>102.16142897122032</v>
      </c>
      <c r="Y12" s="794"/>
      <c r="Z12" s="794"/>
      <c r="AA12" s="793"/>
      <c r="AB12" s="264" t="s">
        <v>291</v>
      </c>
      <c r="AC12" s="500">
        <v>194496</v>
      </c>
      <c r="AD12" s="500">
        <v>90866</v>
      </c>
      <c r="AE12" s="500">
        <v>103631</v>
      </c>
    </row>
    <row r="13" spans="1:31" ht="20.25" customHeight="1">
      <c r="A13" s="448" t="s">
        <v>290</v>
      </c>
      <c r="B13" s="786">
        <v>36840</v>
      </c>
      <c r="C13" s="786">
        <v>30066</v>
      </c>
      <c r="D13" s="786">
        <v>6774</v>
      </c>
      <c r="F13" s="446" t="s">
        <v>290</v>
      </c>
      <c r="G13" s="785">
        <v>46659</v>
      </c>
      <c r="H13" s="785">
        <v>29272</v>
      </c>
      <c r="I13" s="785">
        <v>17387</v>
      </c>
      <c r="K13" s="443" t="s">
        <v>290</v>
      </c>
      <c r="L13" s="540">
        <v>49312</v>
      </c>
      <c r="M13" s="540">
        <v>31563</v>
      </c>
      <c r="N13" s="540">
        <v>17749</v>
      </c>
      <c r="P13" s="264" t="s">
        <v>290</v>
      </c>
      <c r="Q13" s="784">
        <v>28795</v>
      </c>
      <c r="R13" s="784">
        <v>14624</v>
      </c>
      <c r="S13" s="784">
        <v>14171</v>
      </c>
      <c r="T13" s="791"/>
      <c r="AA13" s="792"/>
      <c r="AB13" s="264" t="s">
        <v>290</v>
      </c>
      <c r="AC13" s="500">
        <v>40401</v>
      </c>
      <c r="AD13" s="500">
        <v>26381</v>
      </c>
      <c r="AE13" s="500">
        <v>14020</v>
      </c>
    </row>
    <row r="14" spans="1:31" ht="20.25" customHeight="1">
      <c r="A14" s="761" t="s">
        <v>269</v>
      </c>
      <c r="B14" s="790">
        <v>213</v>
      </c>
      <c r="C14" s="790">
        <v>213</v>
      </c>
      <c r="D14" s="789" t="s">
        <v>206</v>
      </c>
      <c r="F14" s="760" t="s">
        <v>269</v>
      </c>
      <c r="G14" s="785" t="s">
        <v>206</v>
      </c>
      <c r="H14" s="785" t="s">
        <v>206</v>
      </c>
      <c r="I14" s="787" t="s">
        <v>206</v>
      </c>
      <c r="J14" s="772"/>
      <c r="K14" s="759" t="s">
        <v>269</v>
      </c>
      <c r="L14" s="540" t="s">
        <v>206</v>
      </c>
      <c r="M14" s="540" t="s">
        <v>206</v>
      </c>
      <c r="N14" s="540" t="s">
        <v>206</v>
      </c>
      <c r="P14" s="275" t="s">
        <v>269</v>
      </c>
      <c r="Q14" s="784" t="s">
        <v>204</v>
      </c>
      <c r="R14" s="784" t="s">
        <v>204</v>
      </c>
      <c r="S14" s="784" t="s">
        <v>204</v>
      </c>
      <c r="T14" s="791"/>
      <c r="X14" s="772"/>
      <c r="Y14" s="772"/>
      <c r="Z14" s="771"/>
      <c r="AA14" s="644"/>
      <c r="AB14" s="275" t="s">
        <v>269</v>
      </c>
      <c r="AC14" s="500">
        <v>53</v>
      </c>
      <c r="AD14" s="500">
        <v>53</v>
      </c>
      <c r="AE14" s="500" t="s">
        <v>206</v>
      </c>
    </row>
    <row r="15" spans="1:31" ht="20.25" customHeight="1">
      <c r="A15" s="633" t="s">
        <v>258</v>
      </c>
      <c r="B15" s="786">
        <v>179033</v>
      </c>
      <c r="C15" s="786">
        <v>79518</v>
      </c>
      <c r="D15" s="786">
        <v>99515</v>
      </c>
      <c r="F15" s="636" t="s">
        <v>258</v>
      </c>
      <c r="G15" s="785">
        <v>180798</v>
      </c>
      <c r="H15" s="785">
        <v>78387</v>
      </c>
      <c r="I15" s="785">
        <v>102411</v>
      </c>
      <c r="J15" s="772"/>
      <c r="K15" s="668" t="s">
        <v>258</v>
      </c>
      <c r="L15" s="540">
        <f>SUM(L16:L18)</f>
        <v>195756</v>
      </c>
      <c r="M15" s="540">
        <f>SUM(M16:M18)</f>
        <v>87555</v>
      </c>
      <c r="N15" s="540">
        <f>SUM(N16:N18)</f>
        <v>108201</v>
      </c>
      <c r="P15" s="235" t="s">
        <v>258</v>
      </c>
      <c r="Q15" s="784">
        <f>SUM(Q16:Q18)</f>
        <v>188842</v>
      </c>
      <c r="R15" s="784">
        <f>SUM(R16:R18)</f>
        <v>92140</v>
      </c>
      <c r="S15" s="784">
        <f>SUM(S16:S18)</f>
        <v>96702</v>
      </c>
      <c r="T15" s="791"/>
      <c r="X15" s="772"/>
      <c r="Y15" s="772"/>
      <c r="Z15" s="771"/>
      <c r="AA15" s="644"/>
      <c r="AB15" s="235" t="s">
        <v>258</v>
      </c>
      <c r="AC15" s="784">
        <v>186107</v>
      </c>
      <c r="AD15" s="784">
        <v>84400</v>
      </c>
      <c r="AE15" s="784">
        <v>101707</v>
      </c>
    </row>
    <row r="16" spans="1:31" s="241" customFormat="1" ht="20.25" customHeight="1">
      <c r="A16" s="761" t="s">
        <v>257</v>
      </c>
      <c r="B16" s="786">
        <v>98872</v>
      </c>
      <c r="C16" s="786">
        <v>35599</v>
      </c>
      <c r="D16" s="786">
        <v>63273</v>
      </c>
      <c r="F16" s="760" t="s">
        <v>257</v>
      </c>
      <c r="G16" s="785">
        <v>101535</v>
      </c>
      <c r="H16" s="785">
        <v>36382</v>
      </c>
      <c r="I16" s="785">
        <v>65153</v>
      </c>
      <c r="J16" s="771"/>
      <c r="K16" s="759" t="s">
        <v>257</v>
      </c>
      <c r="L16" s="540">
        <v>120023</v>
      </c>
      <c r="M16" s="540">
        <v>44472</v>
      </c>
      <c r="N16" s="540">
        <v>75551</v>
      </c>
      <c r="P16" s="275" t="s">
        <v>257</v>
      </c>
      <c r="Q16" s="784">
        <v>111223</v>
      </c>
      <c r="R16" s="784">
        <v>44537</v>
      </c>
      <c r="S16" s="784">
        <v>66686</v>
      </c>
      <c r="T16" s="791"/>
      <c r="U16" s="201"/>
      <c r="V16" s="201"/>
      <c r="W16" s="201"/>
      <c r="X16" s="772"/>
      <c r="Y16" s="771"/>
      <c r="Z16" s="771"/>
      <c r="AA16" s="644"/>
      <c r="AB16" s="275" t="s">
        <v>257</v>
      </c>
      <c r="AC16" s="784">
        <v>107913</v>
      </c>
      <c r="AD16" s="784">
        <v>40248</v>
      </c>
      <c r="AE16" s="784">
        <v>67665</v>
      </c>
    </row>
    <row r="17" spans="1:35" s="241" customFormat="1" ht="20.25" customHeight="1">
      <c r="A17" s="761" t="s">
        <v>256</v>
      </c>
      <c r="B17" s="786">
        <v>59629</v>
      </c>
      <c r="C17" s="786">
        <v>37578</v>
      </c>
      <c r="D17" s="786">
        <v>22051</v>
      </c>
      <c r="F17" s="760" t="s">
        <v>256</v>
      </c>
      <c r="G17" s="785">
        <v>62108</v>
      </c>
      <c r="H17" s="785">
        <v>36463</v>
      </c>
      <c r="I17" s="785">
        <v>25645</v>
      </c>
      <c r="J17" s="771"/>
      <c r="K17" s="759" t="s">
        <v>256</v>
      </c>
      <c r="L17" s="540">
        <v>58740</v>
      </c>
      <c r="M17" s="540">
        <v>39703</v>
      </c>
      <c r="N17" s="540">
        <v>19037</v>
      </c>
      <c r="P17" s="275" t="s">
        <v>256</v>
      </c>
      <c r="Q17" s="784">
        <v>59010</v>
      </c>
      <c r="R17" s="784">
        <v>40749</v>
      </c>
      <c r="S17" s="784">
        <v>18261</v>
      </c>
      <c r="T17" s="791"/>
      <c r="U17" s="201"/>
      <c r="V17" s="201"/>
      <c r="W17" s="201"/>
      <c r="X17" s="780"/>
      <c r="Y17" s="771"/>
      <c r="Z17" s="779"/>
      <c r="AA17" s="644"/>
      <c r="AB17" s="275" t="s">
        <v>256</v>
      </c>
      <c r="AC17" s="784">
        <v>59872</v>
      </c>
      <c r="AD17" s="784">
        <v>38623</v>
      </c>
      <c r="AE17" s="784">
        <v>21249</v>
      </c>
    </row>
    <row r="18" spans="1:35" s="241" customFormat="1" ht="20.25" customHeight="1">
      <c r="A18" s="761" t="s">
        <v>255</v>
      </c>
      <c r="B18" s="786">
        <v>20532</v>
      </c>
      <c r="C18" s="786">
        <v>6341</v>
      </c>
      <c r="D18" s="786">
        <v>14191</v>
      </c>
      <c r="F18" s="760" t="s">
        <v>255</v>
      </c>
      <c r="G18" s="785">
        <v>17155</v>
      </c>
      <c r="H18" s="785">
        <v>5542</v>
      </c>
      <c r="I18" s="785">
        <v>11613</v>
      </c>
      <c r="J18" s="775"/>
      <c r="K18" s="759" t="s">
        <v>255</v>
      </c>
      <c r="L18" s="540">
        <v>16993</v>
      </c>
      <c r="M18" s="540">
        <v>3380</v>
      </c>
      <c r="N18" s="540">
        <v>13613</v>
      </c>
      <c r="P18" s="275" t="s">
        <v>255</v>
      </c>
      <c r="Q18" s="784">
        <v>18609</v>
      </c>
      <c r="R18" s="784">
        <v>6854</v>
      </c>
      <c r="S18" s="784">
        <v>11755</v>
      </c>
      <c r="T18" s="791"/>
      <c r="X18" s="775"/>
      <c r="Y18" s="775"/>
      <c r="Z18" s="775"/>
      <c r="AA18" s="644"/>
      <c r="AB18" s="275" t="s">
        <v>255</v>
      </c>
      <c r="AC18" s="784">
        <v>18322</v>
      </c>
      <c r="AD18" s="784">
        <v>5529</v>
      </c>
      <c r="AE18" s="784">
        <v>12793</v>
      </c>
    </row>
    <row r="19" spans="1:35" s="241" customFormat="1" ht="20.25" customHeight="1">
      <c r="A19" s="448" t="s">
        <v>254</v>
      </c>
      <c r="B19" s="790" t="s">
        <v>206</v>
      </c>
      <c r="C19" s="789" t="s">
        <v>206</v>
      </c>
      <c r="D19" s="789" t="s">
        <v>206</v>
      </c>
      <c r="F19" s="446" t="s">
        <v>254</v>
      </c>
      <c r="G19" s="788" t="s">
        <v>206</v>
      </c>
      <c r="H19" s="787" t="s">
        <v>206</v>
      </c>
      <c r="I19" s="787" t="s">
        <v>206</v>
      </c>
      <c r="J19" s="772"/>
      <c r="K19" s="443" t="s">
        <v>254</v>
      </c>
      <c r="L19" s="540" t="s">
        <v>206</v>
      </c>
      <c r="M19" s="540" t="s">
        <v>206</v>
      </c>
      <c r="N19" s="540" t="s">
        <v>206</v>
      </c>
      <c r="P19" s="264" t="s">
        <v>254</v>
      </c>
      <c r="Q19" s="784" t="s">
        <v>204</v>
      </c>
      <c r="R19" s="784" t="s">
        <v>204</v>
      </c>
      <c r="S19" s="784" t="s">
        <v>204</v>
      </c>
      <c r="T19" s="235"/>
      <c r="U19" s="201"/>
      <c r="V19" s="201"/>
      <c r="W19" s="201"/>
      <c r="X19" s="772"/>
      <c r="Y19" s="772"/>
      <c r="Z19" s="771"/>
      <c r="AA19" s="644"/>
      <c r="AB19" s="264" t="s">
        <v>254</v>
      </c>
      <c r="AC19" s="297" t="s">
        <v>204</v>
      </c>
      <c r="AD19" s="297" t="s">
        <v>204</v>
      </c>
      <c r="AE19" s="297" t="s">
        <v>204</v>
      </c>
    </row>
    <row r="20" spans="1:35" s="241" customFormat="1" ht="20.25" customHeight="1">
      <c r="A20" s="448" t="s">
        <v>253</v>
      </c>
      <c r="B20" s="786" t="s">
        <v>206</v>
      </c>
      <c r="C20" s="786" t="s">
        <v>206</v>
      </c>
      <c r="D20" s="786" t="s">
        <v>206</v>
      </c>
      <c r="F20" s="446" t="s">
        <v>253</v>
      </c>
      <c r="G20" s="785" t="s">
        <v>206</v>
      </c>
      <c r="H20" s="785" t="s">
        <v>206</v>
      </c>
      <c r="I20" s="785" t="s">
        <v>206</v>
      </c>
      <c r="J20" s="772"/>
      <c r="K20" s="443" t="s">
        <v>253</v>
      </c>
      <c r="L20" s="540">
        <v>1491</v>
      </c>
      <c r="M20" s="540">
        <v>194</v>
      </c>
      <c r="N20" s="540">
        <v>1297</v>
      </c>
      <c r="P20" s="264" t="s">
        <v>253</v>
      </c>
      <c r="Q20" s="784">
        <v>834</v>
      </c>
      <c r="R20" s="784">
        <v>834</v>
      </c>
      <c r="S20" s="784" t="s">
        <v>204</v>
      </c>
      <c r="T20" s="235"/>
      <c r="U20" s="201"/>
      <c r="V20" s="201"/>
      <c r="W20" s="201"/>
      <c r="X20" s="772"/>
      <c r="Y20" s="772"/>
      <c r="Z20" s="771"/>
      <c r="AA20" s="644"/>
      <c r="AB20" s="264" t="s">
        <v>253</v>
      </c>
      <c r="AC20" s="297">
        <v>581</v>
      </c>
      <c r="AD20" s="297">
        <v>257</v>
      </c>
      <c r="AE20" s="297">
        <v>324</v>
      </c>
    </row>
    <row r="21" spans="1:35" ht="21" customHeight="1">
      <c r="A21" s="633"/>
      <c r="B21" s="1530" t="s">
        <v>268</v>
      </c>
      <c r="C21" s="1530"/>
      <c r="D21" s="1530"/>
      <c r="F21" s="636"/>
      <c r="G21" s="1531" t="s">
        <v>268</v>
      </c>
      <c r="H21" s="1531"/>
      <c r="I21" s="1531"/>
      <c r="J21" s="771"/>
      <c r="K21" s="668"/>
      <c r="L21" s="1532" t="s">
        <v>268</v>
      </c>
      <c r="M21" s="1532"/>
      <c r="N21" s="1532"/>
      <c r="P21" s="235"/>
      <c r="Q21" s="1513" t="s">
        <v>268</v>
      </c>
      <c r="R21" s="1513"/>
      <c r="S21" s="1513"/>
      <c r="T21" s="235"/>
      <c r="U21" s="201"/>
      <c r="V21" s="201"/>
      <c r="W21" s="201"/>
      <c r="X21" s="772"/>
      <c r="Y21" s="771"/>
      <c r="Z21" s="771"/>
      <c r="AB21" s="235"/>
      <c r="AC21" s="1513" t="s">
        <v>268</v>
      </c>
      <c r="AD21" s="1513"/>
      <c r="AE21" s="1513"/>
    </row>
    <row r="22" spans="1:35" ht="21" customHeight="1">
      <c r="A22" s="507" t="s">
        <v>267</v>
      </c>
      <c r="B22" s="783">
        <f>B5/B5*100</f>
        <v>100</v>
      </c>
      <c r="C22" s="783">
        <f>C5/C5*100</f>
        <v>100</v>
      </c>
      <c r="D22" s="783">
        <f>D5/D5*100</f>
        <v>100</v>
      </c>
      <c r="F22" s="506" t="s">
        <v>267</v>
      </c>
      <c r="G22" s="782">
        <f>G5/G5*100</f>
        <v>100</v>
      </c>
      <c r="H22" s="782">
        <f>H5/H5*100</f>
        <v>100</v>
      </c>
      <c r="I22" s="782">
        <f>I5/I5*100</f>
        <v>100</v>
      </c>
      <c r="J22" s="771"/>
      <c r="K22" s="505" t="s">
        <v>267</v>
      </c>
      <c r="L22" s="781">
        <f>L5/L5*100</f>
        <v>100</v>
      </c>
      <c r="M22" s="781">
        <f>M5/M5*100</f>
        <v>100</v>
      </c>
      <c r="N22" s="781">
        <f>N5/N5*100</f>
        <v>100</v>
      </c>
      <c r="P22" s="288" t="s">
        <v>267</v>
      </c>
      <c r="Q22" s="773">
        <f>Q5/Q5*100</f>
        <v>100</v>
      </c>
      <c r="R22" s="774">
        <f>R5/R5*100</f>
        <v>100</v>
      </c>
      <c r="S22" s="773">
        <f>S5/S5*100</f>
        <v>100</v>
      </c>
      <c r="T22" s="235"/>
      <c r="X22" s="780"/>
      <c r="Y22" s="771"/>
      <c r="Z22" s="779"/>
      <c r="AA22" s="644"/>
      <c r="AB22" s="288" t="s">
        <v>267</v>
      </c>
      <c r="AC22" s="773">
        <f>AC5/AC5*100</f>
        <v>100</v>
      </c>
      <c r="AD22" s="774">
        <f>AD5/AD5*100</f>
        <v>100</v>
      </c>
      <c r="AE22" s="773">
        <f>AE5/AE5*100</f>
        <v>100</v>
      </c>
      <c r="AI22" s="324"/>
    </row>
    <row r="23" spans="1:35" ht="4.8" customHeight="1">
      <c r="A23" s="507"/>
      <c r="B23" s="778"/>
      <c r="C23" s="778"/>
      <c r="D23" s="778"/>
      <c r="F23" s="506"/>
      <c r="G23" s="777"/>
      <c r="H23" s="777"/>
      <c r="I23" s="777"/>
      <c r="J23" s="775"/>
      <c r="K23" s="505"/>
      <c r="L23" s="776"/>
      <c r="M23" s="776"/>
      <c r="N23" s="776"/>
      <c r="P23" s="288"/>
      <c r="Q23" s="773"/>
      <c r="R23" s="774"/>
      <c r="S23" s="773"/>
      <c r="T23" s="235"/>
      <c r="X23" s="775"/>
      <c r="Y23" s="775"/>
      <c r="Z23" s="775"/>
      <c r="AA23" s="644"/>
      <c r="AB23" s="288"/>
      <c r="AC23" s="773"/>
      <c r="AD23" s="774"/>
      <c r="AE23" s="773"/>
      <c r="AI23" s="324"/>
    </row>
    <row r="24" spans="1:35" ht="20.25" customHeight="1">
      <c r="A24" s="653" t="s">
        <v>266</v>
      </c>
      <c r="B24" s="757">
        <f>B7*100/B5</f>
        <v>0.89941586498409032</v>
      </c>
      <c r="C24" s="757">
        <f>C7*100/C5</f>
        <v>0.63822472444970746</v>
      </c>
      <c r="D24" s="757">
        <f>D7*100/D5</f>
        <v>1.2193190815518606</v>
      </c>
      <c r="F24" s="651" t="s">
        <v>266</v>
      </c>
      <c r="G24" s="755">
        <f>G7*100/G5</f>
        <v>1.0296603166822216</v>
      </c>
      <c r="H24" s="755">
        <f>H7*100/H5</f>
        <v>0.47113456160907474</v>
      </c>
      <c r="I24" s="755">
        <f>I7*100/I5</f>
        <v>1.7271281198720274</v>
      </c>
      <c r="J24" s="772"/>
      <c r="K24" s="649" t="s">
        <v>266</v>
      </c>
      <c r="L24" s="754">
        <f>L7*100/L5</f>
        <v>1.2863408603250781</v>
      </c>
      <c r="M24" s="754">
        <f>M7*100/M5</f>
        <v>0.84719766644171401</v>
      </c>
      <c r="N24" s="754">
        <f>N7*100/N5</f>
        <v>1.8269103691409367</v>
      </c>
      <c r="P24" s="283" t="s">
        <v>266</v>
      </c>
      <c r="Q24" s="753">
        <f>Q7*100/Q5</f>
        <v>0.70636800015200929</v>
      </c>
      <c r="R24" s="753">
        <f>R7*100/R5</f>
        <v>0.17064553011872113</v>
      </c>
      <c r="S24" s="753">
        <f>S7*100/S5</f>
        <v>1.3679723538998094</v>
      </c>
      <c r="T24" s="235"/>
      <c r="X24" s="772"/>
      <c r="Y24" s="772"/>
      <c r="Z24" s="771"/>
      <c r="AA24" s="644"/>
      <c r="AB24" s="283" t="s">
        <v>266</v>
      </c>
      <c r="AC24" s="753">
        <f>AC7*100/AC5</f>
        <v>0.98301614929651793</v>
      </c>
      <c r="AD24" s="753">
        <f>AD7*100/AD5</f>
        <v>0.53336791674473605</v>
      </c>
      <c r="AE24" s="753">
        <f>AE7*100/AE5</f>
        <v>1.5382573612684032</v>
      </c>
      <c r="AI24" s="324"/>
    </row>
    <row r="25" spans="1:35" ht="20.25" customHeight="1">
      <c r="A25" s="633" t="s">
        <v>265</v>
      </c>
      <c r="B25" s="757">
        <f>B8*100/B5</f>
        <v>24.724230360461938</v>
      </c>
      <c r="C25" s="757">
        <f>C8*100/C5</f>
        <v>24.072708253138966</v>
      </c>
      <c r="D25" s="757">
        <f>D8*100/D5</f>
        <v>25.522205427193551</v>
      </c>
      <c r="F25" s="636" t="s">
        <v>265</v>
      </c>
      <c r="G25" s="755">
        <f>G8*100/G5</f>
        <v>25.5268256970386</v>
      </c>
      <c r="H25" s="755">
        <f>H8*100/H5</f>
        <v>27.465117783640402</v>
      </c>
      <c r="I25" s="755">
        <f>I8*100/I5</f>
        <v>23.106353030732826</v>
      </c>
      <c r="J25" s="772"/>
      <c r="K25" s="668" t="s">
        <v>265</v>
      </c>
      <c r="L25" s="754">
        <f>L8*100/L5</f>
        <v>26.49615982631321</v>
      </c>
      <c r="M25" s="754">
        <f>M8*100/M5</f>
        <v>26.322386877638777</v>
      </c>
      <c r="N25" s="754">
        <f>N8*100/N5</f>
        <v>26.71006808862678</v>
      </c>
      <c r="P25" s="235" t="s">
        <v>265</v>
      </c>
      <c r="Q25" s="753">
        <f>Q8*100/Q5</f>
        <v>27.811280511701149</v>
      </c>
      <c r="R25" s="753">
        <f>R8*100/R5</f>
        <v>27.113583154950728</v>
      </c>
      <c r="S25" s="753">
        <f>S8*100/S5</f>
        <v>28.672919951233581</v>
      </c>
      <c r="T25" s="235"/>
      <c r="X25" s="772"/>
      <c r="Y25" s="772"/>
      <c r="Z25" s="771"/>
      <c r="AB25" s="235" t="s">
        <v>265</v>
      </c>
      <c r="AC25" s="753">
        <f>AC8*100/AC5</f>
        <v>26.151000861277339</v>
      </c>
      <c r="AD25" s="753">
        <f>AD8*100/AD5</f>
        <v>26.256404230401468</v>
      </c>
      <c r="AE25" s="753">
        <f>AE8*100/AE5</f>
        <v>26.020845130237827</v>
      </c>
      <c r="AI25" s="324"/>
    </row>
    <row r="26" spans="1:35" ht="20.25" customHeight="1">
      <c r="A26" s="455" t="s">
        <v>264</v>
      </c>
      <c r="B26" s="757">
        <f>B9*100/B5</f>
        <v>23.819233587682533</v>
      </c>
      <c r="C26" s="757">
        <f>C9*100/C5</f>
        <v>27.658902382764406</v>
      </c>
      <c r="D26" s="757">
        <f>D9*100/D5</f>
        <v>19.116461527387894</v>
      </c>
      <c r="F26" s="453" t="s">
        <v>264</v>
      </c>
      <c r="G26" s="755">
        <f>G9*100/G5+0.01</f>
        <v>24.259430561199604</v>
      </c>
      <c r="H26" s="755">
        <f>H9*100/H5</f>
        <v>27.847546204110387</v>
      </c>
      <c r="I26" s="755">
        <f>I9*100/I5</f>
        <v>19.756227176594361</v>
      </c>
      <c r="J26" s="771"/>
      <c r="K26" s="451" t="s">
        <v>264</v>
      </c>
      <c r="L26" s="754">
        <f>L9*100/L5-0.03</f>
        <v>23.422255751028416</v>
      </c>
      <c r="M26" s="754">
        <f>M9*100/M5</f>
        <v>25.655476667205811</v>
      </c>
      <c r="N26" s="754">
        <f>N9*100/N5</f>
        <v>20.740169886873673</v>
      </c>
      <c r="P26" s="279" t="s">
        <v>264</v>
      </c>
      <c r="Q26" s="753">
        <f>Q9*100/Q5</f>
        <v>20.546029906237209</v>
      </c>
      <c r="R26" s="753">
        <f>R9*100/R5+0.04</f>
        <v>22.077917408136539</v>
      </c>
      <c r="S26" s="753">
        <f>S9*100/S5</f>
        <v>18.70358475642448</v>
      </c>
      <c r="T26" s="235"/>
      <c r="X26" s="772"/>
      <c r="Y26" s="771"/>
      <c r="Z26" s="771"/>
      <c r="AA26" s="644"/>
      <c r="AB26" s="279" t="s">
        <v>264</v>
      </c>
      <c r="AC26" s="753">
        <f>AC9*100/AC5</f>
        <v>23.013108795500376</v>
      </c>
      <c r="AD26" s="753">
        <f>AD9*100/AD5</f>
        <v>25.785659037895705</v>
      </c>
      <c r="AE26" s="753">
        <f>AE9*100/AE5</f>
        <v>19.589467723669308</v>
      </c>
      <c r="AI26" s="324"/>
    </row>
    <row r="27" spans="1:35" ht="20.25" customHeight="1">
      <c r="A27" s="455" t="s">
        <v>263</v>
      </c>
      <c r="B27" s="757">
        <f>B10*100/B5</f>
        <v>17.590374309059349</v>
      </c>
      <c r="C27" s="757">
        <f>C10*100/C5-0.03</f>
        <v>18.023208901060475</v>
      </c>
      <c r="D27" s="757">
        <f>D10*100/D5+0.03</f>
        <v>17.053501043691067</v>
      </c>
      <c r="F27" s="453" t="s">
        <v>263</v>
      </c>
      <c r="G27" s="755">
        <f>G10*100/G5</f>
        <v>14.534601041556058</v>
      </c>
      <c r="H27" s="755">
        <f>H10*100/H5</f>
        <v>15.825635643478948</v>
      </c>
      <c r="I27" s="755">
        <f>I10*100/I5</f>
        <v>12.922401318506124</v>
      </c>
      <c r="K27" s="451" t="s">
        <v>263</v>
      </c>
      <c r="L27" s="754">
        <f>L10*100/L5</f>
        <v>16.437005072275891</v>
      </c>
      <c r="M27" s="754">
        <f>M10*100/M5</f>
        <v>19.673642057591593</v>
      </c>
      <c r="N27" s="754">
        <f>N10*100/N5</f>
        <v>12.45282112103367</v>
      </c>
      <c r="P27" s="279" t="s">
        <v>263</v>
      </c>
      <c r="Q27" s="753">
        <f>Q10*100/Q5</f>
        <v>17.317179183282782</v>
      </c>
      <c r="R27" s="753">
        <f>R10*100/R5</f>
        <v>20.330172594127273</v>
      </c>
      <c r="S27" s="753">
        <f>S10*100/S5</f>
        <v>13.596204854346599</v>
      </c>
      <c r="T27" s="235"/>
      <c r="AB27" s="279" t="s">
        <v>263</v>
      </c>
      <c r="AC27" s="753">
        <f>AC10*100/AC5</f>
        <v>16.467658352994647</v>
      </c>
      <c r="AD27" s="753">
        <f>AD10*100/AD5</f>
        <v>18.483806401203157</v>
      </c>
      <c r="AE27" s="753">
        <f>AE10*100/AE5</f>
        <v>13.977986976217439</v>
      </c>
      <c r="AI27" s="324"/>
    </row>
    <row r="28" spans="1:35" ht="20.25" customHeight="1">
      <c r="A28" s="633" t="s">
        <v>262</v>
      </c>
      <c r="B28" s="757">
        <f>B11*100/B5</f>
        <v>18.486069568846563</v>
      </c>
      <c r="C28" s="757">
        <f>C11*100/C5</f>
        <v>17.894093482879299</v>
      </c>
      <c r="D28" s="757">
        <f>D11*100/D5</f>
        <v>19.211113510400921</v>
      </c>
      <c r="F28" s="636" t="s">
        <v>262</v>
      </c>
      <c r="G28" s="755">
        <f>G11*100/G5</f>
        <v>20.22507702293483</v>
      </c>
      <c r="H28" s="755">
        <f>H11*100/H5</f>
        <v>17.120860320175975</v>
      </c>
      <c r="I28" s="755">
        <f>I11*100/I5</f>
        <v>24.101516353856596</v>
      </c>
      <c r="K28" s="668" t="s">
        <v>262</v>
      </c>
      <c r="L28" s="754">
        <f>L11*100/L5</f>
        <v>17.153186117058556</v>
      </c>
      <c r="M28" s="754">
        <f>M11*100/M5</f>
        <v>15.266150576975633</v>
      </c>
      <c r="N28" s="754">
        <f>N11*100/N5</f>
        <v>19.476059132578012</v>
      </c>
      <c r="P28" s="235" t="s">
        <v>262</v>
      </c>
      <c r="Q28" s="753">
        <f>Q11*100/Q5</f>
        <v>18.602211576296373</v>
      </c>
      <c r="R28" s="753">
        <f>R11*100/R5</f>
        <v>17.026440744020242</v>
      </c>
      <c r="S28" s="753">
        <f>S11*100/S5</f>
        <v>20.548250619754647</v>
      </c>
      <c r="T28" s="235"/>
      <c r="AB28" s="235" t="s">
        <v>262</v>
      </c>
      <c r="AC28" s="753">
        <f>AC11*100/AC5</f>
        <v>18.603352983758857</v>
      </c>
      <c r="AD28" s="753">
        <f>AD11*100/AD5</f>
        <v>16.809257558881662</v>
      </c>
      <c r="AE28" s="753">
        <f>AE11*100/AE5</f>
        <v>20.81876415628539</v>
      </c>
      <c r="AI28" s="324"/>
    </row>
    <row r="29" spans="1:35" ht="20.25" customHeight="1">
      <c r="A29" s="448" t="s">
        <v>261</v>
      </c>
      <c r="B29" s="757">
        <f>B12*100/B5</f>
        <v>15.489122082762437</v>
      </c>
      <c r="C29" s="757">
        <f>C12*100/C5+0.03</f>
        <v>13.475473217775086</v>
      </c>
      <c r="D29" s="757">
        <f>D12*100/D5</f>
        <v>17.992154322320594</v>
      </c>
      <c r="F29" s="446" t="s">
        <v>261</v>
      </c>
      <c r="G29" s="755">
        <f>G12*100/G5</f>
        <v>16.499953295240346</v>
      </c>
      <c r="H29" s="755">
        <f>H12*100/H5</f>
        <v>12.912422454011544</v>
      </c>
      <c r="I29" s="755">
        <f>I12*100/I5</f>
        <v>20.97993874260764</v>
      </c>
      <c r="J29" s="769"/>
      <c r="K29" s="443" t="s">
        <v>261</v>
      </c>
      <c r="L29" s="754">
        <f>L12*100/L5</f>
        <v>13.35940379024335</v>
      </c>
      <c r="M29" s="754">
        <f>M12*100/M5</f>
        <v>10.865212468697189</v>
      </c>
      <c r="N29" s="754">
        <f>N12*100/N5</f>
        <v>16.429663779150498</v>
      </c>
      <c r="P29" s="264" t="s">
        <v>261</v>
      </c>
      <c r="Q29" s="753">
        <f>Q12*100/Q5</f>
        <v>16.322468630277868</v>
      </c>
      <c r="R29" s="753">
        <f>R12*100/R5</f>
        <v>14.931125687381973</v>
      </c>
      <c r="S29" s="753">
        <f>S12*100/S5</f>
        <v>18.040743670186131</v>
      </c>
      <c r="T29" s="235"/>
      <c r="V29" s="768"/>
      <c r="W29" s="770"/>
      <c r="X29" s="770"/>
      <c r="Y29" s="769"/>
      <c r="Z29" s="768"/>
      <c r="AA29" s="767"/>
      <c r="AB29" s="264" t="s">
        <v>261</v>
      </c>
      <c r="AC29" s="753">
        <f>AC12*100/AC5</f>
        <v>15.400137653932788</v>
      </c>
      <c r="AD29" s="753">
        <f>AD12*100/AD5</f>
        <v>13.021227598852013</v>
      </c>
      <c r="AE29" s="753">
        <f>AE12*100/AE5</f>
        <v>18.337875141562854</v>
      </c>
      <c r="AI29" s="324"/>
    </row>
    <row r="30" spans="1:35" ht="20.25" customHeight="1">
      <c r="A30" s="448" t="s">
        <v>260</v>
      </c>
      <c r="B30" s="757">
        <f>B13*100/B5</f>
        <v>2.9797194663681554</v>
      </c>
      <c r="C30" s="757">
        <f>C13*100/C5</f>
        <v>4.4173260969854757</v>
      </c>
      <c r="D30" s="757">
        <f>D13*100/D5</f>
        <v>1.2189591880803283</v>
      </c>
      <c r="F30" s="446" t="s">
        <v>260</v>
      </c>
      <c r="G30" s="755">
        <f>G13*100/G5</f>
        <v>3.7251237276944855</v>
      </c>
      <c r="H30" s="755">
        <f>H13*100/H5</f>
        <v>4.2084378661644299</v>
      </c>
      <c r="I30" s="755">
        <f>I13*100/I5</f>
        <v>3.1215776112489544</v>
      </c>
      <c r="J30" s="765"/>
      <c r="K30" s="443" t="s">
        <v>260</v>
      </c>
      <c r="L30" s="754">
        <f>L13*100/L5</f>
        <v>3.7937823268152062</v>
      </c>
      <c r="M30" s="754">
        <f>M13*100/M5</f>
        <v>4.4009381082784431</v>
      </c>
      <c r="N30" s="754">
        <f>N13*100/N5</f>
        <v>3.0463953534275166</v>
      </c>
      <c r="P30" s="264" t="s">
        <v>260</v>
      </c>
      <c r="Q30" s="753">
        <f>Q13*100/Q5</f>
        <v>2.2797429460185055</v>
      </c>
      <c r="R30" s="753">
        <f>R13*100/R5</f>
        <v>2.0953150566382686</v>
      </c>
      <c r="S30" s="753">
        <f>S13*100/S5</f>
        <v>2.5075069495685165</v>
      </c>
      <c r="T30" s="235"/>
      <c r="U30" s="765"/>
      <c r="V30" s="764"/>
      <c r="W30" s="766"/>
      <c r="X30" s="766"/>
      <c r="Y30" s="765"/>
      <c r="Z30" s="764"/>
      <c r="AA30" s="763"/>
      <c r="AB30" s="264" t="s">
        <v>260</v>
      </c>
      <c r="AC30" s="753">
        <f>AC13*100/AC5</f>
        <v>3.1989396252701265</v>
      </c>
      <c r="AD30" s="753">
        <f>AD13*100/AD5</f>
        <v>3.7804349843210323</v>
      </c>
      <c r="AE30" s="753">
        <f>AE13*100/AE5</f>
        <v>2.4808890147225369</v>
      </c>
      <c r="AI30" s="324"/>
    </row>
    <row r="31" spans="1:35" ht="20.25" customHeight="1">
      <c r="A31" s="761" t="s">
        <v>259</v>
      </c>
      <c r="B31" s="757">
        <f>B14*100/B5</f>
        <v>1.7228019715972234E-2</v>
      </c>
      <c r="C31" s="757">
        <f>C14*100/C5</f>
        <v>3.1294168118735657E-2</v>
      </c>
      <c r="D31" s="757" t="s">
        <v>206</v>
      </c>
      <c r="F31" s="760" t="s">
        <v>259</v>
      </c>
      <c r="G31" s="755" t="s">
        <v>206</v>
      </c>
      <c r="H31" s="755" t="s">
        <v>206</v>
      </c>
      <c r="I31" s="755" t="s">
        <v>206</v>
      </c>
      <c r="K31" s="759" t="s">
        <v>259</v>
      </c>
      <c r="L31" s="754" t="s">
        <v>206</v>
      </c>
      <c r="M31" s="754" t="s">
        <v>206</v>
      </c>
      <c r="N31" s="754" t="s">
        <v>206</v>
      </c>
      <c r="P31" s="275" t="s">
        <v>259</v>
      </c>
      <c r="Q31" s="753" t="s">
        <v>206</v>
      </c>
      <c r="R31" s="753" t="s">
        <v>206</v>
      </c>
      <c r="S31" s="753" t="s">
        <v>206</v>
      </c>
      <c r="T31" s="235"/>
      <c r="AB31" s="275" t="s">
        <v>259</v>
      </c>
      <c r="AC31" s="753">
        <f>AC14*100/AC5</f>
        <v>4.1965248419424447E-3</v>
      </c>
      <c r="AD31" s="753">
        <f>AD14*100/AD5</f>
        <v>7.5949757086166076E-3</v>
      </c>
      <c r="AE31" s="753" t="s">
        <v>206</v>
      </c>
      <c r="AI31" s="324"/>
    </row>
    <row r="32" spans="1:35" ht="20.25" customHeight="1">
      <c r="A32" s="633" t="s">
        <v>258</v>
      </c>
      <c r="B32" s="757">
        <f>B15*100/B5</f>
        <v>14.480676308965526</v>
      </c>
      <c r="C32" s="757">
        <f>C15*100/C5</f>
        <v>11.682862255707146</v>
      </c>
      <c r="D32" s="757">
        <f>D15*100/D5</f>
        <v>17.907399409774708</v>
      </c>
      <c r="F32" s="636" t="s">
        <v>258</v>
      </c>
      <c r="G32" s="755">
        <f>G15*100/G5+0.03</f>
        <v>14.464405360588687</v>
      </c>
      <c r="H32" s="755">
        <f>H15*100/H5</f>
        <v>11.269705486985213</v>
      </c>
      <c r="I32" s="755">
        <f>I15*100/I5</f>
        <v>18.386374000438067</v>
      </c>
      <c r="K32" s="668" t="s">
        <v>258</v>
      </c>
      <c r="L32" s="754">
        <f>L15*100/L5</f>
        <v>15.060343388384927</v>
      </c>
      <c r="M32" s="754">
        <f>M15*100/M5</f>
        <v>12.208096064072461</v>
      </c>
      <c r="N32" s="754">
        <f>N15*100/N5</f>
        <v>18.571357464432403</v>
      </c>
      <c r="P32" s="235" t="s">
        <v>258</v>
      </c>
      <c r="Q32" s="753">
        <f>Q15*100/Q5</f>
        <v>14.950901802813913</v>
      </c>
      <c r="R32" s="762">
        <f>R15*100/R5</f>
        <v>13.201745713802659</v>
      </c>
      <c r="S32" s="753">
        <f>S15*100/S5</f>
        <v>17.111067464340884</v>
      </c>
      <c r="T32" s="235"/>
      <c r="AB32" s="235" t="s">
        <v>258</v>
      </c>
      <c r="AC32" s="753">
        <f>AC15*100/AC5</f>
        <v>14.735899033195897</v>
      </c>
      <c r="AD32" s="762">
        <f>AD15*100/AD5</f>
        <v>12.094640562400786</v>
      </c>
      <c r="AE32" s="753">
        <f>AE15*100/AE5</f>
        <v>17.997416477916193</v>
      </c>
      <c r="AI32" s="324"/>
    </row>
    <row r="33" spans="1:35" ht="20.25" customHeight="1">
      <c r="A33" s="761" t="s">
        <v>257</v>
      </c>
      <c r="B33" s="757">
        <f>B16*100/B5</f>
        <v>7.9970364570779662</v>
      </c>
      <c r="C33" s="757">
        <f>C16*100/C5</f>
        <v>5.2302398631871858</v>
      </c>
      <c r="D33" s="757">
        <f>D16*100/D5</f>
        <v>11.385769812135608</v>
      </c>
      <c r="F33" s="760" t="s">
        <v>257</v>
      </c>
      <c r="G33" s="755">
        <f>G16*100/G5</f>
        <v>8.1062696948382857</v>
      </c>
      <c r="H33" s="755">
        <f>H16*100/H5</f>
        <v>5.2306431554657795</v>
      </c>
      <c r="I33" s="755">
        <f>I16*100/I5</f>
        <v>11.697253471312079</v>
      </c>
      <c r="J33" s="633"/>
      <c r="K33" s="759" t="s">
        <v>257</v>
      </c>
      <c r="L33" s="754">
        <f>L16*100/L5</f>
        <v>9.2338809257653605</v>
      </c>
      <c r="M33" s="754">
        <f>M16*100/M5</f>
        <v>6.2008845658321112</v>
      </c>
      <c r="N33" s="754">
        <f>N16*100/N5</f>
        <v>12.967390576753751</v>
      </c>
      <c r="P33" s="275" t="s">
        <v>257</v>
      </c>
      <c r="Q33" s="753">
        <f>Q16*100/Q5</f>
        <v>8.8056902130583872</v>
      </c>
      <c r="R33" s="753">
        <f>R16*100/R5</f>
        <v>6.381225839544487</v>
      </c>
      <c r="S33" s="753">
        <f>S16*100/S5</f>
        <v>11.799845348876302</v>
      </c>
      <c r="T33" s="235"/>
      <c r="U33" s="633"/>
      <c r="V33" s="633"/>
      <c r="W33" s="633"/>
      <c r="X33" s="633"/>
      <c r="Y33" s="633"/>
      <c r="Z33" s="633"/>
      <c r="AA33" s="633"/>
      <c r="AB33" s="275" t="s">
        <v>257</v>
      </c>
      <c r="AC33" s="753">
        <f>AC16*100/AC5</f>
        <v>8.5445204767648111</v>
      </c>
      <c r="AD33" s="753">
        <f>AD16*100/AD5</f>
        <v>5.7675958928377584</v>
      </c>
      <c r="AE33" s="753">
        <f>AE16*100/AE5</f>
        <v>11.973563137032842</v>
      </c>
      <c r="AI33" s="324"/>
    </row>
    <row r="34" spans="1:35" ht="20.25" customHeight="1">
      <c r="A34" s="761" t="s">
        <v>256</v>
      </c>
      <c r="B34" s="757">
        <f>B17*100/B5</f>
        <v>4.8229558105338421</v>
      </c>
      <c r="C34" s="757">
        <f>C17*100/C5</f>
        <v>5.52099647683497</v>
      </c>
      <c r="D34" s="757">
        <f>D17*100/D5</f>
        <v>3.9680054703807675</v>
      </c>
      <c r="F34" s="760" t="s">
        <v>256</v>
      </c>
      <c r="G34" s="755">
        <f>G17*100/G5</f>
        <v>4.9585285685430271</v>
      </c>
      <c r="H34" s="755">
        <f>H17*100/H5</f>
        <v>5.2422885321793391</v>
      </c>
      <c r="I34" s="755">
        <f>I17*100/I5</f>
        <v>4.6041788600954412</v>
      </c>
      <c r="J34" s="633"/>
      <c r="K34" s="759" t="s">
        <v>256</v>
      </c>
      <c r="L34" s="754">
        <f>L17*100/L5</f>
        <v>4.5191185487736298</v>
      </c>
      <c r="M34" s="754">
        <f>M17*100/M5</f>
        <v>5.535926423754999</v>
      </c>
      <c r="N34" s="754">
        <f>N17*100/N5</f>
        <v>3.2674645525494186</v>
      </c>
      <c r="P34" s="275" t="s">
        <v>256</v>
      </c>
      <c r="Q34" s="753">
        <f>Q17*100/Q5</f>
        <v>4.671909402484876</v>
      </c>
      <c r="R34" s="753">
        <f>R17*100/R5</f>
        <v>5.8384842206614342</v>
      </c>
      <c r="S34" s="753">
        <f>S17*100/S5</f>
        <v>3.2312175856376175</v>
      </c>
      <c r="T34" s="235"/>
      <c r="U34" s="633"/>
      <c r="V34" s="633"/>
      <c r="W34" s="633"/>
      <c r="X34" s="633"/>
      <c r="Y34" s="633"/>
      <c r="Z34" s="633"/>
      <c r="AA34" s="633"/>
      <c r="AB34" s="275" t="s">
        <v>256</v>
      </c>
      <c r="AC34" s="753">
        <f>AC17*100/AC5</f>
        <v>4.7406478365429816</v>
      </c>
      <c r="AD34" s="753">
        <f>AD17*100/AD5</f>
        <v>5.5347310715830043</v>
      </c>
      <c r="AE34" s="753">
        <f>AE17*100/AE5</f>
        <v>3.7600863533408835</v>
      </c>
      <c r="AI34" s="324"/>
    </row>
    <row r="35" spans="1:35" ht="20.25" customHeight="1">
      <c r="A35" s="761" t="s">
        <v>255</v>
      </c>
      <c r="B35" s="757">
        <f>B18*100/B5</f>
        <v>1.6606840413537178</v>
      </c>
      <c r="C35" s="757">
        <f>C18*100/C5</f>
        <v>0.93162591568498965</v>
      </c>
      <c r="D35" s="757">
        <f>D18*100/D5</f>
        <v>2.5536241272583315</v>
      </c>
      <c r="F35" s="760" t="s">
        <v>255</v>
      </c>
      <c r="G35" s="755">
        <f>G18*100/G5</f>
        <v>1.3696070972073746</v>
      </c>
      <c r="H35" s="755">
        <f>H18*100/H5</f>
        <v>0.79677379934009529</v>
      </c>
      <c r="I35" s="755">
        <f>I18*100/I5</f>
        <v>2.0849416690305462</v>
      </c>
      <c r="J35" s="633"/>
      <c r="K35" s="759" t="s">
        <v>255</v>
      </c>
      <c r="L35" s="754">
        <f>L18*100/L5</f>
        <v>1.307343913845936</v>
      </c>
      <c r="M35" s="754">
        <f>M18*100/M5</f>
        <v>0.47128507448535112</v>
      </c>
      <c r="N35" s="754">
        <f>N18*100/N5</f>
        <v>2.3365023351292344</v>
      </c>
      <c r="P35" s="275" t="s">
        <v>255</v>
      </c>
      <c r="Q35" s="753">
        <f>Q18*100/Q5</f>
        <v>1.4733021872706502</v>
      </c>
      <c r="R35" s="753">
        <f>R18*100/R5</f>
        <v>0.98203565359673783</v>
      </c>
      <c r="S35" s="753">
        <f>S18*100/S5</f>
        <v>2.0800045298269643</v>
      </c>
      <c r="T35" s="235"/>
      <c r="U35" s="633"/>
      <c r="V35" s="633"/>
      <c r="W35" s="633"/>
      <c r="X35" s="633"/>
      <c r="Y35" s="633"/>
      <c r="Z35" s="633"/>
      <c r="AA35" s="633"/>
      <c r="AB35" s="275" t="s">
        <v>255</v>
      </c>
      <c r="AC35" s="753">
        <f>AC18*100/AC5</f>
        <v>1.4507307198881032</v>
      </c>
      <c r="AD35" s="753">
        <f>AD18*100/AD5</f>
        <v>0.7923135979800231</v>
      </c>
      <c r="AE35" s="753">
        <f>AE18*100/AE5</f>
        <v>2.2637669875424691</v>
      </c>
      <c r="AI35" s="324"/>
    </row>
    <row r="36" spans="1:35" ht="20.25" customHeight="1">
      <c r="A36" s="448" t="s">
        <v>254</v>
      </c>
      <c r="B36" s="758" t="s">
        <v>206</v>
      </c>
      <c r="C36" s="757" t="s">
        <v>206</v>
      </c>
      <c r="D36" s="757" t="s">
        <v>206</v>
      </c>
      <c r="F36" s="446" t="s">
        <v>254</v>
      </c>
      <c r="G36" s="756" t="s">
        <v>206</v>
      </c>
      <c r="H36" s="755" t="s">
        <v>206</v>
      </c>
      <c r="I36" s="755" t="s">
        <v>206</v>
      </c>
      <c r="J36" s="633"/>
      <c r="K36" s="443" t="s">
        <v>254</v>
      </c>
      <c r="L36" s="754" t="s">
        <v>206</v>
      </c>
      <c r="M36" s="754" t="s">
        <v>206</v>
      </c>
      <c r="N36" s="754" t="s">
        <v>206</v>
      </c>
      <c r="P36" s="264" t="s">
        <v>254</v>
      </c>
      <c r="Q36" s="753" t="s">
        <v>206</v>
      </c>
      <c r="R36" s="753" t="s">
        <v>206</v>
      </c>
      <c r="S36" s="753" t="s">
        <v>206</v>
      </c>
      <c r="T36" s="235"/>
      <c r="U36" s="633"/>
      <c r="V36" s="633"/>
      <c r="W36" s="633"/>
      <c r="X36" s="633"/>
      <c r="Y36" s="633"/>
      <c r="Z36" s="633"/>
      <c r="AA36" s="633"/>
      <c r="AB36" s="264" t="s">
        <v>254</v>
      </c>
      <c r="AC36" s="753" t="s">
        <v>206</v>
      </c>
      <c r="AD36" s="753" t="s">
        <v>206</v>
      </c>
      <c r="AE36" s="753" t="s">
        <v>206</v>
      </c>
      <c r="AI36" s="324"/>
    </row>
    <row r="37" spans="1:35" ht="20.25" customHeight="1">
      <c r="A37" s="448" t="s">
        <v>253</v>
      </c>
      <c r="B37" s="758" t="s">
        <v>206</v>
      </c>
      <c r="C37" s="757" t="s">
        <v>206</v>
      </c>
      <c r="D37" s="757" t="s">
        <v>206</v>
      </c>
      <c r="F37" s="446" t="s">
        <v>253</v>
      </c>
      <c r="G37" s="756" t="s">
        <v>206</v>
      </c>
      <c r="H37" s="755" t="s">
        <v>206</v>
      </c>
      <c r="I37" s="755" t="s">
        <v>206</v>
      </c>
      <c r="J37" s="633"/>
      <c r="K37" s="443" t="s">
        <v>253</v>
      </c>
      <c r="L37" s="754">
        <f>L20*100/L5</f>
        <v>0.11470898461391695</v>
      </c>
      <c r="M37" s="754">
        <f>M20*100/M5</f>
        <v>2.7050090074011279E-2</v>
      </c>
      <c r="N37" s="754">
        <f>N20*100/N5</f>
        <v>0.22261393731452414</v>
      </c>
      <c r="P37" s="264" t="s">
        <v>253</v>
      </c>
      <c r="Q37" s="753">
        <f>Q20*100/Q5</f>
        <v>6.6029019516563064E-2</v>
      </c>
      <c r="R37" s="753">
        <f>R20*100/R5</f>
        <v>0.11949485484384</v>
      </c>
      <c r="S37" s="753" t="s">
        <v>206</v>
      </c>
      <c r="T37" s="235"/>
      <c r="U37" s="633"/>
      <c r="V37" s="633"/>
      <c r="W37" s="633"/>
      <c r="X37" s="633"/>
      <c r="Y37" s="633"/>
      <c r="Z37" s="633"/>
      <c r="AA37" s="633"/>
      <c r="AB37" s="264" t="s">
        <v>253</v>
      </c>
      <c r="AC37" s="753">
        <f>AC20*100/AC5</f>
        <v>4.6003413833369061E-2</v>
      </c>
      <c r="AD37" s="753">
        <f>AD20*100/AD5</f>
        <v>3.6828467115367323E-2</v>
      </c>
      <c r="AE37" s="753">
        <f>AE20*100/AE5</f>
        <v>5.7332955832389579E-2</v>
      </c>
      <c r="AI37" s="324"/>
    </row>
    <row r="38" spans="1:35" ht="20.25" customHeight="1">
      <c r="A38" s="699"/>
      <c r="B38" s="699"/>
      <c r="C38" s="699"/>
      <c r="D38" s="699"/>
      <c r="F38" s="698"/>
      <c r="G38" s="698"/>
      <c r="H38" s="698"/>
      <c r="I38" s="698"/>
      <c r="J38" s="633"/>
      <c r="K38" s="697"/>
      <c r="L38" s="697"/>
      <c r="M38" s="697"/>
      <c r="N38" s="697"/>
      <c r="P38" s="752"/>
      <c r="Q38" s="752"/>
      <c r="R38" s="752"/>
      <c r="S38" s="752"/>
      <c r="U38" s="633"/>
      <c r="V38" s="633"/>
      <c r="W38" s="633"/>
      <c r="X38" s="633"/>
      <c r="Y38" s="633"/>
      <c r="Z38" s="633"/>
      <c r="AA38" s="633"/>
      <c r="AB38" s="752"/>
      <c r="AC38" s="752"/>
      <c r="AD38" s="752"/>
      <c r="AE38" s="752"/>
    </row>
    <row r="39" spans="1:35" ht="15" customHeight="1">
      <c r="F39" s="751"/>
      <c r="G39" s="636"/>
      <c r="H39" s="636"/>
      <c r="I39" s="636"/>
      <c r="J39" s="633"/>
      <c r="K39" s="748"/>
      <c r="L39" s="668"/>
      <c r="M39" s="668"/>
      <c r="N39" s="668"/>
      <c r="U39" s="633"/>
      <c r="V39" s="633"/>
      <c r="W39" s="633"/>
      <c r="X39" s="633"/>
      <c r="Y39" s="633"/>
      <c r="Z39" s="633"/>
      <c r="AA39" s="633"/>
      <c r="AB39" s="245" t="s">
        <v>251</v>
      </c>
    </row>
    <row r="40" spans="1:35" ht="15" customHeight="1">
      <c r="A40" s="524" t="s">
        <v>251</v>
      </c>
      <c r="B40" s="634"/>
      <c r="C40" s="634"/>
      <c r="D40" s="634"/>
      <c r="F40" s="526" t="s">
        <v>251</v>
      </c>
      <c r="G40" s="693"/>
      <c r="H40" s="693"/>
      <c r="I40" s="693"/>
      <c r="J40" s="633"/>
      <c r="K40" s="247" t="s">
        <v>251</v>
      </c>
      <c r="L40" s="750"/>
      <c r="M40" s="750"/>
      <c r="N40" s="750"/>
      <c r="Q40" s="749"/>
      <c r="R40" s="749"/>
      <c r="S40" s="749"/>
      <c r="U40" s="633"/>
      <c r="V40" s="633"/>
      <c r="W40" s="633"/>
      <c r="X40" s="633"/>
      <c r="Y40" s="633"/>
      <c r="Z40" s="633"/>
      <c r="AA40" s="633"/>
      <c r="AC40" s="749"/>
      <c r="AD40" s="749"/>
      <c r="AE40" s="749"/>
    </row>
    <row r="41" spans="1:35" s="241" customFormat="1" ht="24.6" customHeight="1">
      <c r="B41" s="241" t="s">
        <v>288</v>
      </c>
      <c r="D41" s="244"/>
      <c r="G41" s="241" t="s">
        <v>287</v>
      </c>
      <c r="I41" s="244"/>
      <c r="L41" s="241" t="s">
        <v>286</v>
      </c>
      <c r="N41" s="244"/>
      <c r="Q41" s="241" t="s">
        <v>285</v>
      </c>
      <c r="R41" s="243"/>
      <c r="S41" s="242"/>
      <c r="AC41" s="241">
        <v>2561</v>
      </c>
      <c r="AD41" s="243"/>
      <c r="AE41" s="242"/>
    </row>
    <row r="42" spans="1:35" ht="15" customHeight="1">
      <c r="B42" s="634"/>
      <c r="C42" s="634"/>
      <c r="D42" s="634"/>
      <c r="F42" s="633"/>
      <c r="J42" s="633"/>
      <c r="L42" s="634"/>
      <c r="M42" s="634"/>
      <c r="N42" s="634"/>
      <c r="Q42" s="749"/>
      <c r="R42" s="749"/>
      <c r="S42" s="749"/>
      <c r="U42" s="633"/>
      <c r="V42" s="633"/>
      <c r="W42" s="633"/>
      <c r="X42" s="633"/>
      <c r="Y42" s="633"/>
      <c r="Z42" s="633"/>
      <c r="AA42" s="633"/>
      <c r="AC42" s="749"/>
      <c r="AD42" s="749"/>
      <c r="AE42" s="749"/>
    </row>
    <row r="43" spans="1:35" ht="15" customHeight="1">
      <c r="B43" s="634"/>
      <c r="C43" s="634"/>
      <c r="D43" s="634"/>
      <c r="G43" s="634"/>
      <c r="H43" s="634"/>
      <c r="I43" s="634"/>
      <c r="J43" s="633"/>
      <c r="L43" s="634"/>
      <c r="M43" s="634"/>
      <c r="N43" s="634"/>
      <c r="Q43" s="749"/>
      <c r="R43" s="749"/>
      <c r="S43" s="749"/>
      <c r="U43" s="633"/>
      <c r="V43" s="633"/>
      <c r="W43" s="633"/>
      <c r="X43" s="633"/>
      <c r="Y43" s="633"/>
      <c r="Z43" s="633"/>
      <c r="AA43" s="633"/>
      <c r="AC43" s="749"/>
      <c r="AD43" s="749"/>
      <c r="AE43" s="749"/>
    </row>
    <row r="45" spans="1:35" ht="15" customHeight="1">
      <c r="B45" s="634"/>
      <c r="C45" s="634"/>
      <c r="D45" s="634"/>
      <c r="G45" s="634"/>
      <c r="H45" s="634"/>
      <c r="I45" s="634"/>
      <c r="J45" s="633"/>
      <c r="L45" s="634"/>
      <c r="M45" s="634"/>
      <c r="N45" s="634"/>
      <c r="Q45" s="749"/>
      <c r="R45" s="749"/>
      <c r="S45" s="749"/>
      <c r="U45" s="633"/>
      <c r="V45" s="633"/>
      <c r="W45" s="633"/>
      <c r="X45" s="633"/>
      <c r="Y45" s="633"/>
      <c r="Z45" s="633"/>
      <c r="AA45" s="633"/>
      <c r="AC45" s="749"/>
      <c r="AD45" s="749"/>
      <c r="AE45" s="749"/>
    </row>
    <row r="46" spans="1:35" ht="15" customHeight="1">
      <c r="B46" s="634"/>
      <c r="C46" s="634"/>
      <c r="D46" s="634"/>
      <c r="G46" s="634"/>
      <c r="H46" s="634"/>
      <c r="I46" s="634"/>
      <c r="J46" s="633"/>
      <c r="L46" s="634"/>
      <c r="M46" s="634"/>
      <c r="N46" s="634"/>
      <c r="Q46" s="749"/>
      <c r="R46" s="749"/>
      <c r="S46" s="749"/>
      <c r="U46" s="633"/>
      <c r="V46" s="633"/>
      <c r="W46" s="633"/>
      <c r="X46" s="633"/>
      <c r="Y46" s="633"/>
      <c r="Z46" s="633"/>
      <c r="AA46" s="633"/>
      <c r="AC46" s="749"/>
      <c r="AD46" s="749"/>
      <c r="AE46" s="749"/>
    </row>
    <row r="47" spans="1:35" ht="15" customHeight="1">
      <c r="B47" s="634"/>
      <c r="C47" s="634"/>
      <c r="D47" s="634"/>
      <c r="G47" s="634"/>
      <c r="H47" s="634"/>
      <c r="I47" s="634"/>
      <c r="J47" s="633"/>
      <c r="L47" s="634"/>
      <c r="M47" s="634"/>
      <c r="N47" s="634"/>
      <c r="Q47" s="749"/>
      <c r="R47" s="749"/>
      <c r="S47" s="749"/>
      <c r="U47" s="633"/>
      <c r="V47" s="633"/>
      <c r="W47" s="633"/>
      <c r="X47" s="633"/>
      <c r="Y47" s="633"/>
      <c r="Z47" s="633"/>
      <c r="AA47" s="633"/>
      <c r="AC47" s="749"/>
      <c r="AD47" s="749"/>
      <c r="AE47" s="749"/>
    </row>
    <row r="48" spans="1:35" ht="15" customHeight="1">
      <c r="B48" s="634"/>
      <c r="C48" s="634"/>
      <c r="D48" s="634"/>
      <c r="G48" s="634"/>
      <c r="H48" s="634"/>
      <c r="I48" s="634"/>
      <c r="J48" s="633"/>
      <c r="L48" s="634"/>
      <c r="M48" s="634"/>
      <c r="N48" s="634"/>
      <c r="Q48" s="749"/>
      <c r="R48" s="749"/>
      <c r="S48" s="749"/>
      <c r="U48" s="633"/>
      <c r="V48" s="633"/>
      <c r="W48" s="633"/>
      <c r="X48" s="633"/>
      <c r="Y48" s="633"/>
      <c r="Z48" s="633"/>
      <c r="AA48" s="633"/>
      <c r="AC48" s="749"/>
      <c r="AD48" s="749"/>
      <c r="AE48" s="749"/>
    </row>
    <row r="49" spans="2:31" s="633" customFormat="1" ht="15" customHeight="1">
      <c r="B49" s="634"/>
      <c r="C49" s="634"/>
      <c r="D49" s="634"/>
      <c r="G49" s="634"/>
      <c r="H49" s="634"/>
      <c r="I49" s="634"/>
      <c r="L49" s="634"/>
      <c r="M49" s="634"/>
      <c r="N49" s="634"/>
      <c r="P49" s="689"/>
      <c r="Q49" s="749"/>
      <c r="R49" s="749"/>
      <c r="S49" s="749"/>
      <c r="T49" s="689"/>
      <c r="AB49" s="689"/>
      <c r="AC49" s="749"/>
      <c r="AD49" s="749"/>
      <c r="AE49" s="749"/>
    </row>
    <row r="50" spans="2:31" s="633" customFormat="1" ht="15" customHeight="1">
      <c r="B50" s="634"/>
      <c r="C50" s="634"/>
      <c r="D50" s="634"/>
      <c r="G50" s="634"/>
      <c r="H50" s="634"/>
      <c r="I50" s="634"/>
      <c r="L50" s="634"/>
      <c r="M50" s="634"/>
      <c r="N50" s="634"/>
      <c r="P50" s="689"/>
      <c r="Q50" s="749"/>
      <c r="R50" s="749"/>
      <c r="S50" s="749"/>
      <c r="T50" s="689"/>
      <c r="AB50" s="689"/>
      <c r="AC50" s="749"/>
      <c r="AD50" s="749"/>
      <c r="AE50" s="749"/>
    </row>
    <row r="51" spans="2:31" s="633" customFormat="1" ht="15" customHeight="1">
      <c r="B51" s="634"/>
      <c r="C51" s="634"/>
      <c r="D51" s="634"/>
      <c r="G51" s="634"/>
      <c r="H51" s="634"/>
      <c r="I51" s="634"/>
      <c r="L51" s="634"/>
      <c r="M51" s="634"/>
      <c r="N51" s="634"/>
      <c r="P51" s="689"/>
      <c r="Q51" s="749"/>
      <c r="R51" s="749"/>
      <c r="S51" s="749"/>
      <c r="T51" s="689"/>
      <c r="AB51" s="689"/>
      <c r="AC51" s="749"/>
      <c r="AD51" s="749"/>
      <c r="AE51" s="749"/>
    </row>
    <row r="52" spans="2:31" s="633" customFormat="1" ht="15" customHeight="1">
      <c r="B52" s="634"/>
      <c r="C52" s="634"/>
      <c r="D52" s="634"/>
      <c r="G52" s="634"/>
      <c r="H52" s="634"/>
      <c r="I52" s="634"/>
      <c r="L52" s="634"/>
      <c r="M52" s="634"/>
      <c r="N52" s="634"/>
      <c r="P52" s="689"/>
      <c r="Q52" s="749"/>
      <c r="R52" s="749"/>
      <c r="S52" s="749"/>
      <c r="T52" s="689"/>
      <c r="AB52" s="689"/>
      <c r="AC52" s="749"/>
      <c r="AD52" s="749"/>
      <c r="AE52" s="749"/>
    </row>
    <row r="53" spans="2:31" s="633" customFormat="1" ht="15" customHeight="1">
      <c r="B53" s="634"/>
      <c r="C53" s="634"/>
      <c r="D53" s="634"/>
      <c r="G53" s="634"/>
      <c r="H53" s="634"/>
      <c r="I53" s="634"/>
      <c r="L53" s="634"/>
      <c r="M53" s="634"/>
      <c r="N53" s="634"/>
      <c r="P53" s="689"/>
      <c r="Q53" s="749"/>
      <c r="R53" s="749"/>
      <c r="S53" s="749"/>
      <c r="T53" s="689"/>
      <c r="AB53" s="689"/>
      <c r="AC53" s="749"/>
      <c r="AD53" s="749"/>
      <c r="AE53" s="749"/>
    </row>
    <row r="54" spans="2:31" s="633" customFormat="1" ht="15" customHeight="1">
      <c r="B54" s="634"/>
      <c r="C54" s="634"/>
      <c r="D54" s="634"/>
      <c r="G54" s="634"/>
      <c r="H54" s="634"/>
      <c r="I54" s="634"/>
      <c r="L54" s="634"/>
      <c r="M54" s="634"/>
      <c r="N54" s="634"/>
      <c r="P54" s="689"/>
      <c r="Q54" s="749"/>
      <c r="R54" s="749"/>
      <c r="S54" s="749"/>
      <c r="T54" s="689"/>
      <c r="AB54" s="689"/>
      <c r="AC54" s="749"/>
      <c r="AD54" s="749"/>
      <c r="AE54" s="749"/>
    </row>
    <row r="55" spans="2:31" s="633" customFormat="1" ht="15" customHeight="1">
      <c r="B55" s="634"/>
      <c r="C55" s="634"/>
      <c r="D55" s="634"/>
      <c r="G55" s="634"/>
      <c r="H55" s="634"/>
      <c r="I55" s="634"/>
      <c r="L55" s="634"/>
      <c r="M55" s="634"/>
      <c r="N55" s="634"/>
      <c r="P55" s="689"/>
      <c r="Q55" s="749"/>
      <c r="R55" s="749"/>
      <c r="S55" s="749"/>
      <c r="T55" s="689"/>
      <c r="AB55" s="689"/>
      <c r="AC55" s="749"/>
      <c r="AD55" s="749"/>
      <c r="AE55" s="749"/>
    </row>
    <row r="56" spans="2:31" s="633" customFormat="1" ht="15" customHeight="1">
      <c r="B56" s="634"/>
      <c r="C56" s="634"/>
      <c r="D56" s="634"/>
      <c r="G56" s="634"/>
      <c r="H56" s="634"/>
      <c r="I56" s="634"/>
      <c r="L56" s="634"/>
      <c r="M56" s="634"/>
      <c r="N56" s="634"/>
      <c r="P56" s="689"/>
      <c r="Q56" s="749"/>
      <c r="R56" s="749"/>
      <c r="S56" s="749"/>
      <c r="T56" s="689"/>
      <c r="AB56" s="689"/>
      <c r="AC56" s="749"/>
      <c r="AD56" s="749"/>
      <c r="AE56" s="749"/>
    </row>
    <row r="57" spans="2:31" s="633" customFormat="1" ht="15" customHeight="1">
      <c r="B57" s="634"/>
      <c r="C57" s="634"/>
      <c r="D57" s="634"/>
      <c r="G57" s="634"/>
      <c r="H57" s="634"/>
      <c r="I57" s="634"/>
      <c r="L57" s="634"/>
      <c r="M57" s="634"/>
      <c r="N57" s="634"/>
      <c r="P57" s="689"/>
      <c r="Q57" s="749"/>
      <c r="R57" s="749"/>
      <c r="S57" s="749"/>
      <c r="T57" s="689"/>
      <c r="AB57" s="689"/>
      <c r="AC57" s="749"/>
      <c r="AD57" s="749"/>
      <c r="AE57" s="749"/>
    </row>
    <row r="58" spans="2:31" s="633" customFormat="1" ht="15" customHeight="1">
      <c r="B58" s="634"/>
      <c r="C58" s="634"/>
      <c r="D58" s="634"/>
      <c r="G58" s="634"/>
      <c r="H58" s="634"/>
      <c r="I58" s="634"/>
      <c r="L58" s="634"/>
      <c r="M58" s="634"/>
      <c r="N58" s="634"/>
      <c r="P58" s="689"/>
      <c r="Q58" s="749"/>
      <c r="R58" s="749"/>
      <c r="S58" s="749"/>
      <c r="T58" s="689"/>
      <c r="AB58" s="689"/>
      <c r="AC58" s="749"/>
      <c r="AD58" s="749"/>
      <c r="AE58" s="749"/>
    </row>
    <row r="59" spans="2:31" s="633" customFormat="1" ht="15" customHeight="1">
      <c r="B59" s="634"/>
      <c r="C59" s="634"/>
      <c r="D59" s="634"/>
      <c r="G59" s="634"/>
      <c r="H59" s="634"/>
      <c r="I59" s="634"/>
      <c r="L59" s="634"/>
      <c r="M59" s="634"/>
      <c r="N59" s="634"/>
      <c r="P59" s="689"/>
      <c r="Q59" s="749"/>
      <c r="R59" s="749"/>
      <c r="S59" s="749"/>
      <c r="T59" s="689"/>
      <c r="AB59" s="689"/>
      <c r="AC59" s="749"/>
      <c r="AD59" s="749"/>
      <c r="AE59" s="749"/>
    </row>
    <row r="60" spans="2:31" s="633" customFormat="1" ht="15" customHeight="1">
      <c r="B60" s="634"/>
      <c r="C60" s="634"/>
      <c r="D60" s="634"/>
      <c r="G60" s="634"/>
      <c r="H60" s="634"/>
      <c r="I60" s="634"/>
      <c r="L60" s="634"/>
      <c r="M60" s="634"/>
      <c r="N60" s="634"/>
      <c r="P60" s="689"/>
      <c r="Q60" s="749"/>
      <c r="R60" s="749"/>
      <c r="S60" s="749"/>
      <c r="T60" s="689"/>
      <c r="AB60" s="689"/>
      <c r="AC60" s="749"/>
      <c r="AD60" s="749"/>
      <c r="AE60" s="749"/>
    </row>
    <row r="61" spans="2:31" s="633" customFormat="1" ht="15" customHeight="1">
      <c r="B61" s="634"/>
      <c r="C61" s="634"/>
      <c r="D61" s="634"/>
      <c r="G61" s="634"/>
      <c r="H61" s="634"/>
      <c r="I61" s="634"/>
      <c r="L61" s="634"/>
      <c r="M61" s="634"/>
      <c r="N61" s="634"/>
      <c r="P61" s="689"/>
      <c r="Q61" s="749"/>
      <c r="R61" s="749"/>
      <c r="S61" s="749"/>
      <c r="T61" s="689"/>
      <c r="AB61" s="689"/>
      <c r="AC61" s="749"/>
      <c r="AD61" s="749"/>
      <c r="AE61" s="749"/>
    </row>
    <row r="62" spans="2:31" s="633" customFormat="1" ht="15" customHeight="1">
      <c r="B62" s="634"/>
      <c r="C62" s="634"/>
      <c r="D62" s="634"/>
      <c r="G62" s="634"/>
      <c r="H62" s="634"/>
      <c r="I62" s="634"/>
      <c r="L62" s="634"/>
      <c r="M62" s="634"/>
      <c r="N62" s="634"/>
      <c r="P62" s="689"/>
      <c r="Q62" s="749"/>
      <c r="R62" s="749"/>
      <c r="S62" s="749"/>
      <c r="T62" s="689"/>
      <c r="AB62" s="689"/>
      <c r="AC62" s="749"/>
      <c r="AD62" s="749"/>
      <c r="AE62" s="749"/>
    </row>
    <row r="63" spans="2:31" s="633" customFormat="1" ht="15" customHeight="1">
      <c r="B63" s="634"/>
      <c r="C63" s="634"/>
      <c r="D63" s="634"/>
      <c r="G63" s="634"/>
      <c r="H63" s="634"/>
      <c r="I63" s="634"/>
      <c r="L63" s="634"/>
      <c r="M63" s="634"/>
      <c r="N63" s="634"/>
      <c r="P63" s="689"/>
      <c r="Q63" s="749"/>
      <c r="R63" s="749"/>
      <c r="S63" s="749"/>
      <c r="T63" s="689"/>
      <c r="AB63" s="689"/>
      <c r="AC63" s="749"/>
      <c r="AD63" s="749"/>
      <c r="AE63" s="749"/>
    </row>
    <row r="64" spans="2:31" s="633" customFormat="1" ht="15" customHeight="1">
      <c r="P64" s="689"/>
      <c r="Q64" s="689"/>
      <c r="R64" s="689"/>
      <c r="S64" s="689"/>
      <c r="T64" s="689"/>
      <c r="AB64" s="689"/>
      <c r="AC64" s="689"/>
      <c r="AD64" s="689"/>
      <c r="AE64" s="689"/>
    </row>
    <row r="65" spans="16:28" s="633" customFormat="1" ht="15" customHeight="1">
      <c r="P65" s="689"/>
      <c r="Q65" s="689"/>
      <c r="R65" s="689"/>
      <c r="S65" s="689"/>
      <c r="T65" s="689"/>
      <c r="AB65" s="689"/>
    </row>
    <row r="66" spans="16:28" s="633" customFormat="1" ht="15" customHeight="1">
      <c r="P66" s="689"/>
      <c r="Q66" s="689"/>
      <c r="R66" s="689"/>
      <c r="S66" s="689"/>
      <c r="T66" s="689"/>
      <c r="AB66" s="689"/>
    </row>
    <row r="67" spans="16:28" s="633" customFormat="1" ht="15" customHeight="1">
      <c r="P67" s="689"/>
      <c r="Q67" s="689"/>
      <c r="R67" s="689"/>
      <c r="S67" s="689"/>
      <c r="T67" s="689"/>
      <c r="AB67" s="689"/>
    </row>
    <row r="68" spans="16:28" s="633" customFormat="1" ht="15" customHeight="1">
      <c r="P68" s="689"/>
      <c r="Q68" s="689"/>
      <c r="R68" s="689"/>
      <c r="S68" s="689"/>
      <c r="T68" s="689"/>
      <c r="AB68" s="689"/>
    </row>
    <row r="69" spans="16:28" s="633" customFormat="1" ht="15" customHeight="1">
      <c r="P69" s="689"/>
      <c r="Q69" s="689"/>
      <c r="R69" s="689"/>
      <c r="S69" s="689"/>
      <c r="T69" s="689"/>
      <c r="AB69" s="689"/>
    </row>
    <row r="70" spans="16:28" s="633" customFormat="1" ht="15" customHeight="1">
      <c r="P70" s="689"/>
      <c r="Q70" s="689"/>
      <c r="R70" s="689"/>
      <c r="S70" s="689"/>
      <c r="T70" s="689"/>
      <c r="AB70" s="689"/>
    </row>
    <row r="71" spans="16:28" s="633" customFormat="1" ht="15" customHeight="1">
      <c r="P71" s="689"/>
      <c r="Q71" s="689"/>
      <c r="R71" s="689"/>
      <c r="S71" s="689"/>
      <c r="T71" s="689"/>
      <c r="AB71" s="689"/>
    </row>
    <row r="72" spans="16:28" s="633" customFormat="1" ht="15" customHeight="1">
      <c r="P72" s="689"/>
      <c r="Q72" s="689"/>
      <c r="R72" s="689"/>
      <c r="S72" s="689"/>
      <c r="T72" s="689"/>
      <c r="AB72" s="689"/>
    </row>
    <row r="73" spans="16:28" s="633" customFormat="1" ht="15" customHeight="1">
      <c r="P73" s="689"/>
      <c r="Q73" s="689"/>
      <c r="R73" s="689"/>
      <c r="S73" s="689"/>
      <c r="T73" s="689"/>
      <c r="AB73" s="689"/>
    </row>
    <row r="74" spans="16:28" s="633" customFormat="1" ht="15" customHeight="1">
      <c r="P74" s="689"/>
      <c r="Q74" s="689"/>
      <c r="R74" s="689"/>
      <c r="S74" s="689"/>
      <c r="T74" s="689"/>
      <c r="AB74" s="689"/>
    </row>
    <row r="75" spans="16:28" s="633" customFormat="1" ht="15" customHeight="1">
      <c r="P75" s="689"/>
      <c r="Q75" s="689"/>
      <c r="R75" s="689"/>
      <c r="S75" s="689"/>
      <c r="T75" s="689"/>
      <c r="AB75" s="689"/>
    </row>
    <row r="76" spans="16:28" s="633" customFormat="1" ht="15" customHeight="1">
      <c r="P76" s="689"/>
      <c r="Q76" s="689"/>
      <c r="R76" s="689"/>
      <c r="S76" s="689"/>
      <c r="T76" s="689"/>
      <c r="AB76" s="689"/>
    </row>
    <row r="77" spans="16:28" s="633" customFormat="1" ht="15" customHeight="1">
      <c r="P77" s="689"/>
      <c r="Q77" s="689"/>
      <c r="R77" s="689"/>
      <c r="S77" s="689"/>
      <c r="T77" s="689"/>
      <c r="AB77" s="689"/>
    </row>
    <row r="78" spans="16:28" s="633" customFormat="1" ht="15" customHeight="1">
      <c r="P78" s="689"/>
      <c r="Q78" s="689"/>
      <c r="R78" s="689"/>
      <c r="S78" s="689"/>
      <c r="T78" s="689"/>
      <c r="AB78" s="689"/>
    </row>
    <row r="79" spans="16:28" s="633" customFormat="1" ht="15" customHeight="1">
      <c r="P79" s="689"/>
      <c r="Q79" s="689"/>
      <c r="R79" s="689"/>
      <c r="S79" s="689"/>
      <c r="T79" s="689"/>
      <c r="AB79" s="689"/>
    </row>
    <row r="80" spans="16:28" s="633" customFormat="1" ht="15" customHeight="1">
      <c r="P80" s="689"/>
      <c r="Q80" s="689"/>
      <c r="R80" s="689"/>
      <c r="S80" s="689"/>
      <c r="T80" s="689"/>
      <c r="AB80" s="689"/>
    </row>
    <row r="81" spans="16:28" s="633" customFormat="1" ht="15" customHeight="1">
      <c r="P81" s="689"/>
      <c r="Q81" s="689"/>
      <c r="R81" s="689"/>
      <c r="S81" s="689"/>
      <c r="T81" s="689"/>
      <c r="AB81" s="689"/>
    </row>
    <row r="82" spans="16:28" s="633" customFormat="1" ht="15" customHeight="1">
      <c r="P82" s="689"/>
      <c r="Q82" s="689"/>
      <c r="R82" s="689"/>
      <c r="S82" s="689"/>
      <c r="T82" s="689"/>
      <c r="AB82" s="689"/>
    </row>
    <row r="83" spans="16:28" s="633" customFormat="1" ht="15" customHeight="1">
      <c r="P83" s="689"/>
      <c r="Q83" s="689"/>
      <c r="R83" s="689"/>
      <c r="S83" s="689"/>
      <c r="T83" s="689"/>
      <c r="AB83" s="689"/>
    </row>
    <row r="84" spans="16:28" s="633" customFormat="1" ht="15" customHeight="1">
      <c r="P84" s="689"/>
      <c r="Q84" s="689"/>
      <c r="R84" s="689"/>
      <c r="S84" s="689"/>
      <c r="T84" s="689"/>
      <c r="AB84" s="689"/>
    </row>
    <row r="85" spans="16:28" s="633" customFormat="1" ht="15" customHeight="1">
      <c r="P85" s="689"/>
      <c r="Q85" s="689"/>
      <c r="R85" s="689"/>
      <c r="S85" s="689"/>
      <c r="T85" s="689"/>
      <c r="AB85" s="689"/>
    </row>
    <row r="86" spans="16:28" s="633" customFormat="1" ht="15" customHeight="1">
      <c r="P86" s="689"/>
      <c r="Q86" s="689"/>
      <c r="R86" s="689"/>
      <c r="S86" s="689"/>
      <c r="T86" s="689"/>
      <c r="AB86" s="689"/>
    </row>
    <row r="87" spans="16:28" s="633" customFormat="1" ht="15" customHeight="1">
      <c r="P87" s="689"/>
      <c r="Q87" s="689"/>
      <c r="R87" s="689"/>
      <c r="S87" s="689"/>
      <c r="T87" s="689"/>
      <c r="AB87" s="689"/>
    </row>
    <row r="88" spans="16:28" s="633" customFormat="1" ht="15" customHeight="1">
      <c r="P88" s="689"/>
      <c r="Q88" s="689"/>
      <c r="R88" s="689"/>
      <c r="S88" s="689"/>
      <c r="T88" s="689"/>
      <c r="AB88" s="689"/>
    </row>
    <row r="89" spans="16:28" s="633" customFormat="1" ht="15" customHeight="1">
      <c r="P89" s="689"/>
      <c r="Q89" s="689"/>
      <c r="R89" s="689"/>
      <c r="S89" s="689"/>
      <c r="T89" s="689"/>
      <c r="AB89" s="689"/>
    </row>
    <row r="90" spans="16:28" s="633" customFormat="1" ht="15" customHeight="1">
      <c r="P90" s="689"/>
      <c r="Q90" s="689"/>
      <c r="R90" s="689"/>
      <c r="S90" s="689"/>
      <c r="T90" s="689"/>
      <c r="AB90" s="689"/>
    </row>
    <row r="91" spans="16:28" s="633" customFormat="1" ht="15" customHeight="1">
      <c r="P91" s="689"/>
      <c r="Q91" s="689"/>
      <c r="R91" s="689"/>
      <c r="S91" s="689"/>
      <c r="T91" s="689"/>
      <c r="AB91" s="689"/>
    </row>
    <row r="92" spans="16:28" s="633" customFormat="1" ht="15" customHeight="1">
      <c r="P92" s="689"/>
      <c r="Q92" s="689"/>
      <c r="R92" s="689"/>
      <c r="S92" s="689"/>
      <c r="T92" s="689"/>
      <c r="AB92" s="689"/>
    </row>
    <row r="93" spans="16:28" s="633" customFormat="1" ht="15" customHeight="1">
      <c r="P93" s="689"/>
      <c r="Q93" s="689"/>
      <c r="R93" s="689"/>
      <c r="S93" s="689"/>
      <c r="T93" s="689"/>
      <c r="AB93" s="689"/>
    </row>
    <row r="94" spans="16:28" s="633" customFormat="1" ht="15" customHeight="1">
      <c r="P94" s="689"/>
      <c r="Q94" s="689"/>
      <c r="R94" s="689"/>
      <c r="S94" s="689"/>
      <c r="T94" s="689"/>
      <c r="AB94" s="689"/>
    </row>
    <row r="95" spans="16:28" s="633" customFormat="1" ht="15" customHeight="1">
      <c r="P95" s="689"/>
      <c r="Q95" s="689"/>
      <c r="R95" s="689"/>
      <c r="S95" s="689"/>
      <c r="T95" s="689"/>
      <c r="AB95" s="689"/>
    </row>
    <row r="96" spans="16:28" s="633" customFormat="1" ht="15" customHeight="1">
      <c r="P96" s="689"/>
      <c r="Q96" s="689"/>
      <c r="R96" s="689"/>
      <c r="S96" s="689"/>
      <c r="T96" s="689"/>
      <c r="AB96" s="689"/>
    </row>
    <row r="97" spans="10:31" s="633" customFormat="1" ht="15" customHeight="1">
      <c r="P97" s="689"/>
      <c r="Q97" s="689"/>
      <c r="R97" s="689"/>
      <c r="S97" s="689"/>
      <c r="T97" s="689"/>
      <c r="AB97" s="689"/>
      <c r="AC97" s="689"/>
      <c r="AD97" s="689"/>
      <c r="AE97" s="689"/>
    </row>
    <row r="98" spans="10:31" s="633" customFormat="1" ht="15" customHeight="1">
      <c r="P98" s="689"/>
      <c r="Q98" s="689"/>
      <c r="R98" s="689"/>
      <c r="S98" s="689"/>
      <c r="T98" s="689"/>
      <c r="AB98" s="689"/>
      <c r="AC98" s="689"/>
      <c r="AD98" s="689"/>
      <c r="AE98" s="689"/>
    </row>
    <row r="99" spans="10:31" s="633" customFormat="1" ht="15" customHeight="1">
      <c r="P99" s="689"/>
      <c r="Q99" s="689"/>
      <c r="R99" s="689"/>
      <c r="S99" s="689"/>
      <c r="T99" s="689"/>
      <c r="AB99" s="689"/>
      <c r="AC99" s="689"/>
      <c r="AD99" s="689"/>
      <c r="AE99" s="689"/>
    </row>
    <row r="100" spans="10:31" s="633" customFormat="1" ht="15" customHeight="1">
      <c r="P100" s="689"/>
      <c r="Q100" s="689"/>
      <c r="R100" s="689"/>
      <c r="S100" s="689"/>
      <c r="T100" s="689"/>
      <c r="AB100" s="689"/>
      <c r="AC100" s="689"/>
      <c r="AD100" s="689"/>
      <c r="AE100" s="689"/>
    </row>
    <row r="101" spans="10:31" s="633" customFormat="1" ht="15" customHeight="1">
      <c r="P101" s="689"/>
      <c r="Q101" s="689"/>
      <c r="R101" s="689"/>
      <c r="S101" s="689"/>
      <c r="T101" s="689"/>
      <c r="AB101" s="689"/>
      <c r="AC101" s="689"/>
      <c r="AD101" s="689"/>
      <c r="AE101" s="689"/>
    </row>
    <row r="102" spans="10:31" s="633" customFormat="1" ht="15" customHeight="1">
      <c r="P102" s="689"/>
      <c r="Q102" s="689"/>
      <c r="R102" s="689"/>
      <c r="S102" s="689"/>
      <c r="T102" s="689"/>
      <c r="AB102" s="689"/>
      <c r="AC102" s="689"/>
      <c r="AD102" s="689"/>
      <c r="AE102" s="689"/>
    </row>
    <row r="103" spans="10:31" s="633" customFormat="1" ht="15" customHeight="1">
      <c r="P103" s="689"/>
      <c r="Q103" s="689"/>
      <c r="R103" s="689"/>
      <c r="S103" s="689"/>
      <c r="T103" s="689"/>
      <c r="AB103" s="689"/>
      <c r="AC103" s="689"/>
      <c r="AD103" s="689"/>
      <c r="AE103" s="689"/>
    </row>
    <row r="104" spans="10:31" s="633" customFormat="1" ht="15" customHeight="1">
      <c r="P104" s="689"/>
      <c r="Q104" s="689"/>
      <c r="R104" s="689"/>
      <c r="S104" s="689"/>
      <c r="T104" s="689"/>
      <c r="AB104" s="689"/>
      <c r="AC104" s="689"/>
      <c r="AD104" s="689"/>
      <c r="AE104" s="689"/>
    </row>
    <row r="105" spans="10:31" s="633" customFormat="1" ht="5.25" customHeight="1">
      <c r="J105" s="199"/>
      <c r="P105" s="684"/>
      <c r="Q105" s="689"/>
      <c r="R105" s="689"/>
      <c r="S105" s="689"/>
      <c r="T105" s="689"/>
      <c r="U105" s="199"/>
      <c r="V105" s="199"/>
      <c r="W105" s="199"/>
      <c r="X105" s="199"/>
      <c r="Y105" s="199"/>
      <c r="Z105" s="199"/>
      <c r="AA105" s="199"/>
      <c r="AB105" s="684"/>
      <c r="AC105" s="689"/>
      <c r="AD105" s="689"/>
      <c r="AE105" s="689"/>
    </row>
    <row r="65536" spans="16:31" s="633" customFormat="1" ht="26.25" customHeight="1">
      <c r="P65536" s="689"/>
      <c r="Q65536" s="689"/>
      <c r="R65536" s="689"/>
      <c r="S65536" s="689"/>
      <c r="T65536" s="689"/>
      <c r="AB65536" s="689"/>
      <c r="AC65536" s="689"/>
      <c r="AD65536" s="689"/>
      <c r="AE65536" s="689"/>
    </row>
  </sheetData>
  <mergeCells count="10">
    <mergeCell ref="AC4:AE4"/>
    <mergeCell ref="AC21:AE21"/>
    <mergeCell ref="Q4:S4"/>
    <mergeCell ref="Q21:S21"/>
    <mergeCell ref="B4:D4"/>
    <mergeCell ref="B21:D21"/>
    <mergeCell ref="G4:I4"/>
    <mergeCell ref="G21:I21"/>
    <mergeCell ref="L4:N4"/>
    <mergeCell ref="L21:N21"/>
  </mergeCells>
  <pageMargins left="0.70866141732283472" right="0.70866141732283472" top="0.74803149606299213" bottom="0" header="0.31496062992125984" footer="0.31496062992125984"/>
  <pageSetup paperSize="9" scale="95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W65536"/>
  <sheetViews>
    <sheetView zoomScale="58" zoomScaleNormal="58" workbookViewId="0">
      <selection activeCell="C40" sqref="C40"/>
    </sheetView>
  </sheetViews>
  <sheetFormatPr defaultColWidth="9.125" defaultRowHeight="5.25" customHeight="1"/>
  <cols>
    <col min="1" max="1" width="30.125" style="680" customWidth="1"/>
    <col min="2" max="3" width="22.625" style="633" customWidth="1"/>
    <col min="4" max="4" width="24.625" style="633" customWidth="1"/>
    <col min="5" max="5" width="30.25" style="680" customWidth="1"/>
    <col min="6" max="6" width="16.625" style="633" customWidth="1"/>
    <col min="7" max="7" width="17.75" style="633" customWidth="1"/>
    <col min="8" max="8" width="16.125" style="633" customWidth="1"/>
    <col min="9" max="9" width="31.25" style="684" customWidth="1"/>
    <col min="10" max="12" width="18.625" style="689" customWidth="1"/>
    <col min="13" max="13" width="29" style="237" customWidth="1"/>
    <col min="14" max="14" width="17.25" style="234" customWidth="1"/>
    <col min="15" max="15" width="18.625" style="234" customWidth="1"/>
    <col min="16" max="16" width="19" style="234" customWidth="1"/>
    <col min="17" max="17" width="30.125" style="680" customWidth="1"/>
    <col min="18" max="20" width="20.25" style="633" customWidth="1"/>
    <col min="21" max="16384" width="9.125" style="633"/>
  </cols>
  <sheetData>
    <row r="1" spans="1:21" s="684" customFormat="1" ht="30.75" customHeight="1">
      <c r="A1" s="912" t="s">
        <v>292</v>
      </c>
      <c r="B1" s="911"/>
      <c r="C1" s="911"/>
      <c r="D1" s="911"/>
      <c r="E1" s="910" t="s">
        <v>292</v>
      </c>
      <c r="F1" s="850"/>
      <c r="G1" s="850"/>
      <c r="H1" s="850"/>
      <c r="I1" s="909" t="s">
        <v>292</v>
      </c>
      <c r="J1" s="908"/>
      <c r="K1" s="908"/>
      <c r="L1" s="908"/>
      <c r="M1" s="907" t="s">
        <v>292</v>
      </c>
      <c r="N1" s="906"/>
      <c r="O1" s="906"/>
      <c r="P1" s="906"/>
      <c r="Q1" s="684" t="s">
        <v>292</v>
      </c>
    </row>
    <row r="2" spans="1:21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S2" s="684" t="s">
        <v>393</v>
      </c>
    </row>
    <row r="3" spans="1:21" s="237" customFormat="1" ht="30" customHeight="1">
      <c r="A3" s="905" t="s">
        <v>55</v>
      </c>
      <c r="B3" s="904" t="s">
        <v>0</v>
      </c>
      <c r="C3" s="904" t="s">
        <v>1</v>
      </c>
      <c r="D3" s="904" t="s">
        <v>2</v>
      </c>
      <c r="E3" s="903" t="s">
        <v>55</v>
      </c>
      <c r="F3" s="902" t="s">
        <v>0</v>
      </c>
      <c r="G3" s="902" t="s">
        <v>1</v>
      </c>
      <c r="H3" s="902" t="s">
        <v>2</v>
      </c>
      <c r="I3" s="901" t="s">
        <v>55</v>
      </c>
      <c r="J3" s="900" t="s">
        <v>0</v>
      </c>
      <c r="K3" s="900" t="s">
        <v>1</v>
      </c>
      <c r="L3" s="900" t="s">
        <v>2</v>
      </c>
      <c r="M3" s="899" t="s">
        <v>55</v>
      </c>
      <c r="N3" s="898" t="s">
        <v>0</v>
      </c>
      <c r="O3" s="898" t="s">
        <v>1</v>
      </c>
      <c r="P3" s="898" t="s">
        <v>2</v>
      </c>
      <c r="Q3" s="334" t="s">
        <v>55</v>
      </c>
      <c r="R3" s="333" t="s">
        <v>0</v>
      </c>
      <c r="S3" s="333" t="s">
        <v>1</v>
      </c>
      <c r="T3" s="333" t="s">
        <v>2</v>
      </c>
    </row>
    <row r="4" spans="1:21" s="237" customFormat="1" ht="19.5" customHeight="1">
      <c r="A4" s="897"/>
      <c r="B4" s="1540" t="s">
        <v>270</v>
      </c>
      <c r="C4" s="1540"/>
      <c r="D4" s="1540"/>
      <c r="E4" s="896"/>
      <c r="F4" s="1546" t="s">
        <v>270</v>
      </c>
      <c r="G4" s="1546"/>
      <c r="H4" s="1546"/>
      <c r="I4" s="895"/>
      <c r="J4" s="1542" t="s">
        <v>270</v>
      </c>
      <c r="K4" s="1542"/>
      <c r="L4" s="1542"/>
      <c r="M4" s="815"/>
      <c r="N4" s="1544" t="s">
        <v>270</v>
      </c>
      <c r="O4" s="1544"/>
      <c r="P4" s="1544"/>
      <c r="R4" s="1514" t="s">
        <v>270</v>
      </c>
      <c r="S4" s="1514"/>
      <c r="T4" s="1514"/>
    </row>
    <row r="5" spans="1:21" s="241" customFormat="1" ht="21" customHeight="1">
      <c r="A5" s="893" t="s">
        <v>267</v>
      </c>
      <c r="B5" s="894">
        <v>2043022</v>
      </c>
      <c r="C5" s="894">
        <v>987697</v>
      </c>
      <c r="D5" s="894">
        <v>1055325</v>
      </c>
      <c r="E5" s="892" t="s">
        <v>267</v>
      </c>
      <c r="F5" s="891">
        <v>2041594</v>
      </c>
      <c r="G5" s="891">
        <v>987230</v>
      </c>
      <c r="H5" s="891">
        <v>1054364</v>
      </c>
      <c r="I5" s="888" t="s">
        <v>267</v>
      </c>
      <c r="J5" s="887">
        <v>2039805</v>
      </c>
      <c r="K5" s="887">
        <v>986409</v>
      </c>
      <c r="L5" s="887">
        <v>1053396</v>
      </c>
      <c r="M5" s="884" t="s">
        <v>267</v>
      </c>
      <c r="N5" s="883">
        <v>2037730</v>
      </c>
      <c r="O5" s="883">
        <v>985521</v>
      </c>
      <c r="P5" s="883">
        <v>1052209</v>
      </c>
      <c r="Q5" s="484" t="s">
        <v>267</v>
      </c>
      <c r="R5" s="244">
        <f>R7+R8+R9+R10+R11+R15+R20</f>
        <v>2040538</v>
      </c>
      <c r="S5" s="244">
        <f>S7+S8+S9+S10+S11+S15+S20</f>
        <v>986714</v>
      </c>
      <c r="T5" s="244">
        <f>T7+T8+T9+T10+T11+T15+T20</f>
        <v>1053824</v>
      </c>
    </row>
    <row r="6" spans="1:21" s="241" customFormat="1" ht="6" customHeight="1">
      <c r="A6" s="893"/>
      <c r="B6" s="880"/>
      <c r="C6" s="880"/>
      <c r="D6" s="880"/>
      <c r="E6" s="892"/>
      <c r="F6" s="891"/>
      <c r="G6" s="890"/>
      <c r="H6" s="889"/>
      <c r="I6" s="888"/>
      <c r="J6" s="887"/>
      <c r="K6" s="886"/>
      <c r="L6" s="885"/>
      <c r="M6" s="884"/>
      <c r="N6" s="883"/>
      <c r="O6" s="882"/>
      <c r="P6" s="881"/>
      <c r="Q6" s="484"/>
    </row>
    <row r="7" spans="1:21" s="241" customFormat="1" ht="20.25" customHeight="1">
      <c r="A7" s="858" t="s">
        <v>266</v>
      </c>
      <c r="B7" s="873">
        <v>53979</v>
      </c>
      <c r="C7" s="873">
        <v>7084</v>
      </c>
      <c r="D7" s="873">
        <v>46895</v>
      </c>
      <c r="E7" s="857" t="s">
        <v>266</v>
      </c>
      <c r="F7" s="872">
        <v>67737</v>
      </c>
      <c r="G7" s="872">
        <v>17092</v>
      </c>
      <c r="H7" s="872">
        <v>50645</v>
      </c>
      <c r="I7" s="856" t="s">
        <v>266</v>
      </c>
      <c r="J7" s="871">
        <v>60743</v>
      </c>
      <c r="K7" s="871">
        <v>19667</v>
      </c>
      <c r="L7" s="871">
        <v>41076</v>
      </c>
      <c r="M7" s="855" t="s">
        <v>266</v>
      </c>
      <c r="N7" s="879">
        <v>52242</v>
      </c>
      <c r="O7" s="879">
        <v>10766</v>
      </c>
      <c r="P7" s="879">
        <v>41476</v>
      </c>
      <c r="Q7" s="653" t="s">
        <v>266</v>
      </c>
      <c r="R7" s="878">
        <v>58675</v>
      </c>
      <c r="S7" s="878">
        <v>13652</v>
      </c>
      <c r="T7" s="878">
        <v>45023</v>
      </c>
      <c r="U7" s="244"/>
    </row>
    <row r="8" spans="1:21" s="241" customFormat="1" ht="20.25" customHeight="1">
      <c r="A8" s="827" t="s">
        <v>265</v>
      </c>
      <c r="B8" s="873">
        <v>644049</v>
      </c>
      <c r="C8" s="873">
        <v>287320</v>
      </c>
      <c r="D8" s="873">
        <v>356729</v>
      </c>
      <c r="E8" s="850" t="s">
        <v>265</v>
      </c>
      <c r="F8" s="872">
        <v>624260</v>
      </c>
      <c r="G8" s="872">
        <v>283529</v>
      </c>
      <c r="H8" s="872">
        <v>340731</v>
      </c>
      <c r="I8" s="824" t="s">
        <v>265</v>
      </c>
      <c r="J8" s="871">
        <v>626555</v>
      </c>
      <c r="K8" s="871">
        <v>275484</v>
      </c>
      <c r="L8" s="871">
        <v>351071</v>
      </c>
      <c r="M8" s="814" t="s">
        <v>265</v>
      </c>
      <c r="N8" s="879">
        <v>619080</v>
      </c>
      <c r="O8" s="879">
        <v>279395</v>
      </c>
      <c r="P8" s="879">
        <v>339685</v>
      </c>
      <c r="Q8" s="633" t="s">
        <v>265</v>
      </c>
      <c r="R8" s="878">
        <v>628486</v>
      </c>
      <c r="S8" s="878">
        <v>281432</v>
      </c>
      <c r="T8" s="878">
        <v>347054</v>
      </c>
      <c r="U8" s="244"/>
    </row>
    <row r="9" spans="1:21" s="241" customFormat="1" ht="20.25" customHeight="1">
      <c r="A9" s="854" t="s">
        <v>264</v>
      </c>
      <c r="B9" s="873">
        <v>394311</v>
      </c>
      <c r="C9" s="873">
        <v>216387</v>
      </c>
      <c r="D9" s="873">
        <v>177924</v>
      </c>
      <c r="E9" s="853" t="s">
        <v>264</v>
      </c>
      <c r="F9" s="872">
        <v>400201</v>
      </c>
      <c r="G9" s="872">
        <v>210764</v>
      </c>
      <c r="H9" s="872">
        <v>189437</v>
      </c>
      <c r="I9" s="852" t="s">
        <v>264</v>
      </c>
      <c r="J9" s="871">
        <v>395606</v>
      </c>
      <c r="K9" s="871">
        <v>220791</v>
      </c>
      <c r="L9" s="871">
        <v>174815</v>
      </c>
      <c r="M9" s="851" t="s">
        <v>264</v>
      </c>
      <c r="N9" s="879">
        <v>422581</v>
      </c>
      <c r="O9" s="879">
        <v>244160</v>
      </c>
      <c r="P9" s="879">
        <v>178421</v>
      </c>
      <c r="Q9" s="455" t="s">
        <v>264</v>
      </c>
      <c r="R9" s="878">
        <v>403175</v>
      </c>
      <c r="S9" s="878">
        <v>223026</v>
      </c>
      <c r="T9" s="878">
        <v>180149</v>
      </c>
      <c r="U9" s="244"/>
    </row>
    <row r="10" spans="1:21" s="241" customFormat="1" ht="20.25" customHeight="1">
      <c r="A10" s="854" t="s">
        <v>263</v>
      </c>
      <c r="B10" s="873">
        <v>399984</v>
      </c>
      <c r="C10" s="873">
        <v>206496</v>
      </c>
      <c r="D10" s="873">
        <v>193488</v>
      </c>
      <c r="E10" s="853" t="s">
        <v>263</v>
      </c>
      <c r="F10" s="872">
        <v>369741</v>
      </c>
      <c r="G10" s="872">
        <v>189584</v>
      </c>
      <c r="H10" s="872">
        <v>180157</v>
      </c>
      <c r="I10" s="852" t="s">
        <v>263</v>
      </c>
      <c r="J10" s="871">
        <v>366148</v>
      </c>
      <c r="K10" s="871">
        <v>206357</v>
      </c>
      <c r="L10" s="871">
        <v>159791</v>
      </c>
      <c r="M10" s="851" t="s">
        <v>263</v>
      </c>
      <c r="N10" s="879">
        <v>398918</v>
      </c>
      <c r="O10" s="879">
        <v>201277</v>
      </c>
      <c r="P10" s="879">
        <v>197641</v>
      </c>
      <c r="Q10" s="455" t="s">
        <v>263</v>
      </c>
      <c r="R10" s="878">
        <v>383698</v>
      </c>
      <c r="S10" s="878">
        <v>200929</v>
      </c>
      <c r="T10" s="878">
        <v>182769</v>
      </c>
      <c r="U10" s="244"/>
    </row>
    <row r="11" spans="1:21" ht="20.25" customHeight="1">
      <c r="A11" s="827" t="s">
        <v>262</v>
      </c>
      <c r="B11" s="880">
        <f>SUM(B12:B14)</f>
        <v>302093</v>
      </c>
      <c r="C11" s="880">
        <f>SUM(C12:C14)</f>
        <v>153643</v>
      </c>
      <c r="D11" s="880">
        <f>SUM(D12:D14)</f>
        <v>148450</v>
      </c>
      <c r="E11" s="850" t="s">
        <v>262</v>
      </c>
      <c r="F11" s="872">
        <v>329600</v>
      </c>
      <c r="G11" s="872">
        <v>157394</v>
      </c>
      <c r="H11" s="872">
        <v>172206</v>
      </c>
      <c r="I11" s="824" t="s">
        <v>262</v>
      </c>
      <c r="J11" s="871">
        <v>344150</v>
      </c>
      <c r="K11" s="871">
        <v>149941</v>
      </c>
      <c r="L11" s="871">
        <v>194209</v>
      </c>
      <c r="M11" s="814" t="s">
        <v>262</v>
      </c>
      <c r="N11" s="879">
        <v>309470</v>
      </c>
      <c r="O11" s="879">
        <v>141843</v>
      </c>
      <c r="P11" s="879">
        <v>167627</v>
      </c>
      <c r="Q11" s="633" t="s">
        <v>262</v>
      </c>
      <c r="R11" s="878">
        <v>321328</v>
      </c>
      <c r="S11" s="878">
        <v>150705</v>
      </c>
      <c r="T11" s="878">
        <v>170623</v>
      </c>
      <c r="U11" s="244"/>
    </row>
    <row r="12" spans="1:21" ht="20.25" customHeight="1">
      <c r="A12" s="845" t="s">
        <v>291</v>
      </c>
      <c r="B12" s="873">
        <v>233849</v>
      </c>
      <c r="C12" s="873">
        <v>120102</v>
      </c>
      <c r="D12" s="873">
        <v>113747</v>
      </c>
      <c r="E12" s="842" t="s">
        <v>291</v>
      </c>
      <c r="F12" s="872">
        <v>276230</v>
      </c>
      <c r="G12" s="872">
        <v>125576</v>
      </c>
      <c r="H12" s="872">
        <v>150654</v>
      </c>
      <c r="I12" s="840" t="s">
        <v>291</v>
      </c>
      <c r="J12" s="871">
        <v>289526</v>
      </c>
      <c r="K12" s="871">
        <v>110857</v>
      </c>
      <c r="L12" s="871">
        <v>178669</v>
      </c>
      <c r="M12" s="838" t="s">
        <v>261</v>
      </c>
      <c r="N12" s="879">
        <v>256237</v>
      </c>
      <c r="O12" s="879">
        <v>106128</v>
      </c>
      <c r="P12" s="879">
        <v>150109</v>
      </c>
      <c r="Q12" s="448" t="s">
        <v>291</v>
      </c>
      <c r="R12" s="878">
        <v>263961</v>
      </c>
      <c r="S12" s="878">
        <v>115666</v>
      </c>
      <c r="T12" s="878">
        <v>148295</v>
      </c>
      <c r="U12" s="244"/>
    </row>
    <row r="13" spans="1:21" ht="20.25" customHeight="1">
      <c r="A13" s="845" t="s">
        <v>290</v>
      </c>
      <c r="B13" s="873">
        <v>68244</v>
      </c>
      <c r="C13" s="873">
        <v>33541</v>
      </c>
      <c r="D13" s="873">
        <v>34703</v>
      </c>
      <c r="E13" s="842" t="s">
        <v>290</v>
      </c>
      <c r="F13" s="872">
        <v>53370</v>
      </c>
      <c r="G13" s="872">
        <v>31818</v>
      </c>
      <c r="H13" s="872">
        <v>21552</v>
      </c>
      <c r="I13" s="840" t="s">
        <v>290</v>
      </c>
      <c r="J13" s="871">
        <v>54624</v>
      </c>
      <c r="K13" s="871">
        <v>39084</v>
      </c>
      <c r="L13" s="871">
        <v>15540</v>
      </c>
      <c r="M13" s="838" t="s">
        <v>260</v>
      </c>
      <c r="N13" s="879">
        <v>53233</v>
      </c>
      <c r="O13" s="879">
        <v>35715</v>
      </c>
      <c r="P13" s="879">
        <v>17518</v>
      </c>
      <c r="Q13" s="448" t="s">
        <v>290</v>
      </c>
      <c r="R13" s="878">
        <v>57368</v>
      </c>
      <c r="S13" s="878">
        <v>35040</v>
      </c>
      <c r="T13" s="878">
        <v>22328</v>
      </c>
      <c r="U13" s="244"/>
    </row>
    <row r="14" spans="1:21" ht="20.25" customHeight="1">
      <c r="A14" s="849" t="s">
        <v>269</v>
      </c>
      <c r="B14" s="873">
        <v>0</v>
      </c>
      <c r="C14" s="873">
        <v>0</v>
      </c>
      <c r="D14" s="873">
        <v>0</v>
      </c>
      <c r="E14" s="848" t="s">
        <v>269</v>
      </c>
      <c r="F14" s="876">
        <v>0</v>
      </c>
      <c r="G14" s="876">
        <v>0</v>
      </c>
      <c r="H14" s="876">
        <v>0</v>
      </c>
      <c r="I14" s="847" t="s">
        <v>269</v>
      </c>
      <c r="J14" s="875">
        <v>0</v>
      </c>
      <c r="K14" s="870">
        <v>0</v>
      </c>
      <c r="L14" s="870">
        <v>0</v>
      </c>
      <c r="M14" s="846" t="s">
        <v>259</v>
      </c>
      <c r="N14" s="874">
        <v>0</v>
      </c>
      <c r="O14" s="874">
        <v>0</v>
      </c>
      <c r="P14" s="874">
        <v>0</v>
      </c>
      <c r="Q14" s="761" t="s">
        <v>269</v>
      </c>
      <c r="R14" s="835">
        <v>0</v>
      </c>
      <c r="S14" s="835">
        <v>0</v>
      </c>
      <c r="T14" s="835">
        <v>0</v>
      </c>
      <c r="U14" s="244"/>
    </row>
    <row r="15" spans="1:21" ht="20.25" customHeight="1">
      <c r="A15" s="827" t="s">
        <v>258</v>
      </c>
      <c r="B15" s="880">
        <f>SUM(B16:B18)</f>
        <v>248331</v>
      </c>
      <c r="C15" s="880">
        <f>SUM(C16:C18)</f>
        <v>116492</v>
      </c>
      <c r="D15" s="880">
        <f>SUM(D16:D18)</f>
        <v>131839</v>
      </c>
      <c r="E15" s="850" t="s">
        <v>258</v>
      </c>
      <c r="F15" s="872">
        <v>249833</v>
      </c>
      <c r="G15" s="872">
        <v>128645</v>
      </c>
      <c r="H15" s="872">
        <v>121188</v>
      </c>
      <c r="I15" s="824" t="s">
        <v>258</v>
      </c>
      <c r="J15" s="871">
        <v>245501</v>
      </c>
      <c r="K15" s="871">
        <v>113067</v>
      </c>
      <c r="L15" s="871">
        <v>132434</v>
      </c>
      <c r="M15" s="814" t="s">
        <v>258</v>
      </c>
      <c r="N15" s="879">
        <v>234865</v>
      </c>
      <c r="O15" s="879">
        <v>108080</v>
      </c>
      <c r="P15" s="879">
        <v>126785</v>
      </c>
      <c r="Q15" s="633" t="s">
        <v>258</v>
      </c>
      <c r="R15" s="878">
        <v>244633</v>
      </c>
      <c r="S15" s="878">
        <v>116571</v>
      </c>
      <c r="T15" s="878">
        <v>128062</v>
      </c>
      <c r="U15" s="244"/>
    </row>
    <row r="16" spans="1:21" s="241" customFormat="1" ht="20.25" customHeight="1">
      <c r="A16" s="849" t="s">
        <v>257</v>
      </c>
      <c r="B16" s="873">
        <v>123047</v>
      </c>
      <c r="C16" s="873">
        <v>55929</v>
      </c>
      <c r="D16" s="873">
        <v>67118</v>
      </c>
      <c r="E16" s="848" t="s">
        <v>257</v>
      </c>
      <c r="F16" s="872">
        <v>139492</v>
      </c>
      <c r="G16" s="872">
        <v>63585</v>
      </c>
      <c r="H16" s="872">
        <v>75907</v>
      </c>
      <c r="I16" s="847" t="s">
        <v>257</v>
      </c>
      <c r="J16" s="871">
        <v>133439</v>
      </c>
      <c r="K16" s="871">
        <v>55201</v>
      </c>
      <c r="L16" s="871">
        <v>78238</v>
      </c>
      <c r="M16" s="846" t="s">
        <v>257</v>
      </c>
      <c r="N16" s="879">
        <v>143531</v>
      </c>
      <c r="O16" s="879">
        <v>66903</v>
      </c>
      <c r="P16" s="879">
        <v>76628</v>
      </c>
      <c r="Q16" s="761" t="s">
        <v>257</v>
      </c>
      <c r="R16" s="878">
        <v>134877</v>
      </c>
      <c r="S16" s="878">
        <v>60404</v>
      </c>
      <c r="T16" s="878">
        <v>74473</v>
      </c>
      <c r="U16" s="244"/>
    </row>
    <row r="17" spans="1:23" s="241" customFormat="1" ht="20.25" customHeight="1">
      <c r="A17" s="849" t="s">
        <v>256</v>
      </c>
      <c r="B17" s="873">
        <v>97347</v>
      </c>
      <c r="C17" s="873">
        <v>51589</v>
      </c>
      <c r="D17" s="873">
        <v>45758</v>
      </c>
      <c r="E17" s="848" t="s">
        <v>256</v>
      </c>
      <c r="F17" s="872">
        <v>79298</v>
      </c>
      <c r="G17" s="872">
        <v>53130</v>
      </c>
      <c r="H17" s="872">
        <v>26168</v>
      </c>
      <c r="I17" s="847" t="s">
        <v>256</v>
      </c>
      <c r="J17" s="871">
        <v>74063</v>
      </c>
      <c r="K17" s="871">
        <v>41484</v>
      </c>
      <c r="L17" s="871">
        <v>32579</v>
      </c>
      <c r="M17" s="846" t="s">
        <v>256</v>
      </c>
      <c r="N17" s="879">
        <v>55419</v>
      </c>
      <c r="O17" s="879">
        <v>32658</v>
      </c>
      <c r="P17" s="879">
        <v>22761</v>
      </c>
      <c r="Q17" s="761" t="s">
        <v>256</v>
      </c>
      <c r="R17" s="878">
        <v>76532</v>
      </c>
      <c r="S17" s="878">
        <v>44715</v>
      </c>
      <c r="T17" s="878">
        <v>31817</v>
      </c>
      <c r="U17" s="244"/>
    </row>
    <row r="18" spans="1:23" s="241" customFormat="1" ht="20.25" customHeight="1">
      <c r="A18" s="849" t="s">
        <v>255</v>
      </c>
      <c r="B18" s="873">
        <v>27937</v>
      </c>
      <c r="C18" s="873">
        <v>8974</v>
      </c>
      <c r="D18" s="873">
        <v>18963</v>
      </c>
      <c r="E18" s="848" t="s">
        <v>255</v>
      </c>
      <c r="F18" s="872">
        <v>31043</v>
      </c>
      <c r="G18" s="872">
        <v>11930</v>
      </c>
      <c r="H18" s="872">
        <v>19113</v>
      </c>
      <c r="I18" s="847" t="s">
        <v>255</v>
      </c>
      <c r="J18" s="871">
        <v>37999</v>
      </c>
      <c r="K18" s="871">
        <v>16382</v>
      </c>
      <c r="L18" s="871">
        <v>21617</v>
      </c>
      <c r="M18" s="846" t="s">
        <v>255</v>
      </c>
      <c r="N18" s="879">
        <v>35916</v>
      </c>
      <c r="O18" s="879">
        <v>8520</v>
      </c>
      <c r="P18" s="879">
        <v>27396</v>
      </c>
      <c r="Q18" s="761" t="s">
        <v>255</v>
      </c>
      <c r="R18" s="878">
        <v>33224</v>
      </c>
      <c r="S18" s="878">
        <v>11452</v>
      </c>
      <c r="T18" s="878">
        <v>21772</v>
      </c>
      <c r="U18" s="244"/>
    </row>
    <row r="19" spans="1:23" s="241" customFormat="1" ht="20.25" customHeight="1">
      <c r="A19" s="845" t="s">
        <v>254</v>
      </c>
      <c r="B19" s="873">
        <v>0</v>
      </c>
      <c r="C19" s="873">
        <v>0</v>
      </c>
      <c r="D19" s="873">
        <v>0</v>
      </c>
      <c r="E19" s="842" t="s">
        <v>254</v>
      </c>
      <c r="F19" s="877">
        <v>0</v>
      </c>
      <c r="G19" s="876">
        <v>0</v>
      </c>
      <c r="H19" s="876">
        <v>0</v>
      </c>
      <c r="I19" s="840" t="s">
        <v>254</v>
      </c>
      <c r="J19" s="875">
        <v>0</v>
      </c>
      <c r="K19" s="870">
        <v>0</v>
      </c>
      <c r="L19" s="870">
        <v>0</v>
      </c>
      <c r="M19" s="838" t="s">
        <v>254</v>
      </c>
      <c r="N19" s="869">
        <v>0</v>
      </c>
      <c r="O19" s="874">
        <v>0</v>
      </c>
      <c r="P19" s="874">
        <v>0</v>
      </c>
      <c r="Q19" s="448" t="s">
        <v>254</v>
      </c>
      <c r="R19" s="835">
        <v>0</v>
      </c>
      <c r="S19" s="835">
        <v>0</v>
      </c>
      <c r="T19" s="835">
        <v>0</v>
      </c>
      <c r="U19" s="244"/>
    </row>
    <row r="20" spans="1:23" s="241" customFormat="1" ht="20.25" customHeight="1">
      <c r="A20" s="845" t="s">
        <v>253</v>
      </c>
      <c r="B20" s="873">
        <v>275</v>
      </c>
      <c r="C20" s="873">
        <v>275</v>
      </c>
      <c r="D20" s="873">
        <v>0</v>
      </c>
      <c r="E20" s="842" t="s">
        <v>253</v>
      </c>
      <c r="F20" s="872">
        <v>222</v>
      </c>
      <c r="G20" s="872">
        <v>222</v>
      </c>
      <c r="H20" s="872">
        <v>0</v>
      </c>
      <c r="I20" s="840" t="s">
        <v>253</v>
      </c>
      <c r="J20" s="871">
        <v>1102</v>
      </c>
      <c r="K20" s="871">
        <v>1102</v>
      </c>
      <c r="L20" s="870">
        <v>0</v>
      </c>
      <c r="M20" s="838" t="s">
        <v>253</v>
      </c>
      <c r="N20" s="869">
        <v>574</v>
      </c>
      <c r="O20" s="869">
        <v>0</v>
      </c>
      <c r="P20" s="869">
        <v>574</v>
      </c>
      <c r="Q20" s="448" t="s">
        <v>253</v>
      </c>
      <c r="R20" s="835">
        <v>543</v>
      </c>
      <c r="S20" s="835">
        <v>399</v>
      </c>
      <c r="T20" s="835">
        <v>144</v>
      </c>
      <c r="U20" s="244"/>
    </row>
    <row r="21" spans="1:23" ht="21" customHeight="1">
      <c r="A21" s="827"/>
      <c r="B21" s="1541" t="s">
        <v>268</v>
      </c>
      <c r="C21" s="1541"/>
      <c r="D21" s="1541"/>
      <c r="E21" s="850"/>
      <c r="F21" s="1547" t="s">
        <v>268</v>
      </c>
      <c r="G21" s="1547"/>
      <c r="H21" s="1547"/>
      <c r="I21" s="824"/>
      <c r="J21" s="1543" t="s">
        <v>268</v>
      </c>
      <c r="K21" s="1543"/>
      <c r="L21" s="1543"/>
      <c r="M21" s="814"/>
      <c r="N21" s="1545" t="s">
        <v>268</v>
      </c>
      <c r="O21" s="1545"/>
      <c r="P21" s="1545"/>
      <c r="Q21" s="633"/>
      <c r="R21" s="1515" t="s">
        <v>268</v>
      </c>
      <c r="S21" s="1515"/>
      <c r="T21" s="1515"/>
    </row>
    <row r="22" spans="1:23" ht="21" customHeight="1">
      <c r="A22" s="866" t="s">
        <v>267</v>
      </c>
      <c r="B22" s="868">
        <f>B5/$B$5*100</f>
        <v>100</v>
      </c>
      <c r="C22" s="868">
        <f>C5/$C$5*100</f>
        <v>100</v>
      </c>
      <c r="D22" s="868">
        <f>D5/$D$5*100</f>
        <v>100</v>
      </c>
      <c r="E22" s="864" t="s">
        <v>267</v>
      </c>
      <c r="F22" s="841">
        <f>F5/F$5*100</f>
        <v>100</v>
      </c>
      <c r="G22" s="841">
        <f>G5/G$5*100</f>
        <v>100</v>
      </c>
      <c r="H22" s="841">
        <f>H5/H$5*100</f>
        <v>100</v>
      </c>
      <c r="I22" s="862" t="s">
        <v>267</v>
      </c>
      <c r="J22" s="839">
        <f>J5/J$5*100</f>
        <v>100</v>
      </c>
      <c r="K22" s="839">
        <f>K5/K$5*100</f>
        <v>100</v>
      </c>
      <c r="L22" s="839">
        <f>L5/L$5*100</f>
        <v>100</v>
      </c>
      <c r="M22" s="860" t="s">
        <v>267</v>
      </c>
      <c r="N22" s="837">
        <f>N5/N$5*100</f>
        <v>100</v>
      </c>
      <c r="O22" s="837">
        <f>O5/O$5*100</f>
        <v>100</v>
      </c>
      <c r="P22" s="837">
        <f>P5/P$5*100</f>
        <v>100</v>
      </c>
      <c r="Q22" s="507" t="s">
        <v>267</v>
      </c>
      <c r="R22" s="859">
        <f>R5/R$5*100</f>
        <v>100</v>
      </c>
      <c r="S22" s="859">
        <f>S5/S$5*100</f>
        <v>100</v>
      </c>
      <c r="T22" s="859">
        <f>T5/T$5*100</f>
        <v>100</v>
      </c>
      <c r="U22" s="867"/>
      <c r="V22" s="867"/>
      <c r="W22" s="867"/>
    </row>
    <row r="23" spans="1:23" ht="9" customHeight="1">
      <c r="A23" s="866"/>
      <c r="B23" s="865"/>
      <c r="C23" s="865"/>
      <c r="D23" s="865"/>
      <c r="E23" s="864"/>
      <c r="F23" s="863"/>
      <c r="G23" s="863"/>
      <c r="H23" s="863"/>
      <c r="I23" s="862"/>
      <c r="J23" s="861"/>
      <c r="K23" s="861"/>
      <c r="L23" s="861"/>
      <c r="M23" s="860"/>
      <c r="N23" s="837"/>
      <c r="O23" s="837"/>
      <c r="P23" s="837"/>
      <c r="Q23" s="507"/>
      <c r="R23" s="859"/>
      <c r="S23" s="859"/>
      <c r="T23" s="859"/>
    </row>
    <row r="24" spans="1:23" ht="20.25" customHeight="1">
      <c r="A24" s="858" t="s">
        <v>266</v>
      </c>
      <c r="B24" s="844">
        <f t="shared" ref="B24:B30" si="0">B7*100/$B$5</f>
        <v>2.6421154544591299</v>
      </c>
      <c r="C24" s="844">
        <f t="shared" ref="C24:C30" si="1">C7*100/$C$5</f>
        <v>0.71722400695759936</v>
      </c>
      <c r="D24" s="844">
        <f t="shared" ref="D24:D30" si="2">D7*100/$D$5</f>
        <v>4.4436547982848884</v>
      </c>
      <c r="E24" s="857" t="s">
        <v>266</v>
      </c>
      <c r="F24" s="841">
        <f t="shared" ref="F24:H37" si="3">F7/F$5*100</f>
        <v>3.3178487005741593</v>
      </c>
      <c r="G24" s="841">
        <f t="shared" si="3"/>
        <v>1.7313088135490211</v>
      </c>
      <c r="H24" s="841">
        <f t="shared" si="3"/>
        <v>4.8033696142888038</v>
      </c>
      <c r="I24" s="856" t="s">
        <v>266</v>
      </c>
      <c r="J24" s="839">
        <f t="shared" ref="J24:L37" si="4">J7/J$5*100</f>
        <v>2.9778826897669139</v>
      </c>
      <c r="K24" s="839">
        <f t="shared" si="4"/>
        <v>1.9937977046032629</v>
      </c>
      <c r="L24" s="839">
        <f t="shared" si="4"/>
        <v>3.8993882642425071</v>
      </c>
      <c r="M24" s="855" t="s">
        <v>266</v>
      </c>
      <c r="N24" s="837">
        <f t="shared" ref="N24:P37" si="5">N7/N$5*100</f>
        <v>2.5637351366471517</v>
      </c>
      <c r="O24" s="837">
        <f t="shared" si="5"/>
        <v>1.0924171072965467</v>
      </c>
      <c r="P24" s="837">
        <f t="shared" si="5"/>
        <v>3.9418024365881683</v>
      </c>
      <c r="Q24" s="653" t="s">
        <v>266</v>
      </c>
      <c r="R24" s="835">
        <v>2.9</v>
      </c>
      <c r="S24" s="835">
        <v>1.4</v>
      </c>
      <c r="T24" s="835">
        <v>4.3</v>
      </c>
      <c r="U24" s="835"/>
      <c r="V24" s="835"/>
      <c r="W24" s="835"/>
    </row>
    <row r="25" spans="1:23" ht="20.25" customHeight="1">
      <c r="A25" s="827" t="s">
        <v>265</v>
      </c>
      <c r="B25" s="844">
        <f t="shared" si="0"/>
        <v>31.52433013447726</v>
      </c>
      <c r="C25" s="844">
        <f t="shared" si="1"/>
        <v>29.089892953000767</v>
      </c>
      <c r="D25" s="844">
        <f t="shared" si="2"/>
        <v>33.802762182266129</v>
      </c>
      <c r="E25" s="850" t="s">
        <v>265</v>
      </c>
      <c r="F25" s="841">
        <f t="shared" si="3"/>
        <v>30.577088294734406</v>
      </c>
      <c r="G25" s="841">
        <f t="shared" si="3"/>
        <v>28.719649929601005</v>
      </c>
      <c r="H25" s="841">
        <f t="shared" si="3"/>
        <v>32.316258901100568</v>
      </c>
      <c r="I25" s="824" t="s">
        <v>265</v>
      </c>
      <c r="J25" s="839">
        <f t="shared" si="4"/>
        <v>30.71641652020659</v>
      </c>
      <c r="K25" s="839">
        <f t="shared" si="4"/>
        <v>27.92796902704659</v>
      </c>
      <c r="L25" s="839">
        <f t="shared" si="4"/>
        <v>33.327542538608462</v>
      </c>
      <c r="M25" s="814" t="s">
        <v>265</v>
      </c>
      <c r="N25" s="837">
        <f t="shared" si="5"/>
        <v>30.380864982112449</v>
      </c>
      <c r="O25" s="837">
        <f t="shared" si="5"/>
        <v>28.349979351023467</v>
      </c>
      <c r="P25" s="837">
        <f t="shared" si="5"/>
        <v>32.283035024410552</v>
      </c>
      <c r="Q25" s="633" t="s">
        <v>265</v>
      </c>
      <c r="R25" s="835">
        <v>30.8</v>
      </c>
      <c r="S25" s="835">
        <v>28.5</v>
      </c>
      <c r="T25" s="835">
        <v>32.9</v>
      </c>
      <c r="U25" s="835"/>
      <c r="V25" s="835"/>
      <c r="W25" s="835"/>
    </row>
    <row r="26" spans="1:23" ht="20.25" customHeight="1">
      <c r="A26" s="854" t="s">
        <v>264</v>
      </c>
      <c r="B26" s="844">
        <f t="shared" si="0"/>
        <v>19.300379535805291</v>
      </c>
      <c r="C26" s="844">
        <f t="shared" si="1"/>
        <v>21.908237040306897</v>
      </c>
      <c r="D26" s="844">
        <f t="shared" si="2"/>
        <v>16.859640395138939</v>
      </c>
      <c r="E26" s="853" t="s">
        <v>264</v>
      </c>
      <c r="F26" s="841">
        <f t="shared" si="3"/>
        <v>19.602379317337334</v>
      </c>
      <c r="G26" s="841">
        <f t="shared" si="3"/>
        <v>21.349027075757423</v>
      </c>
      <c r="H26" s="841">
        <f t="shared" si="3"/>
        <v>17.966945001915846</v>
      </c>
      <c r="I26" s="852" t="s">
        <v>264</v>
      </c>
      <c r="J26" s="839">
        <f t="shared" si="4"/>
        <v>19.394304847767309</v>
      </c>
      <c r="K26" s="839">
        <f t="shared" si="4"/>
        <v>22.383311587789649</v>
      </c>
      <c r="L26" s="839">
        <f t="shared" si="4"/>
        <v>16.595373439808011</v>
      </c>
      <c r="M26" s="851" t="s">
        <v>264</v>
      </c>
      <c r="N26" s="837">
        <f t="shared" si="5"/>
        <v>20.73783082155143</v>
      </c>
      <c r="O26" s="837">
        <f t="shared" si="5"/>
        <v>24.774713070548472</v>
      </c>
      <c r="P26" s="837">
        <f t="shared" si="5"/>
        <v>16.956802308286662</v>
      </c>
      <c r="Q26" s="455" t="s">
        <v>264</v>
      </c>
      <c r="R26" s="835">
        <v>19.8</v>
      </c>
      <c r="S26" s="835">
        <v>22.6</v>
      </c>
      <c r="T26" s="835">
        <v>17.100000000000001</v>
      </c>
      <c r="U26" s="835"/>
      <c r="V26" s="835"/>
      <c r="W26" s="835"/>
    </row>
    <row r="27" spans="1:23" ht="20.25" customHeight="1">
      <c r="A27" s="854" t="s">
        <v>263</v>
      </c>
      <c r="B27" s="844">
        <f t="shared" si="0"/>
        <v>19.578056428173557</v>
      </c>
      <c r="C27" s="844">
        <f t="shared" si="1"/>
        <v>20.906816564189221</v>
      </c>
      <c r="D27" s="844">
        <f t="shared" si="2"/>
        <v>18.334446734418307</v>
      </c>
      <c r="E27" s="853" t="s">
        <v>263</v>
      </c>
      <c r="F27" s="841">
        <f t="shared" si="3"/>
        <v>18.110407847985446</v>
      </c>
      <c r="G27" s="841">
        <f t="shared" si="3"/>
        <v>19.203630359693282</v>
      </c>
      <c r="H27" s="841">
        <f t="shared" si="3"/>
        <v>17.086793555166906</v>
      </c>
      <c r="I27" s="852" t="s">
        <v>263</v>
      </c>
      <c r="J27" s="839">
        <f t="shared" si="4"/>
        <v>17.9501471954427</v>
      </c>
      <c r="K27" s="839">
        <f t="shared" si="4"/>
        <v>20.920024046820334</v>
      </c>
      <c r="L27" s="839">
        <f t="shared" si="4"/>
        <v>15.169129178390653</v>
      </c>
      <c r="M27" s="851" t="s">
        <v>263</v>
      </c>
      <c r="N27" s="837">
        <f t="shared" si="5"/>
        <v>19.576587673538693</v>
      </c>
      <c r="O27" s="837">
        <f t="shared" si="5"/>
        <v>20.423410561520253</v>
      </c>
      <c r="P27" s="837">
        <f t="shared" si="5"/>
        <v>18.783435610225723</v>
      </c>
      <c r="Q27" s="455" t="s">
        <v>263</v>
      </c>
      <c r="R27" s="835">
        <v>18.8</v>
      </c>
      <c r="S27" s="835">
        <v>20.399999999999999</v>
      </c>
      <c r="T27" s="835">
        <v>17.3</v>
      </c>
      <c r="U27" s="835"/>
      <c r="V27" s="835"/>
      <c r="W27" s="835"/>
    </row>
    <row r="28" spans="1:23" ht="20.25" customHeight="1">
      <c r="A28" s="827" t="s">
        <v>262</v>
      </c>
      <c r="B28" s="844">
        <f t="shared" si="0"/>
        <v>14.786575964429165</v>
      </c>
      <c r="C28" s="844">
        <f t="shared" si="1"/>
        <v>15.555681550111016</v>
      </c>
      <c r="D28" s="844">
        <f t="shared" si="2"/>
        <v>14.066756686328857</v>
      </c>
      <c r="E28" s="850" t="s">
        <v>262</v>
      </c>
      <c r="F28" s="841">
        <f t="shared" si="3"/>
        <v>16.144248072829367</v>
      </c>
      <c r="G28" s="841">
        <f t="shared" si="3"/>
        <v>15.942992007941411</v>
      </c>
      <c r="H28" s="841">
        <f t="shared" si="3"/>
        <v>16.332689659358625</v>
      </c>
      <c r="I28" s="824" t="s">
        <v>262</v>
      </c>
      <c r="J28" s="839">
        <f t="shared" si="4"/>
        <v>16.871710776275183</v>
      </c>
      <c r="K28" s="839">
        <f t="shared" si="4"/>
        <v>15.200692613307462</v>
      </c>
      <c r="L28" s="839">
        <f t="shared" si="4"/>
        <v>18.436466438072671</v>
      </c>
      <c r="M28" s="814" t="s">
        <v>262</v>
      </c>
      <c r="N28" s="837">
        <f t="shared" si="5"/>
        <v>15.186997296010757</v>
      </c>
      <c r="O28" s="837">
        <f t="shared" si="5"/>
        <v>14.392691784345541</v>
      </c>
      <c r="P28" s="837">
        <f t="shared" si="5"/>
        <v>15.930960484086338</v>
      </c>
      <c r="Q28" s="633" t="s">
        <v>262</v>
      </c>
      <c r="R28" s="835">
        <v>15.7</v>
      </c>
      <c r="S28" s="835">
        <v>15.3</v>
      </c>
      <c r="T28" s="835">
        <v>16.2</v>
      </c>
      <c r="U28" s="835"/>
      <c r="V28" s="835"/>
      <c r="W28" s="835"/>
    </row>
    <row r="29" spans="1:23" ht="20.25" customHeight="1">
      <c r="A29" s="845" t="s">
        <v>261</v>
      </c>
      <c r="B29" s="844">
        <f t="shared" si="0"/>
        <v>11.446230143385632</v>
      </c>
      <c r="C29" s="844">
        <f t="shared" si="1"/>
        <v>12.15980204455415</v>
      </c>
      <c r="D29" s="844">
        <f t="shared" si="2"/>
        <v>10.778385805320635</v>
      </c>
      <c r="E29" s="842" t="s">
        <v>261</v>
      </c>
      <c r="F29" s="841">
        <f t="shared" si="3"/>
        <v>13.530114214677354</v>
      </c>
      <c r="G29" s="841">
        <f t="shared" si="3"/>
        <v>12.720034844970272</v>
      </c>
      <c r="H29" s="841">
        <f t="shared" si="3"/>
        <v>14.288613799408934</v>
      </c>
      <c r="I29" s="840" t="s">
        <v>261</v>
      </c>
      <c r="J29" s="839">
        <f t="shared" si="4"/>
        <v>14.193807741426264</v>
      </c>
      <c r="K29" s="839">
        <f t="shared" si="4"/>
        <v>11.238441660609341</v>
      </c>
      <c r="L29" s="839">
        <f t="shared" si="4"/>
        <v>16.961237749146569</v>
      </c>
      <c r="M29" s="838" t="s">
        <v>261</v>
      </c>
      <c r="N29" s="837">
        <f t="shared" si="5"/>
        <v>12.574629612362775</v>
      </c>
      <c r="O29" s="837">
        <f t="shared" si="5"/>
        <v>10.768720301241679</v>
      </c>
      <c r="P29" s="837">
        <f t="shared" si="5"/>
        <v>14.266082118666541</v>
      </c>
      <c r="Q29" s="448" t="s">
        <v>261</v>
      </c>
      <c r="R29" s="835">
        <v>12.9</v>
      </c>
      <c r="S29" s="835">
        <v>11.7</v>
      </c>
      <c r="T29" s="835">
        <v>14.1</v>
      </c>
      <c r="U29" s="835"/>
      <c r="V29" s="835"/>
      <c r="W29" s="835"/>
    </row>
    <row r="30" spans="1:23" ht="20.25" customHeight="1">
      <c r="A30" s="845" t="s">
        <v>260</v>
      </c>
      <c r="B30" s="844">
        <f t="shared" si="0"/>
        <v>3.3403458210435324</v>
      </c>
      <c r="C30" s="844">
        <f t="shared" si="1"/>
        <v>3.395879505556866</v>
      </c>
      <c r="D30" s="844">
        <f t="shared" si="2"/>
        <v>3.2883708810082202</v>
      </c>
      <c r="E30" s="842" t="s">
        <v>260</v>
      </c>
      <c r="F30" s="841">
        <f t="shared" si="3"/>
        <v>2.6141338581520128</v>
      </c>
      <c r="G30" s="841">
        <f t="shared" si="3"/>
        <v>3.2229571629711415</v>
      </c>
      <c r="H30" s="841">
        <f t="shared" si="3"/>
        <v>2.0440758599496949</v>
      </c>
      <c r="I30" s="840" t="s">
        <v>260</v>
      </c>
      <c r="J30" s="839">
        <f t="shared" si="4"/>
        <v>2.6779030348489195</v>
      </c>
      <c r="K30" s="839">
        <f t="shared" si="4"/>
        <v>3.96225095269812</v>
      </c>
      <c r="L30" s="839">
        <f t="shared" si="4"/>
        <v>1.4752286889261019</v>
      </c>
      <c r="M30" s="838" t="s">
        <v>260</v>
      </c>
      <c r="N30" s="837">
        <f t="shared" si="5"/>
        <v>2.6123676836479808</v>
      </c>
      <c r="O30" s="837">
        <f t="shared" si="5"/>
        <v>3.6239714831038605</v>
      </c>
      <c r="P30" s="837">
        <f t="shared" si="5"/>
        <v>1.6648783654197978</v>
      </c>
      <c r="Q30" s="448" t="s">
        <v>260</v>
      </c>
      <c r="R30" s="835">
        <v>2.8</v>
      </c>
      <c r="S30" s="835">
        <v>3.6</v>
      </c>
      <c r="T30" s="835">
        <v>2.1</v>
      </c>
      <c r="U30" s="835"/>
      <c r="V30" s="835"/>
      <c r="W30" s="835"/>
    </row>
    <row r="31" spans="1:23" ht="20.25" customHeight="1">
      <c r="A31" s="849" t="s">
        <v>259</v>
      </c>
      <c r="B31" s="844" t="s">
        <v>206</v>
      </c>
      <c r="C31" s="844" t="s">
        <v>206</v>
      </c>
      <c r="D31" s="844" t="s">
        <v>206</v>
      </c>
      <c r="E31" s="848" t="s">
        <v>259</v>
      </c>
      <c r="F31" s="841">
        <f t="shared" si="3"/>
        <v>0</v>
      </c>
      <c r="G31" s="841">
        <f t="shared" si="3"/>
        <v>0</v>
      </c>
      <c r="H31" s="841">
        <f t="shared" si="3"/>
        <v>0</v>
      </c>
      <c r="I31" s="847" t="s">
        <v>259</v>
      </c>
      <c r="J31" s="839">
        <f t="shared" si="4"/>
        <v>0</v>
      </c>
      <c r="K31" s="839">
        <f t="shared" si="4"/>
        <v>0</v>
      </c>
      <c r="L31" s="839">
        <f t="shared" si="4"/>
        <v>0</v>
      </c>
      <c r="M31" s="846" t="s">
        <v>259</v>
      </c>
      <c r="N31" s="837">
        <f t="shared" si="5"/>
        <v>0</v>
      </c>
      <c r="O31" s="837">
        <f t="shared" si="5"/>
        <v>0</v>
      </c>
      <c r="P31" s="837">
        <f t="shared" si="5"/>
        <v>0</v>
      </c>
      <c r="Q31" s="761" t="s">
        <v>259</v>
      </c>
      <c r="R31" s="835" t="s">
        <v>392</v>
      </c>
      <c r="S31" s="835" t="s">
        <v>391</v>
      </c>
      <c r="T31" s="835" t="s">
        <v>391</v>
      </c>
      <c r="U31" s="835"/>
      <c r="V31" s="835"/>
      <c r="W31" s="835"/>
    </row>
    <row r="32" spans="1:23" ht="20.25" customHeight="1">
      <c r="A32" s="827" t="s">
        <v>258</v>
      </c>
      <c r="B32" s="844">
        <f>B15*100/$B$5</f>
        <v>12.155082030443138</v>
      </c>
      <c r="C32" s="844">
        <f>C15*100/$C$5</f>
        <v>11.794305338580557</v>
      </c>
      <c r="D32" s="844">
        <f>D15*100/$D$5</f>
        <v>12.492739203562884</v>
      </c>
      <c r="E32" s="850" t="s">
        <v>258</v>
      </c>
      <c r="F32" s="841">
        <f t="shared" si="3"/>
        <v>12.237153910131006</v>
      </c>
      <c r="G32" s="841">
        <f t="shared" si="3"/>
        <v>13.030904652411293</v>
      </c>
      <c r="H32" s="841">
        <f t="shared" si="3"/>
        <v>11.493943268169247</v>
      </c>
      <c r="I32" s="824" t="s">
        <v>258</v>
      </c>
      <c r="J32" s="839">
        <f t="shared" si="4"/>
        <v>12.03551319856555</v>
      </c>
      <c r="K32" s="839">
        <f t="shared" si="4"/>
        <v>11.462486656143648</v>
      </c>
      <c r="L32" s="839">
        <f t="shared" si="4"/>
        <v>12.572100140877696</v>
      </c>
      <c r="M32" s="814" t="s">
        <v>258</v>
      </c>
      <c r="N32" s="837">
        <f t="shared" si="5"/>
        <v>11.525815490766686</v>
      </c>
      <c r="O32" s="837">
        <f t="shared" si="5"/>
        <v>10.966788125265722</v>
      </c>
      <c r="P32" s="837">
        <f t="shared" si="5"/>
        <v>12.049412236542361</v>
      </c>
      <c r="Q32" s="633" t="s">
        <v>258</v>
      </c>
      <c r="R32" s="835">
        <v>12</v>
      </c>
      <c r="S32" s="835">
        <v>11.8</v>
      </c>
      <c r="T32" s="835">
        <v>12.2</v>
      </c>
      <c r="U32" s="835"/>
      <c r="V32" s="835"/>
      <c r="W32" s="835"/>
    </row>
    <row r="33" spans="1:23" ht="20.25" customHeight="1">
      <c r="A33" s="849" t="s">
        <v>257</v>
      </c>
      <c r="B33" s="844">
        <f>B16*100/$B$5</f>
        <v>6.0227936850410817</v>
      </c>
      <c r="C33" s="844">
        <f>C16*100/$C$5</f>
        <v>5.6625665563426839</v>
      </c>
      <c r="D33" s="844">
        <f>D16*100/$D$5</f>
        <v>6.3599365124487717</v>
      </c>
      <c r="E33" s="848" t="s">
        <v>257</v>
      </c>
      <c r="F33" s="841">
        <f t="shared" si="3"/>
        <v>6.8325044058710986</v>
      </c>
      <c r="G33" s="841">
        <f t="shared" si="3"/>
        <v>6.4407483565126666</v>
      </c>
      <c r="H33" s="841">
        <f t="shared" si="3"/>
        <v>7.1993163651262755</v>
      </c>
      <c r="I33" s="847" t="s">
        <v>257</v>
      </c>
      <c r="J33" s="839">
        <f t="shared" si="4"/>
        <v>6.5417527655829852</v>
      </c>
      <c r="K33" s="839">
        <f t="shared" si="4"/>
        <v>5.5961573748820213</v>
      </c>
      <c r="L33" s="839">
        <f t="shared" si="4"/>
        <v>7.4272163554826482</v>
      </c>
      <c r="M33" s="846" t="s">
        <v>257</v>
      </c>
      <c r="N33" s="837">
        <f t="shared" si="5"/>
        <v>7.0436711438708759</v>
      </c>
      <c r="O33" s="837">
        <f t="shared" si="5"/>
        <v>6.7885920239142541</v>
      </c>
      <c r="P33" s="837">
        <f t="shared" si="5"/>
        <v>7.2825835931834835</v>
      </c>
      <c r="Q33" s="761" t="s">
        <v>257</v>
      </c>
      <c r="R33" s="835">
        <v>6.6</v>
      </c>
      <c r="S33" s="835">
        <v>6.1</v>
      </c>
      <c r="T33" s="835">
        <v>7.1</v>
      </c>
      <c r="U33" s="835"/>
      <c r="V33" s="835"/>
      <c r="W33" s="835"/>
    </row>
    <row r="34" spans="1:23" ht="20.25" customHeight="1">
      <c r="A34" s="849" t="s">
        <v>256</v>
      </c>
      <c r="B34" s="844">
        <f>B17*100/$B$5</f>
        <v>4.7648532419132055</v>
      </c>
      <c r="C34" s="844">
        <f>C17*100/$C$5</f>
        <v>5.2231605441749851</v>
      </c>
      <c r="D34" s="844">
        <f>D17*100/$D$5</f>
        <v>4.3359154762750816</v>
      </c>
      <c r="E34" s="848" t="s">
        <v>256</v>
      </c>
      <c r="F34" s="841">
        <f t="shared" si="3"/>
        <v>3.8841219165024974</v>
      </c>
      <c r="G34" s="841">
        <f t="shared" si="3"/>
        <v>5.3817246234413458</v>
      </c>
      <c r="H34" s="841">
        <f t="shared" si="3"/>
        <v>2.4818753295825733</v>
      </c>
      <c r="I34" s="847" t="s">
        <v>256</v>
      </c>
      <c r="J34" s="839">
        <f t="shared" si="4"/>
        <v>3.6308862856988782</v>
      </c>
      <c r="K34" s="839">
        <f t="shared" si="4"/>
        <v>4.2055577351788154</v>
      </c>
      <c r="L34" s="839">
        <f t="shared" si="4"/>
        <v>3.0927590383863239</v>
      </c>
      <c r="M34" s="846" t="s">
        <v>256</v>
      </c>
      <c r="N34" s="837">
        <f t="shared" si="5"/>
        <v>2.71964391749643</v>
      </c>
      <c r="O34" s="837">
        <f t="shared" si="5"/>
        <v>3.3137802238612872</v>
      </c>
      <c r="P34" s="837">
        <f t="shared" si="5"/>
        <v>2.163163401947712</v>
      </c>
      <c r="Q34" s="761" t="s">
        <v>256</v>
      </c>
      <c r="R34" s="835">
        <v>3.8</v>
      </c>
      <c r="S34" s="835">
        <v>4.5</v>
      </c>
      <c r="T34" s="835">
        <v>3</v>
      </c>
      <c r="U34" s="835"/>
      <c r="V34" s="835"/>
      <c r="W34" s="835"/>
    </row>
    <row r="35" spans="1:23" ht="20.25" customHeight="1">
      <c r="A35" s="849" t="s">
        <v>255</v>
      </c>
      <c r="B35" s="844">
        <f>B18*100/$B$5</f>
        <v>1.3674351034888512</v>
      </c>
      <c r="C35" s="844">
        <f>C18*100/$C$5</f>
        <v>0.90857823806288773</v>
      </c>
      <c r="D35" s="844">
        <f>D18*100/$D$5</f>
        <v>1.7968872148390307</v>
      </c>
      <c r="E35" s="848" t="s">
        <v>255</v>
      </c>
      <c r="F35" s="841">
        <f t="shared" si="3"/>
        <v>1.5205275877574091</v>
      </c>
      <c r="G35" s="841">
        <f t="shared" si="3"/>
        <v>1.2084316724572794</v>
      </c>
      <c r="H35" s="841">
        <f t="shared" si="3"/>
        <v>1.8127515734603989</v>
      </c>
      <c r="I35" s="847" t="s">
        <v>255</v>
      </c>
      <c r="J35" s="839">
        <f t="shared" si="4"/>
        <v>1.8628741472836865</v>
      </c>
      <c r="K35" s="839">
        <f t="shared" si="4"/>
        <v>1.6607715460828114</v>
      </c>
      <c r="L35" s="839">
        <f t="shared" si="4"/>
        <v>2.052124747008722</v>
      </c>
      <c r="M35" s="846" t="s">
        <v>255</v>
      </c>
      <c r="N35" s="837">
        <f t="shared" si="5"/>
        <v>1.7625495036143159</v>
      </c>
      <c r="O35" s="837">
        <f t="shared" si="5"/>
        <v>0.86451734666232372</v>
      </c>
      <c r="P35" s="837">
        <f t="shared" si="5"/>
        <v>2.6036652414111643</v>
      </c>
      <c r="Q35" s="761" t="s">
        <v>255</v>
      </c>
      <c r="R35" s="835">
        <v>1.6</v>
      </c>
      <c r="S35" s="835">
        <v>1.2</v>
      </c>
      <c r="T35" s="835">
        <v>2.1</v>
      </c>
      <c r="U35" s="835"/>
      <c r="V35" s="835"/>
      <c r="W35" s="835"/>
    </row>
    <row r="36" spans="1:23" ht="20.25" customHeight="1">
      <c r="A36" s="845" t="s">
        <v>254</v>
      </c>
      <c r="B36" s="844" t="s">
        <v>206</v>
      </c>
      <c r="C36" s="844" t="s">
        <v>206</v>
      </c>
      <c r="D36" s="843" t="s">
        <v>206</v>
      </c>
      <c r="E36" s="842" t="s">
        <v>254</v>
      </c>
      <c r="F36" s="841">
        <f t="shared" si="3"/>
        <v>0</v>
      </c>
      <c r="G36" s="841">
        <f t="shared" si="3"/>
        <v>0</v>
      </c>
      <c r="H36" s="841">
        <f t="shared" si="3"/>
        <v>0</v>
      </c>
      <c r="I36" s="840" t="s">
        <v>254</v>
      </c>
      <c r="J36" s="839">
        <f t="shared" si="4"/>
        <v>0</v>
      </c>
      <c r="K36" s="839">
        <f t="shared" si="4"/>
        <v>0</v>
      </c>
      <c r="L36" s="839">
        <f t="shared" si="4"/>
        <v>0</v>
      </c>
      <c r="M36" s="838" t="s">
        <v>254</v>
      </c>
      <c r="N36" s="837">
        <f t="shared" si="5"/>
        <v>0</v>
      </c>
      <c r="O36" s="837">
        <f t="shared" si="5"/>
        <v>0</v>
      </c>
      <c r="P36" s="837">
        <f t="shared" si="5"/>
        <v>0</v>
      </c>
      <c r="Q36" s="448" t="s">
        <v>254</v>
      </c>
      <c r="R36" s="835" t="s">
        <v>392</v>
      </c>
      <c r="S36" s="835" t="s">
        <v>391</v>
      </c>
      <c r="T36" s="835" t="s">
        <v>391</v>
      </c>
      <c r="U36" s="835"/>
      <c r="V36" s="835"/>
      <c r="W36" s="835"/>
    </row>
    <row r="37" spans="1:23" ht="20.25" customHeight="1">
      <c r="A37" s="845" t="s">
        <v>253</v>
      </c>
      <c r="B37" s="844">
        <f>B20*100/$B$5</f>
        <v>1.346045221245782E-2</v>
      </c>
      <c r="C37" s="844">
        <f>C20*100/$C$5</f>
        <v>2.7842546853944074E-2</v>
      </c>
      <c r="D37" s="843" t="s">
        <v>206</v>
      </c>
      <c r="E37" s="842" t="s">
        <v>253</v>
      </c>
      <c r="F37" s="841">
        <f t="shared" si="3"/>
        <v>1.0873856408277063E-2</v>
      </c>
      <c r="G37" s="841">
        <f t="shared" si="3"/>
        <v>2.2487161046564629E-2</v>
      </c>
      <c r="H37" s="841">
        <f t="shared" si="3"/>
        <v>0</v>
      </c>
      <c r="I37" s="840" t="s">
        <v>253</v>
      </c>
      <c r="J37" s="839">
        <f t="shared" si="4"/>
        <v>5.4024771975752582E-2</v>
      </c>
      <c r="K37" s="839">
        <f t="shared" si="4"/>
        <v>0.11171836428905252</v>
      </c>
      <c r="L37" s="839">
        <f t="shared" si="4"/>
        <v>0</v>
      </c>
      <c r="M37" s="838" t="s">
        <v>253</v>
      </c>
      <c r="N37" s="837">
        <f t="shared" si="5"/>
        <v>2.8168599372831536E-2</v>
      </c>
      <c r="O37" s="837">
        <f t="shared" si="5"/>
        <v>0</v>
      </c>
      <c r="P37" s="837">
        <f t="shared" si="5"/>
        <v>5.4551899860198878E-2</v>
      </c>
      <c r="Q37" s="448" t="s">
        <v>253</v>
      </c>
      <c r="R37" s="836">
        <v>0</v>
      </c>
      <c r="S37" s="836">
        <v>0</v>
      </c>
      <c r="T37" s="836">
        <v>0</v>
      </c>
      <c r="U37" s="835"/>
      <c r="V37" s="835"/>
      <c r="W37" s="835"/>
    </row>
    <row r="38" spans="1:23" ht="5.25" customHeight="1">
      <c r="A38" s="834"/>
      <c r="B38" s="834"/>
      <c r="C38" s="834"/>
      <c r="D38" s="834"/>
      <c r="E38" s="833"/>
      <c r="F38" s="833"/>
      <c r="G38" s="833"/>
      <c r="H38" s="833"/>
      <c r="I38" s="832"/>
      <c r="J38" s="832"/>
      <c r="K38" s="832"/>
      <c r="L38" s="832"/>
      <c r="M38" s="831"/>
      <c r="N38" s="831"/>
      <c r="O38" s="831"/>
      <c r="P38" s="830">
        <v>0</v>
      </c>
      <c r="Q38" s="699"/>
      <c r="R38" s="829"/>
      <c r="S38" s="829"/>
      <c r="T38" s="829"/>
    </row>
    <row r="39" spans="1:23" ht="15" customHeight="1">
      <c r="A39" s="828"/>
      <c r="B39" s="827"/>
      <c r="C39" s="827"/>
      <c r="D39" s="827"/>
      <c r="E39" s="819"/>
      <c r="F39" s="826"/>
      <c r="G39" s="826"/>
      <c r="H39" s="826"/>
      <c r="I39" s="825"/>
      <c r="J39" s="824"/>
      <c r="K39" s="824"/>
      <c r="L39" s="824"/>
      <c r="M39" s="823"/>
      <c r="N39" s="822"/>
      <c r="O39" s="814"/>
      <c r="P39" s="814"/>
    </row>
    <row r="40" spans="1:23" ht="18.600000000000001" customHeight="1">
      <c r="A40" s="821" t="s">
        <v>251</v>
      </c>
      <c r="B40" s="820"/>
      <c r="C40" s="820"/>
      <c r="D40" s="820"/>
      <c r="E40" s="819"/>
      <c r="F40" s="818"/>
      <c r="G40" s="818"/>
      <c r="H40" s="818"/>
      <c r="I40" s="817" t="s">
        <v>251</v>
      </c>
      <c r="J40" s="816"/>
      <c r="K40" s="816"/>
      <c r="L40" s="816"/>
      <c r="M40" s="815"/>
      <c r="N40" s="814"/>
      <c r="O40" s="814"/>
      <c r="P40" s="814"/>
      <c r="Q40" s="524" t="s">
        <v>251</v>
      </c>
    </row>
    <row r="41" spans="1:23" ht="15" customHeight="1">
      <c r="A41" s="811"/>
      <c r="B41" s="811"/>
      <c r="C41" s="811"/>
      <c r="D41" s="371"/>
      <c r="E41" s="813"/>
      <c r="F41" s="813"/>
      <c r="G41" s="812"/>
      <c r="H41" s="371"/>
      <c r="I41" s="813"/>
      <c r="J41" s="813"/>
      <c r="K41" s="812"/>
      <c r="L41" s="371"/>
      <c r="Q41" s="811"/>
    </row>
    <row r="42" spans="1:23" ht="15" customHeight="1">
      <c r="B42" s="634"/>
      <c r="C42" s="634"/>
      <c r="D42" s="634"/>
      <c r="F42" s="634"/>
      <c r="G42" s="634"/>
      <c r="H42" s="634"/>
      <c r="J42" s="749"/>
      <c r="K42" s="749"/>
      <c r="L42" s="749"/>
    </row>
    <row r="43" spans="1:23" s="810" customFormat="1" ht="36.6" customHeight="1">
      <c r="B43" s="810">
        <v>4</v>
      </c>
      <c r="F43" s="810">
        <v>3</v>
      </c>
      <c r="J43" s="810">
        <v>2</v>
      </c>
      <c r="N43" s="810">
        <v>1</v>
      </c>
      <c r="R43" s="810">
        <v>2560</v>
      </c>
    </row>
    <row r="44" spans="1:23" ht="15" customHeight="1">
      <c r="B44" s="634"/>
      <c r="C44" s="634"/>
      <c r="D44" s="634"/>
      <c r="F44" s="634"/>
      <c r="G44" s="634"/>
      <c r="H44" s="634"/>
    </row>
    <row r="45" spans="1:23" ht="15" customHeight="1">
      <c r="B45" s="634"/>
      <c r="C45" s="634"/>
      <c r="D45" s="634"/>
      <c r="F45" s="634"/>
      <c r="G45" s="634"/>
      <c r="H45" s="634"/>
    </row>
    <row r="46" spans="1:23" ht="15" customHeight="1">
      <c r="B46" s="634"/>
      <c r="C46" s="634"/>
      <c r="D46" s="634"/>
      <c r="F46" s="634"/>
      <c r="G46" s="634"/>
      <c r="H46" s="634"/>
    </row>
    <row r="47" spans="1:23" ht="15" customHeight="1">
      <c r="B47" s="634"/>
      <c r="C47" s="634"/>
      <c r="D47" s="634"/>
      <c r="F47" s="634"/>
      <c r="G47" s="634"/>
      <c r="H47" s="634"/>
    </row>
    <row r="48" spans="1:23" ht="15" customHeight="1">
      <c r="B48" s="634"/>
      <c r="C48" s="634"/>
      <c r="D48" s="634"/>
      <c r="F48" s="634"/>
      <c r="G48" s="634"/>
      <c r="H48" s="634"/>
    </row>
    <row r="49" spans="2:16" s="633" customFormat="1" ht="15" customHeight="1">
      <c r="B49" s="634"/>
      <c r="C49" s="634"/>
      <c r="D49" s="634"/>
      <c r="F49" s="634"/>
      <c r="G49" s="634"/>
      <c r="H49" s="634"/>
      <c r="M49" s="237"/>
      <c r="N49" s="234"/>
      <c r="O49" s="234"/>
      <c r="P49" s="234"/>
    </row>
    <row r="50" spans="2:16" s="633" customFormat="1" ht="15" customHeight="1">
      <c r="B50" s="634"/>
      <c r="C50" s="634"/>
      <c r="D50" s="634"/>
      <c r="F50" s="634"/>
      <c r="G50" s="634"/>
      <c r="H50" s="634"/>
      <c r="M50" s="237"/>
      <c r="N50" s="234"/>
      <c r="O50" s="234"/>
      <c r="P50" s="234"/>
    </row>
    <row r="51" spans="2:16" s="633" customFormat="1" ht="15" customHeight="1">
      <c r="B51" s="634"/>
      <c r="C51" s="634"/>
      <c r="D51" s="634"/>
      <c r="F51" s="634"/>
      <c r="G51" s="634"/>
      <c r="H51" s="634"/>
      <c r="M51" s="237"/>
      <c r="N51" s="234"/>
      <c r="O51" s="234"/>
      <c r="P51" s="234"/>
    </row>
    <row r="52" spans="2:16" s="633" customFormat="1" ht="15" customHeight="1">
      <c r="B52" s="634"/>
      <c r="C52" s="634"/>
      <c r="D52" s="634"/>
      <c r="F52" s="634"/>
      <c r="G52" s="634"/>
      <c r="H52" s="634"/>
      <c r="M52" s="237"/>
      <c r="N52" s="234"/>
      <c r="O52" s="234"/>
      <c r="P52" s="234"/>
    </row>
    <row r="53" spans="2:16" s="633" customFormat="1" ht="15" customHeight="1">
      <c r="B53" s="634"/>
      <c r="C53" s="634"/>
      <c r="D53" s="634"/>
      <c r="F53" s="634"/>
      <c r="G53" s="634"/>
      <c r="H53" s="634"/>
      <c r="M53" s="237"/>
      <c r="N53" s="234"/>
      <c r="O53" s="234"/>
      <c r="P53" s="234"/>
    </row>
    <row r="54" spans="2:16" s="633" customFormat="1" ht="15" customHeight="1">
      <c r="B54" s="634"/>
      <c r="C54" s="634"/>
      <c r="D54" s="634"/>
      <c r="F54" s="634"/>
      <c r="G54" s="634"/>
      <c r="H54" s="634"/>
      <c r="M54" s="237"/>
      <c r="N54" s="234"/>
      <c r="O54" s="234"/>
      <c r="P54" s="234"/>
    </row>
    <row r="55" spans="2:16" s="633" customFormat="1" ht="15" customHeight="1">
      <c r="B55" s="634"/>
      <c r="C55" s="634"/>
      <c r="D55" s="634"/>
      <c r="F55" s="634"/>
      <c r="G55" s="634"/>
      <c r="H55" s="634"/>
      <c r="M55" s="237"/>
      <c r="N55" s="234"/>
      <c r="O55" s="234"/>
      <c r="P55" s="234"/>
    </row>
    <row r="56" spans="2:16" s="633" customFormat="1" ht="15" customHeight="1">
      <c r="B56" s="634"/>
      <c r="C56" s="634"/>
      <c r="D56" s="634"/>
      <c r="F56" s="634"/>
      <c r="G56" s="634"/>
      <c r="H56" s="634"/>
      <c r="M56" s="237"/>
      <c r="N56" s="234"/>
      <c r="O56" s="234"/>
      <c r="P56" s="234"/>
    </row>
    <row r="57" spans="2:16" s="633" customFormat="1" ht="15" customHeight="1">
      <c r="B57" s="634"/>
      <c r="C57" s="634"/>
      <c r="D57" s="634"/>
      <c r="F57" s="634"/>
      <c r="G57" s="634"/>
      <c r="H57" s="634"/>
      <c r="M57" s="237"/>
      <c r="N57" s="234"/>
      <c r="O57" s="234"/>
      <c r="P57" s="234"/>
    </row>
    <row r="58" spans="2:16" s="633" customFormat="1" ht="15" customHeight="1">
      <c r="B58" s="634"/>
      <c r="C58" s="634"/>
      <c r="D58" s="634"/>
      <c r="F58" s="634"/>
      <c r="G58" s="634"/>
      <c r="H58" s="634"/>
      <c r="M58" s="237"/>
      <c r="N58" s="234"/>
      <c r="O58" s="234"/>
      <c r="P58" s="234"/>
    </row>
    <row r="59" spans="2:16" s="633" customFormat="1" ht="15" customHeight="1">
      <c r="B59" s="634"/>
      <c r="C59" s="634"/>
      <c r="D59" s="634"/>
      <c r="F59" s="634"/>
      <c r="G59" s="634"/>
      <c r="H59" s="634"/>
      <c r="M59" s="237"/>
      <c r="N59" s="234"/>
      <c r="O59" s="234"/>
      <c r="P59" s="234"/>
    </row>
    <row r="60" spans="2:16" s="633" customFormat="1" ht="15" customHeight="1">
      <c r="B60" s="634"/>
      <c r="C60" s="634"/>
      <c r="D60" s="634"/>
      <c r="F60" s="634"/>
      <c r="G60" s="634"/>
      <c r="H60" s="634"/>
      <c r="M60" s="237"/>
      <c r="N60" s="234"/>
      <c r="O60" s="234"/>
      <c r="P60" s="234"/>
    </row>
    <row r="61" spans="2:16" s="633" customFormat="1" ht="15" customHeight="1">
      <c r="B61" s="634"/>
      <c r="C61" s="634"/>
      <c r="D61" s="634"/>
      <c r="F61" s="634"/>
      <c r="G61" s="634"/>
      <c r="H61" s="634"/>
      <c r="M61" s="237"/>
      <c r="N61" s="234"/>
      <c r="O61" s="234"/>
      <c r="P61" s="234"/>
    </row>
    <row r="62" spans="2:16" s="633" customFormat="1" ht="15" customHeight="1">
      <c r="B62" s="634"/>
      <c r="C62" s="634"/>
      <c r="D62" s="634"/>
      <c r="F62" s="634"/>
      <c r="G62" s="634"/>
      <c r="H62" s="634"/>
      <c r="M62" s="237"/>
      <c r="N62" s="234"/>
      <c r="O62" s="234"/>
      <c r="P62" s="234"/>
    </row>
    <row r="63" spans="2:16" s="633" customFormat="1" ht="15" customHeight="1">
      <c r="B63" s="634"/>
      <c r="C63" s="634"/>
      <c r="D63" s="634"/>
      <c r="F63" s="634"/>
      <c r="G63" s="634"/>
      <c r="H63" s="634"/>
      <c r="M63" s="237"/>
      <c r="N63" s="234"/>
      <c r="O63" s="234"/>
      <c r="P63" s="234"/>
    </row>
    <row r="64" spans="2:16" s="633" customFormat="1" ht="15" customHeight="1">
      <c r="M64" s="237"/>
      <c r="N64" s="234"/>
      <c r="O64" s="234"/>
      <c r="P64" s="234"/>
    </row>
    <row r="65" spans="9:16" s="633" customFormat="1" ht="15" customHeight="1">
      <c r="I65" s="684"/>
      <c r="J65" s="689"/>
      <c r="K65" s="689"/>
      <c r="L65" s="689"/>
      <c r="M65" s="237"/>
      <c r="N65" s="234"/>
      <c r="O65" s="234"/>
      <c r="P65" s="234"/>
    </row>
    <row r="66" spans="9:16" s="633" customFormat="1" ht="15" customHeight="1">
      <c r="I66" s="684"/>
      <c r="J66" s="689"/>
      <c r="K66" s="689"/>
      <c r="L66" s="689"/>
      <c r="M66" s="237"/>
      <c r="N66" s="234"/>
      <c r="O66" s="234"/>
      <c r="P66" s="234"/>
    </row>
    <row r="67" spans="9:16" s="633" customFormat="1" ht="15" customHeight="1">
      <c r="I67" s="684"/>
      <c r="J67" s="689"/>
      <c r="K67" s="689"/>
      <c r="L67" s="689"/>
      <c r="M67" s="237"/>
      <c r="N67" s="234"/>
      <c r="O67" s="234"/>
      <c r="P67" s="234"/>
    </row>
    <row r="68" spans="9:16" s="633" customFormat="1" ht="15" customHeight="1">
      <c r="I68" s="684"/>
      <c r="J68" s="689"/>
      <c r="K68" s="689"/>
      <c r="L68" s="689"/>
      <c r="M68" s="237"/>
      <c r="N68" s="234"/>
      <c r="O68" s="234"/>
      <c r="P68" s="234"/>
    </row>
    <row r="69" spans="9:16" s="633" customFormat="1" ht="15" customHeight="1">
      <c r="I69" s="684"/>
      <c r="J69" s="689"/>
      <c r="K69" s="689"/>
      <c r="L69" s="689"/>
      <c r="M69" s="237"/>
      <c r="N69" s="234"/>
      <c r="O69" s="234"/>
      <c r="P69" s="234"/>
    </row>
    <row r="70" spans="9:16" s="633" customFormat="1" ht="15" customHeight="1">
      <c r="I70" s="684"/>
      <c r="J70" s="689"/>
      <c r="K70" s="689"/>
      <c r="L70" s="689"/>
      <c r="M70" s="237"/>
      <c r="N70" s="234"/>
      <c r="O70" s="234"/>
      <c r="P70" s="234"/>
    </row>
    <row r="71" spans="9:16" s="633" customFormat="1" ht="15" customHeight="1">
      <c r="I71" s="684"/>
      <c r="J71" s="689"/>
      <c r="K71" s="689"/>
      <c r="L71" s="689"/>
      <c r="M71" s="237"/>
      <c r="N71" s="234"/>
      <c r="O71" s="234"/>
      <c r="P71" s="234"/>
    </row>
    <row r="72" spans="9:16" s="633" customFormat="1" ht="15" customHeight="1">
      <c r="I72" s="684"/>
      <c r="J72" s="689"/>
      <c r="K72" s="689"/>
      <c r="L72" s="689"/>
      <c r="M72" s="237"/>
      <c r="N72" s="234"/>
      <c r="O72" s="234"/>
      <c r="P72" s="234"/>
    </row>
    <row r="73" spans="9:16" s="633" customFormat="1" ht="15" customHeight="1">
      <c r="I73" s="684"/>
      <c r="J73" s="689"/>
      <c r="K73" s="689"/>
      <c r="L73" s="689"/>
      <c r="M73" s="237"/>
      <c r="N73" s="234"/>
      <c r="O73" s="234"/>
      <c r="P73" s="234"/>
    </row>
    <row r="74" spans="9:16" s="633" customFormat="1" ht="15" customHeight="1">
      <c r="I74" s="684"/>
      <c r="J74" s="689"/>
      <c r="K74" s="689"/>
      <c r="L74" s="689"/>
      <c r="M74" s="237"/>
      <c r="N74" s="234"/>
      <c r="O74" s="234"/>
      <c r="P74" s="234"/>
    </row>
    <row r="75" spans="9:16" s="633" customFormat="1" ht="15" customHeight="1">
      <c r="I75" s="684"/>
      <c r="J75" s="689"/>
      <c r="K75" s="689"/>
      <c r="L75" s="689"/>
      <c r="M75" s="237"/>
      <c r="N75" s="234"/>
      <c r="O75" s="234"/>
      <c r="P75" s="234"/>
    </row>
    <row r="76" spans="9:16" s="633" customFormat="1" ht="15" customHeight="1">
      <c r="I76" s="684"/>
      <c r="J76" s="689"/>
      <c r="K76" s="689"/>
      <c r="L76" s="689"/>
      <c r="M76" s="237"/>
      <c r="N76" s="234"/>
      <c r="O76" s="234"/>
      <c r="P76" s="234"/>
    </row>
    <row r="77" spans="9:16" s="633" customFormat="1" ht="15" customHeight="1">
      <c r="I77" s="684"/>
      <c r="J77" s="689"/>
      <c r="K77" s="689"/>
      <c r="L77" s="689"/>
      <c r="M77" s="237"/>
      <c r="N77" s="234"/>
      <c r="O77" s="234"/>
      <c r="P77" s="234"/>
    </row>
    <row r="78" spans="9:16" s="633" customFormat="1" ht="15" customHeight="1">
      <c r="I78" s="684"/>
      <c r="J78" s="689"/>
      <c r="K78" s="689"/>
      <c r="L78" s="689"/>
      <c r="M78" s="237"/>
      <c r="N78" s="234"/>
      <c r="O78" s="234"/>
      <c r="P78" s="234"/>
    </row>
    <row r="79" spans="9:16" s="633" customFormat="1" ht="15" customHeight="1">
      <c r="I79" s="684"/>
      <c r="J79" s="689"/>
      <c r="K79" s="689"/>
      <c r="L79" s="689"/>
      <c r="M79" s="237"/>
      <c r="N79" s="234"/>
      <c r="O79" s="234"/>
      <c r="P79" s="234"/>
    </row>
    <row r="80" spans="9:16" s="633" customFormat="1" ht="15" customHeight="1">
      <c r="I80" s="684"/>
      <c r="J80" s="689"/>
      <c r="K80" s="689"/>
      <c r="L80" s="689"/>
      <c r="M80" s="237"/>
      <c r="N80" s="234"/>
      <c r="O80" s="234"/>
      <c r="P80" s="234"/>
    </row>
    <row r="81" spans="9:16" s="633" customFormat="1" ht="15" customHeight="1">
      <c r="I81" s="684"/>
      <c r="J81" s="689"/>
      <c r="K81" s="689"/>
      <c r="L81" s="689"/>
      <c r="M81" s="237"/>
      <c r="N81" s="234"/>
      <c r="O81" s="234"/>
      <c r="P81" s="234"/>
    </row>
    <row r="82" spans="9:16" s="633" customFormat="1" ht="15" customHeight="1">
      <c r="I82" s="689"/>
      <c r="J82" s="689"/>
      <c r="K82" s="689"/>
      <c r="L82" s="689"/>
      <c r="M82" s="237"/>
      <c r="N82" s="234"/>
      <c r="O82" s="234"/>
      <c r="P82" s="234"/>
    </row>
    <row r="83" spans="9:16" s="633" customFormat="1" ht="15" customHeight="1">
      <c r="I83" s="689"/>
      <c r="J83" s="689"/>
      <c r="K83" s="689"/>
      <c r="L83" s="689"/>
      <c r="M83" s="237"/>
      <c r="N83" s="234"/>
      <c r="O83" s="234"/>
      <c r="P83" s="234"/>
    </row>
    <row r="84" spans="9:16" s="633" customFormat="1" ht="15" customHeight="1">
      <c r="I84" s="689"/>
      <c r="J84" s="689"/>
      <c r="K84" s="689"/>
      <c r="L84" s="689"/>
      <c r="M84" s="237"/>
      <c r="N84" s="234"/>
      <c r="O84" s="234"/>
      <c r="P84" s="234"/>
    </row>
    <row r="85" spans="9:16" s="633" customFormat="1" ht="15" customHeight="1">
      <c r="I85" s="689"/>
      <c r="J85" s="689"/>
      <c r="K85" s="689"/>
      <c r="L85" s="689"/>
      <c r="M85" s="237"/>
      <c r="N85" s="234"/>
      <c r="O85" s="234"/>
      <c r="P85" s="234"/>
    </row>
    <row r="86" spans="9:16" s="633" customFormat="1" ht="15" customHeight="1">
      <c r="I86" s="689"/>
      <c r="J86" s="689"/>
      <c r="K86" s="689"/>
      <c r="L86" s="689"/>
      <c r="M86" s="237"/>
      <c r="N86" s="234"/>
      <c r="O86" s="234"/>
      <c r="P86" s="234"/>
    </row>
    <row r="87" spans="9:16" s="633" customFormat="1" ht="15" customHeight="1">
      <c r="I87" s="689"/>
      <c r="J87" s="689"/>
      <c r="K87" s="689"/>
      <c r="L87" s="689"/>
      <c r="M87" s="237"/>
      <c r="N87" s="234"/>
      <c r="O87" s="234"/>
      <c r="P87" s="234"/>
    </row>
    <row r="88" spans="9:16" s="633" customFormat="1" ht="15" customHeight="1">
      <c r="I88" s="689"/>
      <c r="J88" s="689"/>
      <c r="K88" s="689"/>
      <c r="L88" s="689"/>
      <c r="M88" s="237"/>
      <c r="N88" s="234"/>
      <c r="O88" s="234"/>
      <c r="P88" s="234"/>
    </row>
    <row r="89" spans="9:16" s="633" customFormat="1" ht="15" customHeight="1">
      <c r="I89" s="689"/>
      <c r="J89" s="689"/>
      <c r="K89" s="689"/>
      <c r="L89" s="689"/>
      <c r="M89" s="237"/>
      <c r="N89" s="234"/>
      <c r="O89" s="234"/>
      <c r="P89" s="234"/>
    </row>
    <row r="90" spans="9:16" s="633" customFormat="1" ht="15" customHeight="1">
      <c r="I90" s="689"/>
      <c r="J90" s="689"/>
      <c r="K90" s="689"/>
      <c r="L90" s="689"/>
      <c r="M90" s="237"/>
      <c r="N90" s="234"/>
      <c r="O90" s="234"/>
      <c r="P90" s="234"/>
    </row>
    <row r="91" spans="9:16" s="633" customFormat="1" ht="15" customHeight="1">
      <c r="I91" s="689"/>
      <c r="J91" s="689"/>
      <c r="K91" s="689"/>
      <c r="L91" s="689"/>
      <c r="M91" s="237"/>
      <c r="N91" s="234"/>
      <c r="O91" s="234"/>
      <c r="P91" s="234"/>
    </row>
    <row r="92" spans="9:16" s="633" customFormat="1" ht="15" customHeight="1">
      <c r="I92" s="689"/>
      <c r="J92" s="689"/>
      <c r="K92" s="689"/>
      <c r="L92" s="689"/>
      <c r="M92" s="237"/>
      <c r="N92" s="234"/>
      <c r="O92" s="234"/>
      <c r="P92" s="234"/>
    </row>
    <row r="93" spans="9:16" s="633" customFormat="1" ht="15" customHeight="1">
      <c r="I93" s="689"/>
      <c r="J93" s="689"/>
      <c r="K93" s="689"/>
      <c r="L93" s="689"/>
      <c r="M93" s="237"/>
      <c r="N93" s="234"/>
      <c r="O93" s="234"/>
      <c r="P93" s="234"/>
    </row>
    <row r="94" spans="9:16" s="633" customFormat="1" ht="15" customHeight="1">
      <c r="I94" s="689"/>
      <c r="J94" s="689"/>
      <c r="K94" s="689"/>
      <c r="L94" s="689"/>
      <c r="M94" s="237"/>
      <c r="N94" s="234"/>
      <c r="O94" s="234"/>
      <c r="P94" s="234"/>
    </row>
    <row r="95" spans="9:16" s="633" customFormat="1" ht="15" customHeight="1">
      <c r="I95" s="689"/>
      <c r="J95" s="689"/>
      <c r="K95" s="689"/>
      <c r="L95" s="689"/>
      <c r="M95" s="237"/>
      <c r="N95" s="234"/>
      <c r="O95" s="234"/>
      <c r="P95" s="234"/>
    </row>
    <row r="96" spans="9:16" s="633" customFormat="1" ht="15" customHeight="1">
      <c r="I96" s="689"/>
      <c r="J96" s="689"/>
      <c r="K96" s="689"/>
      <c r="L96" s="689"/>
      <c r="M96" s="237"/>
      <c r="N96" s="234"/>
      <c r="O96" s="234"/>
      <c r="P96" s="234"/>
    </row>
    <row r="97" spans="9:16" s="633" customFormat="1" ht="15" customHeight="1">
      <c r="I97" s="689"/>
      <c r="J97" s="689"/>
      <c r="K97" s="689"/>
      <c r="L97" s="689"/>
      <c r="M97" s="237"/>
      <c r="N97" s="234"/>
      <c r="O97" s="234"/>
      <c r="P97" s="234"/>
    </row>
    <row r="98" spans="9:16" s="633" customFormat="1" ht="15" customHeight="1">
      <c r="I98" s="689"/>
      <c r="J98" s="689"/>
      <c r="K98" s="689"/>
      <c r="L98" s="689"/>
      <c r="M98" s="237"/>
      <c r="N98" s="234"/>
      <c r="O98" s="234"/>
      <c r="P98" s="234"/>
    </row>
    <row r="99" spans="9:16" s="633" customFormat="1" ht="15" customHeight="1">
      <c r="I99" s="689"/>
      <c r="J99" s="689"/>
      <c r="K99" s="689"/>
      <c r="L99" s="689"/>
      <c r="M99" s="237"/>
      <c r="N99" s="234"/>
      <c r="O99" s="234"/>
      <c r="P99" s="234"/>
    </row>
    <row r="100" spans="9:16" s="633" customFormat="1" ht="15" customHeight="1">
      <c r="I100" s="689"/>
      <c r="J100" s="689"/>
      <c r="K100" s="689"/>
      <c r="L100" s="689"/>
      <c r="M100" s="237"/>
      <c r="N100" s="234"/>
      <c r="O100" s="234"/>
      <c r="P100" s="234"/>
    </row>
    <row r="101" spans="9:16" s="633" customFormat="1" ht="15" customHeight="1">
      <c r="I101" s="689"/>
      <c r="J101" s="689"/>
      <c r="K101" s="689"/>
      <c r="L101" s="689"/>
      <c r="M101" s="237"/>
      <c r="N101" s="234"/>
      <c r="O101" s="234"/>
      <c r="P101" s="234"/>
    </row>
    <row r="102" spans="9:16" s="633" customFormat="1" ht="15" customHeight="1">
      <c r="I102" s="689"/>
      <c r="J102" s="689"/>
      <c r="K102" s="689"/>
      <c r="L102" s="689"/>
      <c r="M102" s="237"/>
      <c r="N102" s="234"/>
      <c r="O102" s="234"/>
      <c r="P102" s="234"/>
    </row>
    <row r="103" spans="9:16" s="633" customFormat="1" ht="15" customHeight="1">
      <c r="I103" s="689"/>
      <c r="J103" s="689"/>
      <c r="K103" s="689"/>
      <c r="L103" s="689"/>
      <c r="M103" s="237"/>
      <c r="N103" s="234"/>
      <c r="O103" s="234"/>
      <c r="P103" s="234"/>
    </row>
    <row r="104" spans="9:16" s="633" customFormat="1" ht="15" customHeight="1">
      <c r="I104" s="689"/>
      <c r="J104" s="689"/>
      <c r="K104" s="689"/>
      <c r="L104" s="689"/>
      <c r="M104" s="237"/>
      <c r="N104" s="234"/>
      <c r="O104" s="234"/>
      <c r="P104" s="234"/>
    </row>
    <row r="65536" spans="9:16" s="633" customFormat="1" ht="26.25" customHeight="1">
      <c r="I65536" s="689"/>
      <c r="J65536" s="689"/>
      <c r="K65536" s="689"/>
      <c r="L65536" s="689"/>
      <c r="M65536" s="234"/>
      <c r="N65536" s="234"/>
      <c r="O65536" s="234"/>
      <c r="P65536" s="234"/>
    </row>
  </sheetData>
  <sheetProtection selectLockedCells="1" selectUnlockedCells="1"/>
  <mergeCells count="10">
    <mergeCell ref="R21:T21"/>
    <mergeCell ref="R4:T4"/>
    <mergeCell ref="B4:D4"/>
    <mergeCell ref="B21:D21"/>
    <mergeCell ref="J4:L4"/>
    <mergeCell ref="J21:L21"/>
    <mergeCell ref="N4:P4"/>
    <mergeCell ref="N21:P21"/>
    <mergeCell ref="F4:H4"/>
    <mergeCell ref="F21:H21"/>
  </mergeCells>
  <printOptions horizontalCentered="1"/>
  <pageMargins left="0.31496062992125984" right="0" top="0.94488188976377963" bottom="0" header="0.51181102362204722" footer="0.51181102362204722"/>
  <pageSetup paperSize="9" scale="95" firstPageNumber="9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U185"/>
  <sheetViews>
    <sheetView topLeftCell="J1" zoomScale="43" zoomScaleNormal="43" workbookViewId="0">
      <selection activeCell="C40" sqref="C40"/>
    </sheetView>
  </sheetViews>
  <sheetFormatPr defaultColWidth="9.125" defaultRowHeight="24" customHeight="1"/>
  <cols>
    <col min="1" max="1" width="26.375" style="238" customWidth="1"/>
    <col min="2" max="4" width="22.125" style="238" customWidth="1"/>
    <col min="5" max="5" width="41.375" style="238" customWidth="1"/>
    <col min="6" max="6" width="18.875" style="238" customWidth="1"/>
    <col min="7" max="7" width="17.75" style="238" customWidth="1"/>
    <col min="8" max="8" width="18.125" style="238" customWidth="1"/>
    <col min="9" max="9" width="26.375" style="238" customWidth="1"/>
    <col min="10" max="11" width="20.625" style="238" customWidth="1"/>
    <col min="12" max="12" width="19" style="238" customWidth="1"/>
    <col min="13" max="13" width="26.375" style="238" customWidth="1"/>
    <col min="14" max="16" width="15.75" style="238" customWidth="1"/>
    <col min="17" max="17" width="26.375" style="238" customWidth="1"/>
    <col min="18" max="20" width="17.75" style="238" customWidth="1"/>
    <col min="21" max="21" width="10.125" style="238" bestFit="1" customWidth="1"/>
    <col min="22" max="16384" width="9.125" style="238"/>
  </cols>
  <sheetData>
    <row r="1" spans="1:21" s="684" customFormat="1" ht="30.75" customHeight="1">
      <c r="A1" s="912" t="s">
        <v>303</v>
      </c>
      <c r="B1" s="911"/>
      <c r="C1" s="911"/>
      <c r="D1" s="911"/>
      <c r="E1" s="910" t="s">
        <v>303</v>
      </c>
      <c r="F1" s="850"/>
      <c r="G1" s="850"/>
      <c r="H1" s="850"/>
      <c r="I1" s="909" t="s">
        <v>303</v>
      </c>
      <c r="J1" s="908"/>
      <c r="K1" s="908"/>
      <c r="L1" s="908"/>
      <c r="M1" s="907" t="s">
        <v>398</v>
      </c>
      <c r="N1" s="906"/>
      <c r="O1" s="906"/>
      <c r="P1" s="906"/>
      <c r="Q1" s="684" t="s">
        <v>398</v>
      </c>
    </row>
    <row r="2" spans="1:21" s="420" customFormat="1" ht="7.5" customHeight="1">
      <c r="A2" s="999"/>
      <c r="B2" s="999"/>
      <c r="C2" s="999"/>
      <c r="D2" s="999"/>
      <c r="E2" s="998"/>
      <c r="F2" s="998"/>
      <c r="G2" s="998"/>
      <c r="H2" s="998"/>
      <c r="I2" s="997"/>
      <c r="J2" s="997"/>
      <c r="K2" s="997"/>
      <c r="L2" s="997"/>
      <c r="M2" s="996"/>
      <c r="N2" s="996"/>
      <c r="O2" s="996"/>
      <c r="P2" s="996"/>
    </row>
    <row r="3" spans="1:21" s="684" customFormat="1" ht="30.75" customHeight="1">
      <c r="A3" s="912"/>
      <c r="B3" s="911" t="s">
        <v>397</v>
      </c>
      <c r="C3" s="911"/>
      <c r="D3" s="911"/>
      <c r="E3" s="910"/>
      <c r="F3" s="850" t="s">
        <v>396</v>
      </c>
      <c r="G3" s="850"/>
      <c r="H3" s="850"/>
      <c r="I3" s="909"/>
      <c r="J3" s="908" t="s">
        <v>395</v>
      </c>
      <c r="K3" s="908"/>
      <c r="L3" s="908"/>
      <c r="M3" s="907"/>
      <c r="N3" s="906" t="s">
        <v>394</v>
      </c>
      <c r="O3" s="906"/>
      <c r="P3" s="906"/>
      <c r="S3" s="684" t="s">
        <v>393</v>
      </c>
    </row>
    <row r="4" spans="1:21" s="420" customFormat="1" ht="32.25" customHeight="1">
      <c r="A4" s="995" t="s">
        <v>6</v>
      </c>
      <c r="B4" s="994" t="s">
        <v>0</v>
      </c>
      <c r="C4" s="994" t="s">
        <v>1</v>
      </c>
      <c r="D4" s="994" t="s">
        <v>2</v>
      </c>
      <c r="E4" s="993" t="s">
        <v>6</v>
      </c>
      <c r="F4" s="992" t="s">
        <v>0</v>
      </c>
      <c r="G4" s="992" t="s">
        <v>1</v>
      </c>
      <c r="H4" s="992" t="s">
        <v>2</v>
      </c>
      <c r="I4" s="991" t="s">
        <v>6</v>
      </c>
      <c r="J4" s="990" t="s">
        <v>0</v>
      </c>
      <c r="K4" s="990" t="s">
        <v>1</v>
      </c>
      <c r="L4" s="990" t="s">
        <v>2</v>
      </c>
      <c r="M4" s="989" t="s">
        <v>6</v>
      </c>
      <c r="N4" s="988" t="s">
        <v>0</v>
      </c>
      <c r="O4" s="988" t="s">
        <v>1</v>
      </c>
      <c r="P4" s="988" t="s">
        <v>2</v>
      </c>
      <c r="Q4" s="428" t="s">
        <v>6</v>
      </c>
      <c r="R4" s="427" t="s">
        <v>0</v>
      </c>
      <c r="S4" s="427" t="s">
        <v>1</v>
      </c>
      <c r="T4" s="427" t="s">
        <v>2</v>
      </c>
    </row>
    <row r="5" spans="1:21" s="420" customFormat="1" ht="27.75" customHeight="1">
      <c r="A5" s="959"/>
      <c r="B5" s="959"/>
      <c r="C5" s="960" t="s">
        <v>270</v>
      </c>
      <c r="D5" s="959"/>
      <c r="E5" s="956"/>
      <c r="F5" s="956"/>
      <c r="G5" s="957" t="s">
        <v>270</v>
      </c>
      <c r="H5" s="956"/>
      <c r="I5" s="953"/>
      <c r="J5" s="953"/>
      <c r="K5" s="954" t="s">
        <v>270</v>
      </c>
      <c r="L5" s="953"/>
      <c r="M5" s="950"/>
      <c r="N5" s="950"/>
      <c r="O5" s="951" t="s">
        <v>270</v>
      </c>
      <c r="P5" s="950"/>
      <c r="Q5" s="394"/>
      <c r="S5" s="395" t="s">
        <v>270</v>
      </c>
    </row>
    <row r="6" spans="1:21" s="371" customFormat="1" ht="20.25" customHeight="1">
      <c r="A6" s="941" t="s">
        <v>302</v>
      </c>
      <c r="B6" s="978">
        <v>2043022</v>
      </c>
      <c r="C6" s="978">
        <v>987697</v>
      </c>
      <c r="D6" s="978">
        <v>1055325</v>
      </c>
      <c r="E6" s="939" t="s">
        <v>302</v>
      </c>
      <c r="F6" s="987">
        <v>2041594</v>
      </c>
      <c r="G6" s="987">
        <v>987230</v>
      </c>
      <c r="H6" s="986">
        <v>1054364</v>
      </c>
      <c r="I6" s="937" t="s">
        <v>302</v>
      </c>
      <c r="J6" s="985">
        <v>2039805</v>
      </c>
      <c r="K6" s="985">
        <v>986409</v>
      </c>
      <c r="L6" s="984">
        <v>1053396</v>
      </c>
      <c r="M6" s="935" t="s">
        <v>302</v>
      </c>
      <c r="N6" s="983">
        <v>2037730</v>
      </c>
      <c r="O6" s="983">
        <v>985521</v>
      </c>
      <c r="P6" s="982">
        <v>1052209</v>
      </c>
      <c r="Q6" s="371" t="s">
        <v>302</v>
      </c>
      <c r="R6" s="527">
        <v>2040538</v>
      </c>
      <c r="S6" s="527">
        <v>986714</v>
      </c>
      <c r="T6" s="527">
        <v>1053824</v>
      </c>
      <c r="U6" s="970"/>
    </row>
    <row r="7" spans="1:21" s="370" customFormat="1" ht="20.25" customHeight="1">
      <c r="A7" s="933" t="s">
        <v>301</v>
      </c>
      <c r="B7" s="977">
        <v>1343211</v>
      </c>
      <c r="C7" s="977">
        <v>738988</v>
      </c>
      <c r="D7" s="977">
        <v>604223</v>
      </c>
      <c r="E7" s="932" t="s">
        <v>301</v>
      </c>
      <c r="F7" s="976">
        <v>1385879</v>
      </c>
      <c r="G7" s="976">
        <v>752447</v>
      </c>
      <c r="H7" s="975">
        <v>633432</v>
      </c>
      <c r="I7" s="931" t="s">
        <v>301</v>
      </c>
      <c r="J7" s="974">
        <v>1307880</v>
      </c>
      <c r="K7" s="974">
        <v>710590</v>
      </c>
      <c r="L7" s="973">
        <v>597290</v>
      </c>
      <c r="M7" s="930" t="s">
        <v>301</v>
      </c>
      <c r="N7" s="972">
        <v>1302016</v>
      </c>
      <c r="O7" s="972">
        <v>735615</v>
      </c>
      <c r="P7" s="971">
        <v>566401</v>
      </c>
      <c r="Q7" s="370" t="s">
        <v>301</v>
      </c>
      <c r="R7" s="527">
        <v>1334747</v>
      </c>
      <c r="S7" s="527">
        <v>734410</v>
      </c>
      <c r="T7" s="527">
        <v>600337</v>
      </c>
      <c r="U7" s="970"/>
    </row>
    <row r="8" spans="1:21" s="370" customFormat="1" ht="20.25" customHeight="1">
      <c r="A8" s="933" t="s">
        <v>300</v>
      </c>
      <c r="B8" s="977">
        <v>1335607</v>
      </c>
      <c r="C8" s="977">
        <v>733536</v>
      </c>
      <c r="D8" s="977">
        <v>602071</v>
      </c>
      <c r="E8" s="932" t="s">
        <v>300</v>
      </c>
      <c r="F8" s="976">
        <v>1385879</v>
      </c>
      <c r="G8" s="976">
        <v>752447</v>
      </c>
      <c r="H8" s="975">
        <v>633432</v>
      </c>
      <c r="I8" s="931" t="s">
        <v>300</v>
      </c>
      <c r="J8" s="974">
        <v>1288137</v>
      </c>
      <c r="K8" s="974">
        <v>699903</v>
      </c>
      <c r="L8" s="973">
        <v>588234</v>
      </c>
      <c r="M8" s="930" t="s">
        <v>300</v>
      </c>
      <c r="N8" s="972">
        <v>1278764</v>
      </c>
      <c r="O8" s="972">
        <v>725211</v>
      </c>
      <c r="P8" s="971">
        <v>553553</v>
      </c>
      <c r="Q8" s="370" t="s">
        <v>300</v>
      </c>
      <c r="R8" s="527">
        <v>1322097</v>
      </c>
      <c r="S8" s="527">
        <v>727774</v>
      </c>
      <c r="T8" s="527">
        <v>594323</v>
      </c>
      <c r="U8" s="970"/>
    </row>
    <row r="9" spans="1:21" s="370" customFormat="1" ht="20.25" customHeight="1">
      <c r="A9" s="933" t="s">
        <v>299</v>
      </c>
      <c r="B9" s="977">
        <v>1306823</v>
      </c>
      <c r="C9" s="977">
        <v>719730</v>
      </c>
      <c r="D9" s="977">
        <v>587093</v>
      </c>
      <c r="E9" s="932" t="s">
        <v>299</v>
      </c>
      <c r="F9" s="976">
        <v>1361389</v>
      </c>
      <c r="G9" s="976">
        <v>736463</v>
      </c>
      <c r="H9" s="975">
        <v>624926</v>
      </c>
      <c r="I9" s="931" t="s">
        <v>299</v>
      </c>
      <c r="J9" s="974">
        <v>1264250</v>
      </c>
      <c r="K9" s="974">
        <v>688457</v>
      </c>
      <c r="L9" s="973">
        <v>575793</v>
      </c>
      <c r="M9" s="930" t="s">
        <v>299</v>
      </c>
      <c r="N9" s="972">
        <v>1244459</v>
      </c>
      <c r="O9" s="972">
        <v>702946</v>
      </c>
      <c r="P9" s="971">
        <v>541513</v>
      </c>
      <c r="Q9" s="370" t="s">
        <v>299</v>
      </c>
      <c r="R9" s="527">
        <v>1294230</v>
      </c>
      <c r="S9" s="527">
        <v>711899</v>
      </c>
      <c r="T9" s="527">
        <v>582331</v>
      </c>
      <c r="U9" s="970"/>
    </row>
    <row r="10" spans="1:21" s="370" customFormat="1" ht="20.25" customHeight="1">
      <c r="A10" s="933" t="s">
        <v>298</v>
      </c>
      <c r="B10" s="977">
        <v>28784</v>
      </c>
      <c r="C10" s="977">
        <v>13806</v>
      </c>
      <c r="D10" s="977">
        <v>14978</v>
      </c>
      <c r="E10" s="932" t="s">
        <v>298</v>
      </c>
      <c r="F10" s="976">
        <v>24490</v>
      </c>
      <c r="G10" s="976">
        <v>15984</v>
      </c>
      <c r="H10" s="975">
        <v>8506</v>
      </c>
      <c r="I10" s="931" t="s">
        <v>298</v>
      </c>
      <c r="J10" s="974">
        <v>23887</v>
      </c>
      <c r="K10" s="974">
        <v>11446</v>
      </c>
      <c r="L10" s="973">
        <v>12441</v>
      </c>
      <c r="M10" s="930" t="s">
        <v>298</v>
      </c>
      <c r="N10" s="972">
        <v>34305</v>
      </c>
      <c r="O10" s="972">
        <v>22265</v>
      </c>
      <c r="P10" s="971">
        <v>12040</v>
      </c>
      <c r="Q10" s="370" t="s">
        <v>298</v>
      </c>
      <c r="R10" s="527">
        <v>27867</v>
      </c>
      <c r="S10" s="527">
        <v>15875</v>
      </c>
      <c r="T10" s="527">
        <v>11992</v>
      </c>
      <c r="U10" s="970"/>
    </row>
    <row r="11" spans="1:21" s="370" customFormat="1" ht="20.25" customHeight="1">
      <c r="A11" s="933" t="s">
        <v>297</v>
      </c>
      <c r="B11" s="977">
        <v>7604</v>
      </c>
      <c r="C11" s="977">
        <v>5452</v>
      </c>
      <c r="D11" s="977">
        <v>2152</v>
      </c>
      <c r="E11" s="932" t="s">
        <v>297</v>
      </c>
      <c r="F11" s="975" t="s">
        <v>204</v>
      </c>
      <c r="G11" s="975" t="s">
        <v>204</v>
      </c>
      <c r="H11" s="981" t="s">
        <v>204</v>
      </c>
      <c r="I11" s="931" t="s">
        <v>297</v>
      </c>
      <c r="J11" s="973">
        <v>19743</v>
      </c>
      <c r="K11" s="973">
        <v>10687</v>
      </c>
      <c r="L11" s="980">
        <v>9056</v>
      </c>
      <c r="M11" s="930" t="s">
        <v>297</v>
      </c>
      <c r="N11" s="971">
        <v>23252</v>
      </c>
      <c r="O11" s="971">
        <v>10404</v>
      </c>
      <c r="P11" s="979">
        <v>12848</v>
      </c>
      <c r="Q11" s="370" t="s">
        <v>297</v>
      </c>
      <c r="R11" s="527">
        <v>12650</v>
      </c>
      <c r="S11" s="527">
        <v>6636</v>
      </c>
      <c r="T11" s="527">
        <v>6014</v>
      </c>
      <c r="U11" s="970"/>
    </row>
    <row r="12" spans="1:21" s="370" customFormat="1" ht="20.25" customHeight="1">
      <c r="A12" s="933" t="s">
        <v>296</v>
      </c>
      <c r="B12" s="977">
        <v>699811</v>
      </c>
      <c r="C12" s="977">
        <v>248709</v>
      </c>
      <c r="D12" s="977">
        <v>451102</v>
      </c>
      <c r="E12" s="932" t="s">
        <v>296</v>
      </c>
      <c r="F12" s="976">
        <v>655715</v>
      </c>
      <c r="G12" s="976">
        <v>234783</v>
      </c>
      <c r="H12" s="975">
        <v>420932</v>
      </c>
      <c r="I12" s="931" t="s">
        <v>296</v>
      </c>
      <c r="J12" s="974">
        <v>731924</v>
      </c>
      <c r="K12" s="974">
        <v>275819</v>
      </c>
      <c r="L12" s="973">
        <v>456106</v>
      </c>
      <c r="M12" s="930" t="s">
        <v>296</v>
      </c>
      <c r="N12" s="972">
        <v>735714</v>
      </c>
      <c r="O12" s="972">
        <v>249906</v>
      </c>
      <c r="P12" s="971">
        <v>485808</v>
      </c>
      <c r="Q12" s="370" t="s">
        <v>296</v>
      </c>
      <c r="R12" s="527">
        <v>705791</v>
      </c>
      <c r="S12" s="527">
        <v>252304</v>
      </c>
      <c r="T12" s="527">
        <v>453487</v>
      </c>
      <c r="U12" s="970"/>
    </row>
    <row r="13" spans="1:21" s="370" customFormat="1" ht="20.25" customHeight="1">
      <c r="A13" s="933" t="s">
        <v>295</v>
      </c>
      <c r="B13" s="978">
        <v>160442</v>
      </c>
      <c r="C13" s="978">
        <v>11933</v>
      </c>
      <c r="D13" s="978">
        <v>148509</v>
      </c>
      <c r="E13" s="932" t="s">
        <v>295</v>
      </c>
      <c r="F13" s="976">
        <v>124602</v>
      </c>
      <c r="G13" s="976">
        <v>4064</v>
      </c>
      <c r="H13" s="975">
        <v>120538</v>
      </c>
      <c r="I13" s="931" t="s">
        <v>295</v>
      </c>
      <c r="J13" s="974">
        <v>169984</v>
      </c>
      <c r="K13" s="974">
        <v>5486</v>
      </c>
      <c r="L13" s="973">
        <v>164498</v>
      </c>
      <c r="M13" s="930" t="s">
        <v>295</v>
      </c>
      <c r="N13" s="972">
        <v>171545</v>
      </c>
      <c r="O13" s="972">
        <v>1125</v>
      </c>
      <c r="P13" s="971">
        <v>170420</v>
      </c>
      <c r="Q13" s="370" t="s">
        <v>295</v>
      </c>
      <c r="R13" s="527">
        <v>156643</v>
      </c>
      <c r="S13" s="527">
        <v>5652</v>
      </c>
      <c r="T13" s="527">
        <v>150991</v>
      </c>
      <c r="U13" s="970"/>
    </row>
    <row r="14" spans="1:21" s="371" customFormat="1" ht="20.25" customHeight="1">
      <c r="A14" s="933" t="s">
        <v>294</v>
      </c>
      <c r="B14" s="977">
        <v>159828</v>
      </c>
      <c r="C14" s="977">
        <v>68727</v>
      </c>
      <c r="D14" s="977">
        <v>91101</v>
      </c>
      <c r="E14" s="932" t="s">
        <v>294</v>
      </c>
      <c r="F14" s="976">
        <v>169469</v>
      </c>
      <c r="G14" s="976">
        <v>79456</v>
      </c>
      <c r="H14" s="975">
        <v>90013</v>
      </c>
      <c r="I14" s="931" t="s">
        <v>294</v>
      </c>
      <c r="J14" s="974">
        <v>153574</v>
      </c>
      <c r="K14" s="974">
        <v>72454</v>
      </c>
      <c r="L14" s="973">
        <v>81120</v>
      </c>
      <c r="M14" s="930" t="s">
        <v>294</v>
      </c>
      <c r="N14" s="972">
        <v>166278</v>
      </c>
      <c r="O14" s="972">
        <v>67139</v>
      </c>
      <c r="P14" s="971">
        <v>99139</v>
      </c>
      <c r="Q14" s="370" t="s">
        <v>294</v>
      </c>
      <c r="R14" s="527">
        <v>162287</v>
      </c>
      <c r="S14" s="527">
        <v>71944</v>
      </c>
      <c r="T14" s="527">
        <v>90343</v>
      </c>
      <c r="U14" s="970"/>
    </row>
    <row r="15" spans="1:21" s="370" customFormat="1" ht="20.25" customHeight="1">
      <c r="A15" s="929" t="s">
        <v>293</v>
      </c>
      <c r="B15" s="977">
        <v>379541</v>
      </c>
      <c r="C15" s="977">
        <v>168049</v>
      </c>
      <c r="D15" s="977">
        <v>211492</v>
      </c>
      <c r="E15" s="927" t="s">
        <v>293</v>
      </c>
      <c r="F15" s="976">
        <v>361644</v>
      </c>
      <c r="G15" s="976">
        <v>151263</v>
      </c>
      <c r="H15" s="975">
        <v>210381</v>
      </c>
      <c r="I15" s="925" t="s">
        <v>293</v>
      </c>
      <c r="J15" s="974">
        <v>408366</v>
      </c>
      <c r="K15" s="974">
        <v>197879</v>
      </c>
      <c r="L15" s="973">
        <v>210488</v>
      </c>
      <c r="M15" s="923" t="s">
        <v>293</v>
      </c>
      <c r="N15" s="972">
        <v>397891</v>
      </c>
      <c r="O15" s="972">
        <v>181642</v>
      </c>
      <c r="P15" s="971">
        <v>216249</v>
      </c>
      <c r="Q15" s="367" t="s">
        <v>293</v>
      </c>
      <c r="R15" s="527">
        <v>386861</v>
      </c>
      <c r="S15" s="527">
        <v>174708</v>
      </c>
      <c r="T15" s="527">
        <v>212153</v>
      </c>
      <c r="U15" s="970"/>
    </row>
    <row r="16" spans="1:21" s="370" customFormat="1" ht="24" customHeight="1">
      <c r="A16" s="969"/>
      <c r="B16" s="968"/>
      <c r="C16" s="968"/>
      <c r="D16" s="968"/>
      <c r="E16" s="967"/>
      <c r="F16" s="966"/>
      <c r="G16" s="966"/>
      <c r="H16" s="966"/>
      <c r="I16" s="965"/>
      <c r="J16" s="964"/>
      <c r="K16" s="964"/>
      <c r="L16" s="964"/>
      <c r="M16" s="963"/>
      <c r="N16" s="962"/>
      <c r="O16" s="962"/>
      <c r="P16" s="962"/>
      <c r="Q16" s="405"/>
    </row>
    <row r="17" spans="1:20" s="202" customFormat="1" ht="23.25" customHeight="1">
      <c r="A17" s="959"/>
      <c r="B17" s="961"/>
      <c r="C17" s="960" t="s">
        <v>268</v>
      </c>
      <c r="D17" s="959"/>
      <c r="E17" s="956"/>
      <c r="F17" s="958"/>
      <c r="G17" s="957" t="s">
        <v>268</v>
      </c>
      <c r="H17" s="956"/>
      <c r="I17" s="953"/>
      <c r="J17" s="955"/>
      <c r="K17" s="954" t="s">
        <v>268</v>
      </c>
      <c r="L17" s="953"/>
      <c r="M17" s="950"/>
      <c r="N17" s="952"/>
      <c r="O17" s="951" t="s">
        <v>268</v>
      </c>
      <c r="P17" s="950"/>
      <c r="Q17" s="394"/>
      <c r="S17" s="395" t="s">
        <v>268</v>
      </c>
    </row>
    <row r="18" spans="1:20" s="380" customFormat="1" ht="20.25" customHeight="1">
      <c r="A18" s="949"/>
      <c r="B18" s="948"/>
      <c r="C18" s="948"/>
      <c r="D18" s="948"/>
      <c r="E18" s="947"/>
      <c r="F18" s="946"/>
      <c r="G18" s="946"/>
      <c r="H18" s="946"/>
      <c r="I18" s="945"/>
      <c r="J18" s="944"/>
      <c r="K18" s="944"/>
      <c r="L18" s="944"/>
      <c r="M18" s="943"/>
      <c r="N18" s="942"/>
      <c r="O18" s="942"/>
      <c r="P18" s="942"/>
      <c r="Q18" s="386"/>
    </row>
    <row r="19" spans="1:20" s="371" customFormat="1" ht="20.25" customHeight="1">
      <c r="A19" s="941" t="s">
        <v>302</v>
      </c>
      <c r="B19" s="940">
        <v>100</v>
      </c>
      <c r="C19" s="940">
        <v>100</v>
      </c>
      <c r="D19" s="940">
        <v>100</v>
      </c>
      <c r="E19" s="939" t="s">
        <v>302</v>
      </c>
      <c r="F19" s="938">
        <v>100</v>
      </c>
      <c r="G19" s="938">
        <v>100</v>
      </c>
      <c r="H19" s="938">
        <v>100</v>
      </c>
      <c r="I19" s="937" t="s">
        <v>302</v>
      </c>
      <c r="J19" s="936">
        <v>100</v>
      </c>
      <c r="K19" s="936">
        <v>100</v>
      </c>
      <c r="L19" s="936">
        <v>100</v>
      </c>
      <c r="M19" s="935" t="s">
        <v>302</v>
      </c>
      <c r="N19" s="934">
        <v>100</v>
      </c>
      <c r="O19" s="934">
        <v>100</v>
      </c>
      <c r="P19" s="934">
        <v>100</v>
      </c>
      <c r="Q19" s="371" t="s">
        <v>302</v>
      </c>
      <c r="R19" s="379">
        <v>100</v>
      </c>
      <c r="S19" s="379">
        <v>100</v>
      </c>
      <c r="T19" s="379">
        <v>100</v>
      </c>
    </row>
    <row r="20" spans="1:20" s="370" customFormat="1" ht="20.25" customHeight="1">
      <c r="A20" s="933" t="s">
        <v>301</v>
      </c>
      <c r="B20" s="928">
        <f t="shared" ref="B20:D23" si="0">B7*100/B$6</f>
        <v>65.746281733627924</v>
      </c>
      <c r="C20" s="928">
        <f t="shared" si="0"/>
        <v>74.819301870917897</v>
      </c>
      <c r="D20" s="928">
        <f t="shared" si="0"/>
        <v>57.254684575841566</v>
      </c>
      <c r="E20" s="932" t="s">
        <v>301</v>
      </c>
      <c r="F20" s="926">
        <f t="shared" ref="F20:H23" si="1">F7*100/F$6</f>
        <v>67.882203807417142</v>
      </c>
      <c r="G20" s="926">
        <f t="shared" si="1"/>
        <v>76.218003909929806</v>
      </c>
      <c r="H20" s="926">
        <f t="shared" si="1"/>
        <v>60.077165001839973</v>
      </c>
      <c r="I20" s="931" t="s">
        <v>301</v>
      </c>
      <c r="J20" s="924">
        <f>J7*100/J$6+0.08</f>
        <v>64.197893622184466</v>
      </c>
      <c r="K20" s="924">
        <f>K7*100/K$6</f>
        <v>72.03806940123215</v>
      </c>
      <c r="L20" s="924">
        <f>L7*100/L$6</f>
        <v>56.701373462591469</v>
      </c>
      <c r="M20" s="930" t="s">
        <v>301</v>
      </c>
      <c r="N20" s="922">
        <f t="shared" ref="N20:P28" si="2">N7*100/N$6</f>
        <v>63.895413033130005</v>
      </c>
      <c r="O20" s="922">
        <f t="shared" si="2"/>
        <v>74.642245066315184</v>
      </c>
      <c r="P20" s="922">
        <f t="shared" si="2"/>
        <v>53.829704935046173</v>
      </c>
      <c r="Q20" s="370" t="s">
        <v>301</v>
      </c>
      <c r="R20" s="366">
        <f t="shared" ref="R20:T28" si="3">R7*100/R$6</f>
        <v>65.411523823619063</v>
      </c>
      <c r="S20" s="366">
        <f t="shared" si="3"/>
        <v>74.429875323548671</v>
      </c>
      <c r="T20" s="366">
        <f t="shared" si="3"/>
        <v>56.967482236122919</v>
      </c>
    </row>
    <row r="21" spans="1:20" s="370" customFormat="1" ht="20.25" customHeight="1">
      <c r="A21" s="933" t="s">
        <v>300</v>
      </c>
      <c r="B21" s="928">
        <f t="shared" si="0"/>
        <v>65.374087993178733</v>
      </c>
      <c r="C21" s="928">
        <f t="shared" si="0"/>
        <v>74.267310723835351</v>
      </c>
      <c r="D21" s="928">
        <f t="shared" si="0"/>
        <v>57.050766351597851</v>
      </c>
      <c r="E21" s="932" t="s">
        <v>300</v>
      </c>
      <c r="F21" s="926">
        <f t="shared" si="1"/>
        <v>67.882203807417142</v>
      </c>
      <c r="G21" s="926">
        <f t="shared" si="1"/>
        <v>76.218003909929806</v>
      </c>
      <c r="H21" s="926">
        <f t="shared" si="1"/>
        <v>60.077165001839973</v>
      </c>
      <c r="I21" s="931" t="s">
        <v>300</v>
      </c>
      <c r="J21" s="924">
        <f>J8*100/J$6</f>
        <v>63.150006985961895</v>
      </c>
      <c r="K21" s="924">
        <f>K8*100/K$6-0.05</f>
        <v>70.904644574410824</v>
      </c>
      <c r="L21" s="924">
        <f t="shared" ref="L21:L28" si="4">L8*100/L$6</f>
        <v>55.841677773600814</v>
      </c>
      <c r="M21" s="930" t="s">
        <v>300</v>
      </c>
      <c r="N21" s="922">
        <f t="shared" si="2"/>
        <v>62.754339387455651</v>
      </c>
      <c r="O21" s="922">
        <f t="shared" si="2"/>
        <v>73.586559799334566</v>
      </c>
      <c r="P21" s="922">
        <f t="shared" si="2"/>
        <v>52.608654744447158</v>
      </c>
      <c r="Q21" s="370" t="s">
        <v>300</v>
      </c>
      <c r="R21" s="366">
        <f t="shared" si="3"/>
        <v>64.791589276945587</v>
      </c>
      <c r="S21" s="366">
        <f t="shared" si="3"/>
        <v>73.757340019499068</v>
      </c>
      <c r="T21" s="366">
        <f t="shared" si="3"/>
        <v>56.396798706425365</v>
      </c>
    </row>
    <row r="22" spans="1:20" s="343" customFormat="1" ht="20.25" customHeight="1">
      <c r="A22" s="933" t="s">
        <v>299</v>
      </c>
      <c r="B22" s="928">
        <f t="shared" si="0"/>
        <v>63.965194696875514</v>
      </c>
      <c r="C22" s="928">
        <f t="shared" si="0"/>
        <v>72.869513626142435</v>
      </c>
      <c r="D22" s="928">
        <f t="shared" si="0"/>
        <v>55.631487930258452</v>
      </c>
      <c r="E22" s="932" t="s">
        <v>299</v>
      </c>
      <c r="F22" s="926">
        <f t="shared" si="1"/>
        <v>66.682650909044597</v>
      </c>
      <c r="G22" s="926">
        <f t="shared" si="1"/>
        <v>74.598928314577151</v>
      </c>
      <c r="H22" s="926">
        <f t="shared" si="1"/>
        <v>59.270422738257373</v>
      </c>
      <c r="I22" s="931" t="s">
        <v>299</v>
      </c>
      <c r="J22" s="924">
        <f>J9*100/J$6</f>
        <v>61.978963675449371</v>
      </c>
      <c r="K22" s="924">
        <f>K9*100/K$6</f>
        <v>69.79427397762997</v>
      </c>
      <c r="L22" s="924">
        <f t="shared" si="4"/>
        <v>54.660640442910356</v>
      </c>
      <c r="M22" s="930" t="s">
        <v>299</v>
      </c>
      <c r="N22" s="922">
        <f t="shared" si="2"/>
        <v>61.070848444102019</v>
      </c>
      <c r="O22" s="922">
        <f t="shared" si="2"/>
        <v>71.327348681560309</v>
      </c>
      <c r="P22" s="922">
        <f t="shared" si="2"/>
        <v>51.464395381525911</v>
      </c>
      <c r="Q22" s="370" t="s">
        <v>299</v>
      </c>
      <c r="R22" s="366">
        <f t="shared" si="3"/>
        <v>63.42592002697328</v>
      </c>
      <c r="S22" s="366">
        <f t="shared" si="3"/>
        <v>72.148464499338203</v>
      </c>
      <c r="T22" s="366">
        <f t="shared" si="3"/>
        <v>55.258847777237946</v>
      </c>
    </row>
    <row r="23" spans="1:20" s="343" customFormat="1" ht="20.25" customHeight="1">
      <c r="A23" s="933" t="s">
        <v>298</v>
      </c>
      <c r="B23" s="928">
        <f t="shared" si="0"/>
        <v>1.4088932963032215</v>
      </c>
      <c r="C23" s="928">
        <f t="shared" si="0"/>
        <v>1.3977970976929159</v>
      </c>
      <c r="D23" s="928">
        <f t="shared" si="0"/>
        <v>1.4192784213393979</v>
      </c>
      <c r="E23" s="932" t="s">
        <v>298</v>
      </c>
      <c r="F23" s="926">
        <f t="shared" si="1"/>
        <v>1.1995528983725461</v>
      </c>
      <c r="G23" s="926">
        <f t="shared" si="1"/>
        <v>1.6190755953526534</v>
      </c>
      <c r="H23" s="926">
        <f t="shared" si="1"/>
        <v>0.80674226358259571</v>
      </c>
      <c r="I23" s="931" t="s">
        <v>298</v>
      </c>
      <c r="J23" s="924">
        <f>J10*100/J$6</f>
        <v>1.1710433105125244</v>
      </c>
      <c r="K23" s="924">
        <f>K10*100/K$6-0.03</f>
        <v>1.1303705967808484</v>
      </c>
      <c r="L23" s="924">
        <f t="shared" si="4"/>
        <v>1.1810373306904527</v>
      </c>
      <c r="M23" s="930" t="s">
        <v>298</v>
      </c>
      <c r="N23" s="922">
        <f t="shared" si="2"/>
        <v>1.6834909433536338</v>
      </c>
      <c r="O23" s="922">
        <f t="shared" si="2"/>
        <v>2.2592111177742535</v>
      </c>
      <c r="P23" s="922">
        <f t="shared" si="2"/>
        <v>1.1442593629212447</v>
      </c>
      <c r="Q23" s="370" t="s">
        <v>298</v>
      </c>
      <c r="R23" s="366">
        <f t="shared" si="3"/>
        <v>1.3656692499723113</v>
      </c>
      <c r="S23" s="366">
        <f t="shared" si="3"/>
        <v>1.6088755201608571</v>
      </c>
      <c r="T23" s="366">
        <f t="shared" si="3"/>
        <v>1.1379509291874166</v>
      </c>
    </row>
    <row r="24" spans="1:20" s="343" customFormat="1" ht="20.25" customHeight="1">
      <c r="A24" s="933" t="s">
        <v>297</v>
      </c>
      <c r="B24" s="928" t="s">
        <v>206</v>
      </c>
      <c r="C24" s="928" t="s">
        <v>206</v>
      </c>
      <c r="D24" s="928" t="s">
        <v>206</v>
      </c>
      <c r="E24" s="932" t="s">
        <v>297</v>
      </c>
      <c r="F24" s="926" t="s">
        <v>206</v>
      </c>
      <c r="G24" s="926" t="s">
        <v>206</v>
      </c>
      <c r="H24" s="926" t="s">
        <v>206</v>
      </c>
      <c r="I24" s="931" t="s">
        <v>297</v>
      </c>
      <c r="J24" s="924">
        <f>J11*100/J$6</f>
        <v>0.96788663622258009</v>
      </c>
      <c r="K24" s="924">
        <f>K11*100/K$6</f>
        <v>1.0834248268213287</v>
      </c>
      <c r="L24" s="924">
        <f t="shared" si="4"/>
        <v>0.85969568899065496</v>
      </c>
      <c r="M24" s="930" t="s">
        <v>297</v>
      </c>
      <c r="N24" s="922">
        <f t="shared" si="2"/>
        <v>1.1410736456743533</v>
      </c>
      <c r="O24" s="922">
        <f t="shared" si="2"/>
        <v>1.0556852669806123</v>
      </c>
      <c r="P24" s="922">
        <f t="shared" si="2"/>
        <v>1.2210501905990159</v>
      </c>
      <c r="Q24" s="370" t="s">
        <v>297</v>
      </c>
      <c r="R24" s="366">
        <f t="shared" si="3"/>
        <v>0.61993454667347536</v>
      </c>
      <c r="S24" s="366">
        <f t="shared" si="3"/>
        <v>0.67253530404960304</v>
      </c>
      <c r="T24" s="366">
        <f t="shared" si="3"/>
        <v>0.57068352969755864</v>
      </c>
    </row>
    <row r="25" spans="1:20" s="343" customFormat="1" ht="20.25" customHeight="1">
      <c r="A25" s="933" t="s">
        <v>296</v>
      </c>
      <c r="B25" s="928">
        <f t="shared" ref="B25:D28" si="5">B12*100/B$6</f>
        <v>34.253718266372069</v>
      </c>
      <c r="C25" s="928">
        <f t="shared" si="5"/>
        <v>25.180698129082096</v>
      </c>
      <c r="D25" s="928">
        <f t="shared" si="5"/>
        <v>42.745315424158434</v>
      </c>
      <c r="E25" s="932" t="s">
        <v>296</v>
      </c>
      <c r="F25" s="926">
        <f t="shared" ref="F25:H26" si="6">F12*100/F$6</f>
        <v>32.117796192582851</v>
      </c>
      <c r="G25" s="926">
        <f t="shared" si="6"/>
        <v>23.781996090070198</v>
      </c>
      <c r="H25" s="926">
        <f t="shared" si="6"/>
        <v>39.922834998160027</v>
      </c>
      <c r="I25" s="931" t="s">
        <v>296</v>
      </c>
      <c r="J25" s="924">
        <f>J12*100/J$6-0.05</f>
        <v>35.832057353521542</v>
      </c>
      <c r="K25" s="924">
        <f>K12*100/K$6</f>
        <v>27.961930598767854</v>
      </c>
      <c r="L25" s="924">
        <f t="shared" si="4"/>
        <v>43.298626537408531</v>
      </c>
      <c r="M25" s="930" t="s">
        <v>296</v>
      </c>
      <c r="N25" s="922">
        <f t="shared" si="2"/>
        <v>36.104586966869995</v>
      </c>
      <c r="O25" s="922">
        <f t="shared" si="2"/>
        <v>25.357754933684824</v>
      </c>
      <c r="P25" s="922">
        <f t="shared" si="2"/>
        <v>46.170295064953827</v>
      </c>
      <c r="Q25" s="370" t="s">
        <v>296</v>
      </c>
      <c r="R25" s="366">
        <f t="shared" si="3"/>
        <v>34.588476176380937</v>
      </c>
      <c r="S25" s="366">
        <f t="shared" si="3"/>
        <v>25.570124676451332</v>
      </c>
      <c r="T25" s="366">
        <f t="shared" si="3"/>
        <v>43.032517763877081</v>
      </c>
    </row>
    <row r="26" spans="1:20" s="343" customFormat="1" ht="20.25" customHeight="1">
      <c r="A26" s="933" t="s">
        <v>295</v>
      </c>
      <c r="B26" s="928">
        <f t="shared" si="5"/>
        <v>7.8531704504405733</v>
      </c>
      <c r="C26" s="928">
        <f t="shared" si="5"/>
        <v>1.208164042211326</v>
      </c>
      <c r="D26" s="928">
        <f t="shared" si="5"/>
        <v>14.072347381138512</v>
      </c>
      <c r="E26" s="932" t="s">
        <v>295</v>
      </c>
      <c r="F26" s="926">
        <f t="shared" si="6"/>
        <v>6.1031723251537766</v>
      </c>
      <c r="G26" s="926">
        <f t="shared" si="6"/>
        <v>0.41165685807765162</v>
      </c>
      <c r="H26" s="926">
        <f t="shared" si="6"/>
        <v>11.432294729334462</v>
      </c>
      <c r="I26" s="931" t="s">
        <v>295</v>
      </c>
      <c r="J26" s="924">
        <f>J13*100/J$6</f>
        <v>8.3333455894068305</v>
      </c>
      <c r="K26" s="924">
        <f>K13*100/K$6</f>
        <v>0.55615875362045564</v>
      </c>
      <c r="L26" s="924">
        <f t="shared" si="4"/>
        <v>15.615969682816338</v>
      </c>
      <c r="M26" s="930" t="s">
        <v>295</v>
      </c>
      <c r="N26" s="922">
        <f t="shared" si="2"/>
        <v>8.4184362010668732</v>
      </c>
      <c r="O26" s="922">
        <f t="shared" si="2"/>
        <v>0.11415281866139838</v>
      </c>
      <c r="P26" s="922">
        <f t="shared" si="2"/>
        <v>16.196402045601207</v>
      </c>
      <c r="Q26" s="370" t="s">
        <v>295</v>
      </c>
      <c r="R26" s="366">
        <f t="shared" si="3"/>
        <v>7.6765539284247586</v>
      </c>
      <c r="S26" s="366">
        <f t="shared" si="3"/>
        <v>0.57281035842199457</v>
      </c>
      <c r="T26" s="366">
        <f t="shared" si="3"/>
        <v>14.327914338637191</v>
      </c>
    </row>
    <row r="27" spans="1:20" s="343" customFormat="1" ht="20.25" customHeight="1">
      <c r="A27" s="933" t="s">
        <v>294</v>
      </c>
      <c r="B27" s="928">
        <f t="shared" si="5"/>
        <v>7.8231169316825762</v>
      </c>
      <c r="C27" s="928">
        <f t="shared" si="5"/>
        <v>6.9583080641127797</v>
      </c>
      <c r="D27" s="928">
        <f t="shared" si="5"/>
        <v>8.6325065738042781</v>
      </c>
      <c r="E27" s="932" t="s">
        <v>294</v>
      </c>
      <c r="F27" s="926">
        <f>F14*100/F$6</f>
        <v>8.3008178903347094</v>
      </c>
      <c r="G27" s="926">
        <f>G14*100/G$6+0.05</f>
        <v>8.0983777843055833</v>
      </c>
      <c r="H27" s="926">
        <f>H14*100/H$6</f>
        <v>8.5371845017470243</v>
      </c>
      <c r="I27" s="931" t="s">
        <v>294</v>
      </c>
      <c r="J27" s="924">
        <f>J14*100/J$6</f>
        <v>7.5288569250492081</v>
      </c>
      <c r="K27" s="924">
        <f>K14*100/K$6</f>
        <v>7.3452290074401185</v>
      </c>
      <c r="L27" s="924">
        <f t="shared" si="4"/>
        <v>7.7008076734675281</v>
      </c>
      <c r="M27" s="930" t="s">
        <v>294</v>
      </c>
      <c r="N27" s="922">
        <f t="shared" si="2"/>
        <v>8.1599623110029302</v>
      </c>
      <c r="O27" s="922">
        <f t="shared" si="2"/>
        <v>6.8125387485401125</v>
      </c>
      <c r="P27" s="922">
        <f t="shared" si="2"/>
        <v>9.4219874568645583</v>
      </c>
      <c r="Q27" s="370" t="s">
        <v>294</v>
      </c>
      <c r="R27" s="366">
        <f t="shared" si="3"/>
        <v>7.953147650276545</v>
      </c>
      <c r="S27" s="366">
        <f t="shared" si="3"/>
        <v>7.2912718376348158</v>
      </c>
      <c r="T27" s="366">
        <f t="shared" si="3"/>
        <v>8.5728736487307184</v>
      </c>
    </row>
    <row r="28" spans="1:20" s="343" customFormat="1" ht="20.25" customHeight="1">
      <c r="A28" s="929" t="s">
        <v>293</v>
      </c>
      <c r="B28" s="928">
        <f t="shared" si="5"/>
        <v>18.577430884248923</v>
      </c>
      <c r="C28" s="928">
        <f t="shared" si="5"/>
        <v>17.014226022757992</v>
      </c>
      <c r="D28" s="928">
        <f t="shared" si="5"/>
        <v>20.040461469215643</v>
      </c>
      <c r="E28" s="927" t="s">
        <v>293</v>
      </c>
      <c r="F28" s="926">
        <f>F15*100/F$6</f>
        <v>17.713805977094367</v>
      </c>
      <c r="G28" s="926">
        <f>G15*100/G$6</f>
        <v>15.321961447686963</v>
      </c>
      <c r="H28" s="926">
        <f>H15*100/H$6</f>
        <v>19.953355767078541</v>
      </c>
      <c r="I28" s="925" t="s">
        <v>293</v>
      </c>
      <c r="J28" s="924">
        <f>J15*100/J$6</f>
        <v>20.019854839065498</v>
      </c>
      <c r="K28" s="924">
        <f>K15*100/K$6</f>
        <v>20.060542837707281</v>
      </c>
      <c r="L28" s="924">
        <f t="shared" si="4"/>
        <v>19.981849181124666</v>
      </c>
      <c r="M28" s="923" t="s">
        <v>293</v>
      </c>
      <c r="N28" s="922">
        <f t="shared" si="2"/>
        <v>19.526188454800195</v>
      </c>
      <c r="O28" s="922">
        <f t="shared" si="2"/>
        <v>18.431063366483311</v>
      </c>
      <c r="P28" s="922">
        <f t="shared" si="2"/>
        <v>20.551905562488059</v>
      </c>
      <c r="Q28" s="367" t="s">
        <v>293</v>
      </c>
      <c r="R28" s="366">
        <f t="shared" si="3"/>
        <v>18.958774597679632</v>
      </c>
      <c r="S28" s="366">
        <f t="shared" si="3"/>
        <v>17.706042480394522</v>
      </c>
      <c r="T28" s="366">
        <f t="shared" si="3"/>
        <v>20.131729776509172</v>
      </c>
    </row>
    <row r="29" spans="1:20" s="343" customFormat="1" ht="20.25" customHeight="1">
      <c r="A29" s="921"/>
      <c r="B29" s="920"/>
      <c r="C29" s="920"/>
      <c r="D29" s="920"/>
      <c r="E29" s="919"/>
      <c r="F29" s="918"/>
      <c r="G29" s="918"/>
      <c r="H29" s="918"/>
      <c r="I29" s="917"/>
      <c r="J29" s="916"/>
      <c r="K29" s="916"/>
      <c r="L29" s="916"/>
      <c r="M29" s="915"/>
      <c r="N29" s="914"/>
      <c r="O29" s="914"/>
      <c r="P29" s="914"/>
      <c r="Q29" s="358"/>
      <c r="R29" s="913"/>
      <c r="S29" s="913"/>
      <c r="T29" s="913"/>
    </row>
    <row r="30" spans="1:20" s="343" customFormat="1" ht="20.25" customHeight="1">
      <c r="A30" s="350"/>
      <c r="B30" s="238"/>
      <c r="C30" s="238"/>
      <c r="D30" s="238"/>
      <c r="E30" s="350"/>
      <c r="F30" s="238"/>
      <c r="G30" s="238"/>
      <c r="H30" s="238"/>
      <c r="I30" s="350"/>
      <c r="J30" s="238"/>
      <c r="K30" s="238"/>
      <c r="L30" s="238"/>
      <c r="M30" s="350"/>
      <c r="N30" s="238"/>
      <c r="O30" s="238"/>
      <c r="P30" s="238"/>
      <c r="Q30" s="350"/>
    </row>
    <row r="31" spans="1:20" s="343" customFormat="1" ht="24" customHeight="1">
      <c r="A31" s="350"/>
      <c r="B31" s="238"/>
      <c r="C31" s="238"/>
      <c r="D31" s="238"/>
      <c r="E31" s="350"/>
      <c r="F31" s="238"/>
      <c r="G31" s="238"/>
      <c r="H31" s="238"/>
      <c r="I31" s="350"/>
      <c r="J31" s="238"/>
      <c r="K31" s="238"/>
      <c r="L31" s="238"/>
      <c r="M31" s="350"/>
      <c r="N31" s="238"/>
      <c r="O31" s="238"/>
      <c r="P31" s="238"/>
      <c r="Q31" s="350"/>
    </row>
    <row r="32" spans="1:20" s="810" customFormat="1" ht="36.6" customHeight="1">
      <c r="B32" s="810">
        <v>4</v>
      </c>
      <c r="F32" s="810">
        <v>3</v>
      </c>
      <c r="J32" s="810">
        <v>2</v>
      </c>
      <c r="N32" s="810">
        <v>1</v>
      </c>
      <c r="R32" s="810">
        <v>2560</v>
      </c>
    </row>
    <row r="47" spans="2:16" ht="24" customHeight="1">
      <c r="B47" s="239"/>
      <c r="D47" s="239"/>
      <c r="F47" s="239"/>
      <c r="H47" s="239"/>
      <c r="J47" s="239"/>
      <c r="L47" s="239"/>
      <c r="N47" s="239"/>
      <c r="P47" s="239"/>
    </row>
    <row r="48" spans="2:16" ht="24" customHeight="1">
      <c r="B48" s="239"/>
      <c r="D48" s="239"/>
      <c r="F48" s="239"/>
      <c r="H48" s="239"/>
      <c r="J48" s="239"/>
      <c r="L48" s="239"/>
      <c r="N48" s="239"/>
      <c r="P48" s="239"/>
    </row>
    <row r="49" spans="2:16" ht="24" customHeight="1">
      <c r="B49" s="239"/>
      <c r="D49" s="239"/>
      <c r="F49" s="239"/>
      <c r="H49" s="239"/>
      <c r="J49" s="239"/>
      <c r="L49" s="239"/>
      <c r="N49" s="239"/>
      <c r="P49" s="239"/>
    </row>
    <row r="50" spans="2:16" ht="24" customHeight="1">
      <c r="B50" s="239"/>
      <c r="D50" s="239"/>
      <c r="F50" s="239"/>
      <c r="H50" s="239"/>
      <c r="J50" s="239"/>
      <c r="L50" s="239"/>
      <c r="N50" s="239"/>
      <c r="P50" s="239"/>
    </row>
    <row r="51" spans="2:16" ht="24" customHeight="1">
      <c r="B51" s="239"/>
      <c r="D51" s="239"/>
      <c r="F51" s="239"/>
      <c r="H51" s="239"/>
      <c r="J51" s="239"/>
      <c r="L51" s="239"/>
      <c r="N51" s="239"/>
      <c r="P51" s="239"/>
    </row>
    <row r="52" spans="2:16" ht="24" customHeight="1">
      <c r="B52" s="239"/>
      <c r="D52" s="239"/>
      <c r="F52" s="239"/>
      <c r="H52" s="239"/>
      <c r="J52" s="239"/>
      <c r="L52" s="239"/>
      <c r="N52" s="239"/>
      <c r="P52" s="239"/>
    </row>
    <row r="54" spans="2:16" ht="24" customHeight="1">
      <c r="B54" s="239"/>
      <c r="D54" s="239"/>
      <c r="F54" s="239"/>
      <c r="H54" s="239"/>
      <c r="J54" s="239"/>
      <c r="L54" s="239"/>
      <c r="N54" s="239"/>
      <c r="P54" s="239"/>
    </row>
    <row r="55" spans="2:16" ht="24" customHeight="1">
      <c r="B55" s="239"/>
      <c r="D55" s="239"/>
      <c r="F55" s="239"/>
      <c r="H55" s="239"/>
      <c r="J55" s="239"/>
      <c r="L55" s="239"/>
      <c r="N55" s="239"/>
      <c r="P55" s="239"/>
    </row>
    <row r="56" spans="2:16" ht="24" customHeight="1">
      <c r="B56" s="239"/>
      <c r="D56" s="239"/>
      <c r="F56" s="239"/>
      <c r="H56" s="239"/>
      <c r="J56" s="239"/>
      <c r="L56" s="239"/>
      <c r="N56" s="239"/>
      <c r="P56" s="239"/>
    </row>
    <row r="57" spans="2:16" ht="24" customHeight="1">
      <c r="B57" s="239"/>
      <c r="D57" s="239"/>
      <c r="F57" s="239"/>
      <c r="H57" s="239"/>
      <c r="J57" s="239"/>
      <c r="L57" s="239"/>
      <c r="N57" s="239"/>
      <c r="P57" s="239"/>
    </row>
    <row r="58" spans="2:16" ht="24" customHeight="1">
      <c r="B58" s="239"/>
      <c r="D58" s="239"/>
      <c r="F58" s="239"/>
      <c r="H58" s="239"/>
      <c r="J58" s="239"/>
      <c r="L58" s="239"/>
      <c r="N58" s="239"/>
      <c r="P58" s="239"/>
    </row>
    <row r="74" spans="2:16" ht="24" customHeight="1">
      <c r="B74" s="239"/>
      <c r="D74" s="239"/>
      <c r="F74" s="239"/>
      <c r="H74" s="239"/>
      <c r="J74" s="239"/>
      <c r="L74" s="239"/>
      <c r="N74" s="239"/>
      <c r="P74" s="239"/>
    </row>
    <row r="75" spans="2:16" ht="24" customHeight="1">
      <c r="B75" s="239"/>
      <c r="D75" s="239"/>
      <c r="F75" s="239"/>
      <c r="H75" s="239"/>
      <c r="J75" s="239"/>
      <c r="L75" s="239"/>
      <c r="N75" s="239"/>
      <c r="P75" s="239"/>
    </row>
    <row r="76" spans="2:16" ht="24" customHeight="1">
      <c r="B76" s="239"/>
      <c r="D76" s="239"/>
      <c r="F76" s="239"/>
      <c r="H76" s="239"/>
      <c r="J76" s="239"/>
      <c r="L76" s="239"/>
      <c r="N76" s="239"/>
      <c r="P76" s="239"/>
    </row>
    <row r="78" spans="2:16" ht="24" customHeight="1">
      <c r="B78" s="239"/>
      <c r="D78" s="239"/>
      <c r="F78" s="239"/>
      <c r="H78" s="239"/>
      <c r="J78" s="239"/>
      <c r="L78" s="239"/>
      <c r="N78" s="239"/>
      <c r="P78" s="239"/>
    </row>
    <row r="79" spans="2:16" ht="24" customHeight="1">
      <c r="B79" s="239"/>
      <c r="F79" s="239"/>
      <c r="J79" s="239"/>
      <c r="N79" s="239"/>
    </row>
    <row r="80" spans="2:16" ht="24" customHeight="1">
      <c r="B80" s="239"/>
      <c r="D80" s="239"/>
      <c r="F80" s="239"/>
      <c r="H80" s="239"/>
      <c r="J80" s="239"/>
      <c r="L80" s="239"/>
      <c r="N80" s="239"/>
      <c r="P80" s="239"/>
    </row>
    <row r="81" spans="2:16" ht="24" customHeight="1">
      <c r="B81" s="239"/>
      <c r="D81" s="239"/>
      <c r="F81" s="239"/>
      <c r="H81" s="239"/>
      <c r="J81" s="239"/>
      <c r="L81" s="239"/>
      <c r="N81" s="239"/>
      <c r="P81" s="239"/>
    </row>
    <row r="83" spans="2:16" ht="24" customHeight="1">
      <c r="B83" s="239"/>
      <c r="D83" s="239"/>
      <c r="F83" s="239"/>
      <c r="H83" s="239"/>
      <c r="J83" s="239"/>
      <c r="L83" s="239"/>
      <c r="N83" s="239"/>
      <c r="P83" s="239"/>
    </row>
    <row r="85" spans="2:16" ht="24" customHeight="1">
      <c r="B85" s="239"/>
      <c r="D85" s="239"/>
      <c r="F85" s="239"/>
      <c r="H85" s="239"/>
      <c r="J85" s="239"/>
      <c r="L85" s="239"/>
      <c r="N85" s="239"/>
      <c r="P85" s="239"/>
    </row>
    <row r="87" spans="2:16" ht="24" customHeight="1">
      <c r="B87" s="239"/>
      <c r="D87" s="239"/>
      <c r="F87" s="239"/>
      <c r="H87" s="239"/>
      <c r="J87" s="239"/>
      <c r="L87" s="239"/>
      <c r="N87" s="239"/>
      <c r="P87" s="239"/>
    </row>
    <row r="100" spans="2:16" ht="24" customHeight="1">
      <c r="B100" s="239"/>
      <c r="D100" s="239"/>
      <c r="F100" s="239"/>
      <c r="H100" s="239"/>
      <c r="J100" s="239"/>
      <c r="L100" s="239"/>
      <c r="N100" s="239"/>
      <c r="P100" s="239"/>
    </row>
    <row r="101" spans="2:16" ht="24" customHeight="1">
      <c r="B101" s="239"/>
      <c r="D101" s="239"/>
      <c r="F101" s="239"/>
      <c r="H101" s="239"/>
      <c r="J101" s="239"/>
      <c r="L101" s="239"/>
      <c r="N101" s="239"/>
      <c r="P101" s="239"/>
    </row>
    <row r="104" spans="2:16" ht="24" customHeight="1">
      <c r="B104" s="239"/>
      <c r="D104" s="239"/>
      <c r="F104" s="239"/>
      <c r="H104" s="239"/>
      <c r="J104" s="239"/>
      <c r="L104" s="239"/>
      <c r="N104" s="239"/>
      <c r="P104" s="239"/>
    </row>
    <row r="106" spans="2:16" ht="24" customHeight="1">
      <c r="B106" s="239"/>
      <c r="D106" s="239"/>
      <c r="F106" s="239"/>
      <c r="H106" s="239"/>
      <c r="J106" s="239"/>
      <c r="L106" s="239"/>
      <c r="N106" s="239"/>
      <c r="P106" s="239"/>
    </row>
    <row r="108" spans="2:16" ht="24" customHeight="1">
      <c r="B108" s="239"/>
      <c r="D108" s="239"/>
      <c r="F108" s="239"/>
      <c r="H108" s="239"/>
      <c r="J108" s="239"/>
      <c r="L108" s="239"/>
      <c r="N108" s="239"/>
      <c r="P108" s="239"/>
    </row>
    <row r="109" spans="2:16" ht="24" customHeight="1">
      <c r="B109" s="239"/>
      <c r="D109" s="239"/>
      <c r="F109" s="239"/>
      <c r="H109" s="239"/>
      <c r="J109" s="239"/>
      <c r="L109" s="239"/>
      <c r="N109" s="239"/>
      <c r="P109" s="239"/>
    </row>
    <row r="110" spans="2:16" ht="24" customHeight="1">
      <c r="B110" s="239"/>
      <c r="D110" s="239"/>
      <c r="F110" s="239"/>
      <c r="H110" s="239"/>
      <c r="J110" s="239"/>
      <c r="L110" s="239"/>
      <c r="N110" s="239"/>
      <c r="P110" s="239"/>
    </row>
    <row r="111" spans="2:16" ht="24" customHeight="1">
      <c r="B111" s="239"/>
      <c r="D111" s="239"/>
      <c r="F111" s="239"/>
      <c r="H111" s="239"/>
      <c r="J111" s="239"/>
      <c r="L111" s="239"/>
      <c r="N111" s="239"/>
      <c r="P111" s="239"/>
    </row>
    <row r="112" spans="2:16" ht="24" customHeight="1">
      <c r="B112" s="239"/>
      <c r="D112" s="239"/>
      <c r="F112" s="239"/>
      <c r="H112" s="239"/>
      <c r="J112" s="239"/>
      <c r="L112" s="239"/>
      <c r="N112" s="239"/>
      <c r="P112" s="239"/>
    </row>
    <row r="114" spans="2:16" ht="24" customHeight="1">
      <c r="B114" s="239"/>
      <c r="D114" s="239"/>
      <c r="F114" s="239"/>
      <c r="H114" s="239"/>
      <c r="J114" s="239"/>
      <c r="L114" s="239"/>
      <c r="N114" s="239"/>
      <c r="P114" s="239"/>
    </row>
    <row r="115" spans="2:16" ht="24" customHeight="1">
      <c r="B115" s="239"/>
      <c r="D115" s="239"/>
      <c r="F115" s="239"/>
      <c r="H115" s="239"/>
      <c r="J115" s="239"/>
      <c r="L115" s="239"/>
      <c r="N115" s="239"/>
      <c r="P115" s="239"/>
    </row>
    <row r="116" spans="2:16" ht="24" customHeight="1">
      <c r="B116" s="239"/>
      <c r="D116" s="239"/>
      <c r="F116" s="239"/>
      <c r="H116" s="239"/>
      <c r="J116" s="239"/>
      <c r="L116" s="239"/>
      <c r="N116" s="239"/>
      <c r="P116" s="239"/>
    </row>
    <row r="117" spans="2:16" ht="24" customHeight="1">
      <c r="B117" s="239"/>
      <c r="D117" s="239"/>
      <c r="F117" s="239"/>
      <c r="H117" s="239"/>
      <c r="J117" s="239"/>
      <c r="L117" s="239"/>
      <c r="N117" s="239"/>
      <c r="P117" s="239"/>
    </row>
    <row r="118" spans="2:16" ht="24" customHeight="1">
      <c r="B118" s="239"/>
      <c r="D118" s="239"/>
      <c r="F118" s="239"/>
      <c r="H118" s="239"/>
      <c r="J118" s="239"/>
      <c r="L118" s="239"/>
      <c r="N118" s="239"/>
      <c r="P118" s="239"/>
    </row>
    <row r="136" spans="2:16" ht="24" customHeight="1">
      <c r="B136" s="239"/>
      <c r="D136" s="239"/>
      <c r="F136" s="239"/>
      <c r="H136" s="239"/>
      <c r="J136" s="239"/>
      <c r="L136" s="239"/>
      <c r="N136" s="239"/>
      <c r="P136" s="239"/>
    </row>
    <row r="137" spans="2:16" ht="24" customHeight="1">
      <c r="B137" s="239"/>
      <c r="D137" s="239"/>
      <c r="F137" s="239"/>
      <c r="H137" s="239"/>
      <c r="J137" s="239"/>
      <c r="L137" s="239"/>
      <c r="N137" s="239"/>
      <c r="P137" s="239"/>
    </row>
    <row r="138" spans="2:16" ht="24" customHeight="1">
      <c r="B138" s="239"/>
      <c r="D138" s="239"/>
      <c r="F138" s="239"/>
      <c r="H138" s="239"/>
      <c r="J138" s="239"/>
      <c r="L138" s="239"/>
      <c r="N138" s="239"/>
      <c r="P138" s="239"/>
    </row>
    <row r="139" spans="2:16" ht="24" customHeight="1">
      <c r="B139" s="239"/>
      <c r="D139" s="239"/>
      <c r="F139" s="239"/>
      <c r="H139" s="239"/>
      <c r="J139" s="239"/>
      <c r="L139" s="239"/>
      <c r="N139" s="239"/>
      <c r="P139" s="239"/>
    </row>
    <row r="140" spans="2:16" ht="24" customHeight="1">
      <c r="B140" s="239"/>
      <c r="D140" s="239"/>
      <c r="F140" s="239"/>
      <c r="H140" s="239"/>
      <c r="J140" s="239"/>
      <c r="L140" s="239"/>
      <c r="N140" s="239"/>
      <c r="P140" s="239"/>
    </row>
    <row r="141" spans="2:16" ht="24" customHeight="1">
      <c r="B141" s="239"/>
      <c r="D141" s="239"/>
      <c r="F141" s="239"/>
      <c r="H141" s="239"/>
      <c r="J141" s="239"/>
      <c r="L141" s="239"/>
      <c r="N141" s="239"/>
      <c r="P141" s="239"/>
    </row>
    <row r="162" spans="2:16" ht="24" customHeight="1">
      <c r="B162" s="239"/>
      <c r="D162" s="239"/>
      <c r="F162" s="239"/>
      <c r="H162" s="239"/>
      <c r="J162" s="239"/>
      <c r="L162" s="239"/>
      <c r="N162" s="239"/>
      <c r="P162" s="239"/>
    </row>
    <row r="163" spans="2:16" ht="24" customHeight="1">
      <c r="B163" s="239"/>
      <c r="D163" s="239"/>
      <c r="F163" s="239"/>
      <c r="H163" s="239"/>
      <c r="J163" s="239"/>
      <c r="L163" s="239"/>
      <c r="N163" s="239"/>
      <c r="P163" s="239"/>
    </row>
    <row r="165" spans="2:16" ht="24" customHeight="1">
      <c r="B165" s="239"/>
      <c r="D165" s="239"/>
      <c r="F165" s="239"/>
      <c r="H165" s="239"/>
      <c r="J165" s="239"/>
      <c r="L165" s="239"/>
      <c r="N165" s="239"/>
      <c r="P165" s="239"/>
    </row>
    <row r="166" spans="2:16" ht="24" customHeight="1">
      <c r="B166" s="239"/>
      <c r="D166" s="239"/>
      <c r="F166" s="239"/>
      <c r="H166" s="239"/>
      <c r="J166" s="239"/>
      <c r="L166" s="239"/>
      <c r="N166" s="239"/>
      <c r="P166" s="239"/>
    </row>
    <row r="167" spans="2:16" ht="24" customHeight="1">
      <c r="B167" s="239"/>
      <c r="D167" s="239"/>
      <c r="F167" s="239"/>
      <c r="H167" s="239"/>
      <c r="J167" s="239"/>
      <c r="L167" s="239"/>
      <c r="N167" s="239"/>
      <c r="P167" s="239"/>
    </row>
    <row r="168" spans="2:16" ht="24" customHeight="1">
      <c r="B168" s="239"/>
      <c r="D168" s="239"/>
      <c r="F168" s="239"/>
      <c r="H168" s="239"/>
      <c r="J168" s="239"/>
      <c r="L168" s="239"/>
      <c r="N168" s="239"/>
      <c r="P168" s="239"/>
    </row>
    <row r="169" spans="2:16" ht="24" customHeight="1">
      <c r="B169" s="239"/>
      <c r="D169" s="239"/>
      <c r="F169" s="239"/>
      <c r="H169" s="239"/>
      <c r="J169" s="239"/>
      <c r="L169" s="239"/>
      <c r="N169" s="239"/>
      <c r="P169" s="239"/>
    </row>
    <row r="170" spans="2:16" ht="24" customHeight="1">
      <c r="B170" s="239"/>
      <c r="D170" s="239"/>
      <c r="F170" s="239"/>
      <c r="H170" s="239"/>
      <c r="J170" s="239"/>
      <c r="L170" s="239"/>
      <c r="N170" s="239"/>
      <c r="P170" s="239"/>
    </row>
    <row r="183" spans="2:16" ht="24" customHeight="1">
      <c r="B183" s="239"/>
      <c r="C183" s="239"/>
      <c r="D183" s="239"/>
      <c r="F183" s="239"/>
      <c r="G183" s="239"/>
      <c r="H183" s="239"/>
      <c r="J183" s="239"/>
      <c r="K183" s="239"/>
      <c r="L183" s="239"/>
      <c r="N183" s="239"/>
      <c r="O183" s="239"/>
      <c r="P183" s="239"/>
    </row>
    <row r="184" spans="2:16" ht="24" customHeight="1">
      <c r="B184" s="239"/>
      <c r="C184" s="239"/>
      <c r="D184" s="239"/>
      <c r="F184" s="239"/>
      <c r="G184" s="239"/>
      <c r="H184" s="239"/>
      <c r="J184" s="239"/>
      <c r="K184" s="239"/>
      <c r="L184" s="239"/>
      <c r="N184" s="239"/>
      <c r="O184" s="239"/>
      <c r="P184" s="239"/>
    </row>
    <row r="185" spans="2:16" ht="24" customHeight="1">
      <c r="B185" s="239"/>
      <c r="C185" s="239"/>
      <c r="D185" s="239"/>
      <c r="F185" s="239"/>
      <c r="G185" s="239"/>
      <c r="H185" s="239"/>
      <c r="J185" s="239"/>
      <c r="K185" s="239"/>
      <c r="L185" s="239"/>
      <c r="N185" s="239"/>
      <c r="O185" s="239"/>
      <c r="P185" s="239"/>
    </row>
  </sheetData>
  <pageMargins left="0.94" right="0.52" top="1.1499999999999999" bottom="0.98425196850393704" header="0.66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W65536"/>
  <sheetViews>
    <sheetView topLeftCell="M1" zoomScale="58" zoomScaleNormal="58" workbookViewId="0">
      <selection activeCell="C40" sqref="C40"/>
    </sheetView>
  </sheetViews>
  <sheetFormatPr defaultColWidth="9.125" defaultRowHeight="5.25" customHeight="1"/>
  <cols>
    <col min="1" max="1" width="30.125" style="680" customWidth="1"/>
    <col min="2" max="3" width="22.625" style="633" customWidth="1"/>
    <col min="4" max="4" width="24.625" style="633" customWidth="1"/>
    <col min="5" max="5" width="30.25" style="680" customWidth="1"/>
    <col min="6" max="6" width="16.625" style="633" customWidth="1"/>
    <col min="7" max="7" width="17.75" style="633" customWidth="1"/>
    <col min="8" max="8" width="16.125" style="633" customWidth="1"/>
    <col min="9" max="9" width="31.25" style="684" customWidth="1"/>
    <col min="10" max="12" width="18.625" style="689" customWidth="1"/>
    <col min="13" max="13" width="29" style="237" customWidth="1"/>
    <col min="14" max="14" width="17.25" style="234" customWidth="1"/>
    <col min="15" max="15" width="18.625" style="234" customWidth="1"/>
    <col min="16" max="16" width="19" style="234" customWidth="1"/>
    <col min="17" max="17" width="30.125" style="680" customWidth="1"/>
    <col min="18" max="20" width="20.25" style="633" customWidth="1"/>
    <col min="21" max="16384" width="9.125" style="633"/>
  </cols>
  <sheetData>
    <row r="1" spans="1:21" s="684" customFormat="1" ht="30.75" customHeight="1">
      <c r="A1" s="912" t="s">
        <v>292</v>
      </c>
      <c r="B1" s="911"/>
      <c r="C1" s="911"/>
      <c r="D1" s="911"/>
      <c r="E1" s="910" t="s">
        <v>292</v>
      </c>
      <c r="F1" s="850"/>
      <c r="G1" s="850"/>
      <c r="H1" s="850"/>
      <c r="I1" s="909" t="s">
        <v>292</v>
      </c>
      <c r="J1" s="908"/>
      <c r="K1" s="908"/>
      <c r="L1" s="908"/>
      <c r="M1" s="907" t="s">
        <v>292</v>
      </c>
      <c r="N1" s="906"/>
      <c r="O1" s="906"/>
      <c r="P1" s="906"/>
      <c r="Q1" s="684" t="s">
        <v>292</v>
      </c>
    </row>
    <row r="2" spans="1:21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S2" s="684" t="s">
        <v>393</v>
      </c>
    </row>
    <row r="3" spans="1:21" s="237" customFormat="1" ht="30" customHeight="1">
      <c r="A3" s="905" t="s">
        <v>55</v>
      </c>
      <c r="B3" s="904" t="s">
        <v>0</v>
      </c>
      <c r="C3" s="904" t="s">
        <v>1</v>
      </c>
      <c r="D3" s="904" t="s">
        <v>2</v>
      </c>
      <c r="E3" s="903" t="s">
        <v>55</v>
      </c>
      <c r="F3" s="902" t="s">
        <v>0</v>
      </c>
      <c r="G3" s="902" t="s">
        <v>1</v>
      </c>
      <c r="H3" s="902" t="s">
        <v>2</v>
      </c>
      <c r="I3" s="901" t="s">
        <v>55</v>
      </c>
      <c r="J3" s="900" t="s">
        <v>0</v>
      </c>
      <c r="K3" s="900" t="s">
        <v>1</v>
      </c>
      <c r="L3" s="900" t="s">
        <v>2</v>
      </c>
      <c r="M3" s="899" t="s">
        <v>55</v>
      </c>
      <c r="N3" s="898" t="s">
        <v>0</v>
      </c>
      <c r="O3" s="898" t="s">
        <v>1</v>
      </c>
      <c r="P3" s="898" t="s">
        <v>2</v>
      </c>
      <c r="Q3" s="334" t="s">
        <v>55</v>
      </c>
      <c r="R3" s="333" t="s">
        <v>0</v>
      </c>
      <c r="S3" s="333" t="s">
        <v>1</v>
      </c>
      <c r="T3" s="333" t="s">
        <v>2</v>
      </c>
    </row>
    <row r="4" spans="1:21" s="237" customFormat="1" ht="19.5" customHeight="1">
      <c r="A4" s="897"/>
      <c r="B4" s="1540" t="s">
        <v>270</v>
      </c>
      <c r="C4" s="1540"/>
      <c r="D4" s="1540"/>
      <c r="E4" s="896"/>
      <c r="F4" s="1546" t="s">
        <v>270</v>
      </c>
      <c r="G4" s="1546"/>
      <c r="H4" s="1546"/>
      <c r="I4" s="895"/>
      <c r="J4" s="1542" t="s">
        <v>270</v>
      </c>
      <c r="K4" s="1542"/>
      <c r="L4" s="1542"/>
      <c r="M4" s="815"/>
      <c r="N4" s="1544" t="s">
        <v>270</v>
      </c>
      <c r="O4" s="1544"/>
      <c r="P4" s="1544"/>
      <c r="R4" s="1514" t="s">
        <v>270</v>
      </c>
      <c r="S4" s="1514"/>
      <c r="T4" s="1514"/>
    </row>
    <row r="5" spans="1:21" s="241" customFormat="1" ht="21" customHeight="1">
      <c r="A5" s="893" t="s">
        <v>267</v>
      </c>
      <c r="B5" s="894">
        <v>2043022</v>
      </c>
      <c r="C5" s="894">
        <v>987697</v>
      </c>
      <c r="D5" s="894">
        <v>1055325</v>
      </c>
      <c r="E5" s="892" t="s">
        <v>267</v>
      </c>
      <c r="F5" s="891">
        <v>2041594</v>
      </c>
      <c r="G5" s="891">
        <v>987230</v>
      </c>
      <c r="H5" s="891">
        <v>1054364</v>
      </c>
      <c r="I5" s="888" t="s">
        <v>267</v>
      </c>
      <c r="J5" s="887">
        <v>2039805</v>
      </c>
      <c r="K5" s="887">
        <v>986409</v>
      </c>
      <c r="L5" s="887">
        <v>1053396</v>
      </c>
      <c r="M5" s="884" t="s">
        <v>267</v>
      </c>
      <c r="N5" s="883">
        <v>2037730</v>
      </c>
      <c r="O5" s="883">
        <v>985521</v>
      </c>
      <c r="P5" s="883">
        <v>1052209</v>
      </c>
      <c r="Q5" s="484" t="s">
        <v>267</v>
      </c>
      <c r="R5" s="244">
        <f>R7+R8+R9+R10+R11+R15+R20</f>
        <v>2040538</v>
      </c>
      <c r="S5" s="244">
        <f>S7+S8+S9+S10+S11+S15+S20</f>
        <v>986714</v>
      </c>
      <c r="T5" s="244">
        <f>T7+T8+T9+T10+T11+T15+T20</f>
        <v>1053824</v>
      </c>
    </row>
    <row r="6" spans="1:21" s="241" customFormat="1" ht="6" customHeight="1">
      <c r="A6" s="893"/>
      <c r="B6" s="880"/>
      <c r="C6" s="880"/>
      <c r="D6" s="880"/>
      <c r="E6" s="892"/>
      <c r="F6" s="891"/>
      <c r="G6" s="890"/>
      <c r="H6" s="889"/>
      <c r="I6" s="888"/>
      <c r="J6" s="887"/>
      <c r="K6" s="886"/>
      <c r="L6" s="885"/>
      <c r="M6" s="884"/>
      <c r="N6" s="883"/>
      <c r="O6" s="882"/>
      <c r="P6" s="881"/>
      <c r="Q6" s="484"/>
    </row>
    <row r="7" spans="1:21" s="241" customFormat="1" ht="20.25" customHeight="1">
      <c r="A7" s="858" t="s">
        <v>266</v>
      </c>
      <c r="B7" s="873">
        <v>53979</v>
      </c>
      <c r="C7" s="873">
        <v>7084</v>
      </c>
      <c r="D7" s="873">
        <v>46895</v>
      </c>
      <c r="E7" s="857" t="s">
        <v>266</v>
      </c>
      <c r="F7" s="872">
        <v>67737</v>
      </c>
      <c r="G7" s="872">
        <v>17092</v>
      </c>
      <c r="H7" s="872">
        <v>50645</v>
      </c>
      <c r="I7" s="856" t="s">
        <v>266</v>
      </c>
      <c r="J7" s="871">
        <v>60743</v>
      </c>
      <c r="K7" s="871">
        <v>19667</v>
      </c>
      <c r="L7" s="871">
        <v>41076</v>
      </c>
      <c r="M7" s="855" t="s">
        <v>266</v>
      </c>
      <c r="N7" s="879">
        <v>52242</v>
      </c>
      <c r="O7" s="879">
        <v>10766</v>
      </c>
      <c r="P7" s="879">
        <v>41476</v>
      </c>
      <c r="Q7" s="653" t="s">
        <v>266</v>
      </c>
      <c r="R7" s="878">
        <v>58675</v>
      </c>
      <c r="S7" s="878">
        <v>13652</v>
      </c>
      <c r="T7" s="878">
        <v>45023</v>
      </c>
      <c r="U7" s="244"/>
    </row>
    <row r="8" spans="1:21" s="241" customFormat="1" ht="20.25" customHeight="1">
      <c r="A8" s="827" t="s">
        <v>265</v>
      </c>
      <c r="B8" s="873">
        <v>644049</v>
      </c>
      <c r="C8" s="873">
        <v>287320</v>
      </c>
      <c r="D8" s="873">
        <v>356729</v>
      </c>
      <c r="E8" s="850" t="s">
        <v>265</v>
      </c>
      <c r="F8" s="872">
        <v>624260</v>
      </c>
      <c r="G8" s="872">
        <v>283529</v>
      </c>
      <c r="H8" s="872">
        <v>340731</v>
      </c>
      <c r="I8" s="824" t="s">
        <v>265</v>
      </c>
      <c r="J8" s="871">
        <v>626555</v>
      </c>
      <c r="K8" s="871">
        <v>275484</v>
      </c>
      <c r="L8" s="871">
        <v>351071</v>
      </c>
      <c r="M8" s="814" t="s">
        <v>265</v>
      </c>
      <c r="N8" s="879">
        <v>619080</v>
      </c>
      <c r="O8" s="879">
        <v>279395</v>
      </c>
      <c r="P8" s="879">
        <v>339685</v>
      </c>
      <c r="Q8" s="633" t="s">
        <v>265</v>
      </c>
      <c r="R8" s="878">
        <v>628486</v>
      </c>
      <c r="S8" s="878">
        <v>281432</v>
      </c>
      <c r="T8" s="878">
        <v>347054</v>
      </c>
      <c r="U8" s="244"/>
    </row>
    <row r="9" spans="1:21" s="241" customFormat="1" ht="20.25" customHeight="1">
      <c r="A9" s="854" t="s">
        <v>264</v>
      </c>
      <c r="B9" s="873">
        <v>394311</v>
      </c>
      <c r="C9" s="873">
        <v>216387</v>
      </c>
      <c r="D9" s="873">
        <v>177924</v>
      </c>
      <c r="E9" s="853" t="s">
        <v>264</v>
      </c>
      <c r="F9" s="872">
        <v>400201</v>
      </c>
      <c r="G9" s="872">
        <v>210764</v>
      </c>
      <c r="H9" s="872">
        <v>189437</v>
      </c>
      <c r="I9" s="852" t="s">
        <v>264</v>
      </c>
      <c r="J9" s="871">
        <v>395606</v>
      </c>
      <c r="K9" s="871">
        <v>220791</v>
      </c>
      <c r="L9" s="871">
        <v>174815</v>
      </c>
      <c r="M9" s="851" t="s">
        <v>264</v>
      </c>
      <c r="N9" s="879">
        <v>422581</v>
      </c>
      <c r="O9" s="879">
        <v>244160</v>
      </c>
      <c r="P9" s="879">
        <v>178421</v>
      </c>
      <c r="Q9" s="455" t="s">
        <v>264</v>
      </c>
      <c r="R9" s="878">
        <v>403175</v>
      </c>
      <c r="S9" s="878">
        <v>223026</v>
      </c>
      <c r="T9" s="878">
        <v>180149</v>
      </c>
      <c r="U9" s="244"/>
    </row>
    <row r="10" spans="1:21" s="241" customFormat="1" ht="20.25" customHeight="1">
      <c r="A10" s="854" t="s">
        <v>263</v>
      </c>
      <c r="B10" s="873">
        <v>399984</v>
      </c>
      <c r="C10" s="873">
        <v>206496</v>
      </c>
      <c r="D10" s="873">
        <v>193488</v>
      </c>
      <c r="E10" s="853" t="s">
        <v>263</v>
      </c>
      <c r="F10" s="872">
        <v>369741</v>
      </c>
      <c r="G10" s="872">
        <v>189584</v>
      </c>
      <c r="H10" s="872">
        <v>180157</v>
      </c>
      <c r="I10" s="852" t="s">
        <v>263</v>
      </c>
      <c r="J10" s="871">
        <v>366148</v>
      </c>
      <c r="K10" s="871">
        <v>206357</v>
      </c>
      <c r="L10" s="871">
        <v>159791</v>
      </c>
      <c r="M10" s="851" t="s">
        <v>263</v>
      </c>
      <c r="N10" s="879">
        <v>398918</v>
      </c>
      <c r="O10" s="879">
        <v>201277</v>
      </c>
      <c r="P10" s="879">
        <v>197641</v>
      </c>
      <c r="Q10" s="455" t="s">
        <v>263</v>
      </c>
      <c r="R10" s="878">
        <v>383698</v>
      </c>
      <c r="S10" s="878">
        <v>200929</v>
      </c>
      <c r="T10" s="878">
        <v>182769</v>
      </c>
      <c r="U10" s="244"/>
    </row>
    <row r="11" spans="1:21" ht="20.25" customHeight="1">
      <c r="A11" s="827" t="s">
        <v>262</v>
      </c>
      <c r="B11" s="880">
        <f>SUM(B12:B14)</f>
        <v>302093</v>
      </c>
      <c r="C11" s="880">
        <f>SUM(C12:C14)</f>
        <v>153643</v>
      </c>
      <c r="D11" s="880">
        <f>SUM(D12:D14)</f>
        <v>148450</v>
      </c>
      <c r="E11" s="850" t="s">
        <v>262</v>
      </c>
      <c r="F11" s="872">
        <v>329600</v>
      </c>
      <c r="G11" s="872">
        <v>157394</v>
      </c>
      <c r="H11" s="872">
        <v>172206</v>
      </c>
      <c r="I11" s="824" t="s">
        <v>262</v>
      </c>
      <c r="J11" s="871">
        <v>344150</v>
      </c>
      <c r="K11" s="871">
        <v>149941</v>
      </c>
      <c r="L11" s="871">
        <v>194209</v>
      </c>
      <c r="M11" s="814" t="s">
        <v>262</v>
      </c>
      <c r="N11" s="879">
        <v>309470</v>
      </c>
      <c r="O11" s="879">
        <v>141843</v>
      </c>
      <c r="P11" s="879">
        <v>167627</v>
      </c>
      <c r="Q11" s="633" t="s">
        <v>262</v>
      </c>
      <c r="R11" s="878">
        <v>321328</v>
      </c>
      <c r="S11" s="878">
        <v>150705</v>
      </c>
      <c r="T11" s="878">
        <v>170623</v>
      </c>
      <c r="U11" s="244"/>
    </row>
    <row r="12" spans="1:21" ht="20.25" customHeight="1">
      <c r="A12" s="845" t="s">
        <v>291</v>
      </c>
      <c r="B12" s="873">
        <v>233849</v>
      </c>
      <c r="C12" s="873">
        <v>120102</v>
      </c>
      <c r="D12" s="873">
        <v>113747</v>
      </c>
      <c r="E12" s="842" t="s">
        <v>291</v>
      </c>
      <c r="F12" s="872">
        <v>276230</v>
      </c>
      <c r="G12" s="872">
        <v>125576</v>
      </c>
      <c r="H12" s="872">
        <v>150654</v>
      </c>
      <c r="I12" s="840" t="s">
        <v>291</v>
      </c>
      <c r="J12" s="871">
        <v>289526</v>
      </c>
      <c r="K12" s="871">
        <v>110857</v>
      </c>
      <c r="L12" s="871">
        <v>178669</v>
      </c>
      <c r="M12" s="838" t="s">
        <v>261</v>
      </c>
      <c r="N12" s="879">
        <v>256237</v>
      </c>
      <c r="O12" s="879">
        <v>106128</v>
      </c>
      <c r="P12" s="879">
        <v>150109</v>
      </c>
      <c r="Q12" s="448" t="s">
        <v>291</v>
      </c>
      <c r="R12" s="878">
        <v>263961</v>
      </c>
      <c r="S12" s="878">
        <v>115666</v>
      </c>
      <c r="T12" s="878">
        <v>148295</v>
      </c>
      <c r="U12" s="244"/>
    </row>
    <row r="13" spans="1:21" ht="20.25" customHeight="1">
      <c r="A13" s="845" t="s">
        <v>290</v>
      </c>
      <c r="B13" s="873">
        <v>68244</v>
      </c>
      <c r="C13" s="873">
        <v>33541</v>
      </c>
      <c r="D13" s="873">
        <v>34703</v>
      </c>
      <c r="E13" s="842" t="s">
        <v>290</v>
      </c>
      <c r="F13" s="872">
        <v>53370</v>
      </c>
      <c r="G13" s="872">
        <v>31818</v>
      </c>
      <c r="H13" s="872">
        <v>21552</v>
      </c>
      <c r="I13" s="840" t="s">
        <v>290</v>
      </c>
      <c r="J13" s="871">
        <v>54624</v>
      </c>
      <c r="K13" s="871">
        <v>39084</v>
      </c>
      <c r="L13" s="871">
        <v>15540</v>
      </c>
      <c r="M13" s="838" t="s">
        <v>260</v>
      </c>
      <c r="N13" s="879">
        <v>53233</v>
      </c>
      <c r="O13" s="879">
        <v>35715</v>
      </c>
      <c r="P13" s="879">
        <v>17518</v>
      </c>
      <c r="Q13" s="448" t="s">
        <v>290</v>
      </c>
      <c r="R13" s="878">
        <v>57368</v>
      </c>
      <c r="S13" s="878">
        <v>35040</v>
      </c>
      <c r="T13" s="878">
        <v>22328</v>
      </c>
      <c r="U13" s="244"/>
    </row>
    <row r="14" spans="1:21" ht="20.25" customHeight="1">
      <c r="A14" s="849" t="s">
        <v>269</v>
      </c>
      <c r="B14" s="873">
        <v>0</v>
      </c>
      <c r="C14" s="873">
        <v>0</v>
      </c>
      <c r="D14" s="873">
        <v>0</v>
      </c>
      <c r="E14" s="848" t="s">
        <v>269</v>
      </c>
      <c r="F14" s="876">
        <v>0</v>
      </c>
      <c r="G14" s="876">
        <v>0</v>
      </c>
      <c r="H14" s="876">
        <v>0</v>
      </c>
      <c r="I14" s="847" t="s">
        <v>269</v>
      </c>
      <c r="J14" s="875">
        <v>0</v>
      </c>
      <c r="K14" s="870">
        <v>0</v>
      </c>
      <c r="L14" s="870">
        <v>0</v>
      </c>
      <c r="M14" s="846" t="s">
        <v>259</v>
      </c>
      <c r="N14" s="874">
        <v>0</v>
      </c>
      <c r="O14" s="874">
        <v>0</v>
      </c>
      <c r="P14" s="874">
        <v>0</v>
      </c>
      <c r="Q14" s="761" t="s">
        <v>269</v>
      </c>
      <c r="R14" s="835">
        <v>0</v>
      </c>
      <c r="S14" s="835">
        <v>0</v>
      </c>
      <c r="T14" s="835">
        <v>0</v>
      </c>
      <c r="U14" s="244"/>
    </row>
    <row r="15" spans="1:21" ht="20.25" customHeight="1">
      <c r="A15" s="827" t="s">
        <v>258</v>
      </c>
      <c r="B15" s="880">
        <f>SUM(B16:B18)</f>
        <v>248331</v>
      </c>
      <c r="C15" s="880">
        <f>SUM(C16:C18)</f>
        <v>116492</v>
      </c>
      <c r="D15" s="880">
        <f>SUM(D16:D18)</f>
        <v>131839</v>
      </c>
      <c r="E15" s="850" t="s">
        <v>258</v>
      </c>
      <c r="F15" s="872">
        <v>249833</v>
      </c>
      <c r="G15" s="872">
        <v>128645</v>
      </c>
      <c r="H15" s="872">
        <v>121188</v>
      </c>
      <c r="I15" s="824" t="s">
        <v>258</v>
      </c>
      <c r="J15" s="871">
        <v>245501</v>
      </c>
      <c r="K15" s="871">
        <v>113067</v>
      </c>
      <c r="L15" s="871">
        <v>132434</v>
      </c>
      <c r="M15" s="814" t="s">
        <v>258</v>
      </c>
      <c r="N15" s="879">
        <v>234865</v>
      </c>
      <c r="O15" s="879">
        <v>108080</v>
      </c>
      <c r="P15" s="879">
        <v>126785</v>
      </c>
      <c r="Q15" s="633" t="s">
        <v>258</v>
      </c>
      <c r="R15" s="878">
        <v>244633</v>
      </c>
      <c r="S15" s="878">
        <v>116571</v>
      </c>
      <c r="T15" s="878">
        <v>128062</v>
      </c>
      <c r="U15" s="244"/>
    </row>
    <row r="16" spans="1:21" s="241" customFormat="1" ht="20.25" customHeight="1">
      <c r="A16" s="849" t="s">
        <v>257</v>
      </c>
      <c r="B16" s="873">
        <v>123047</v>
      </c>
      <c r="C16" s="873">
        <v>55929</v>
      </c>
      <c r="D16" s="873">
        <v>67118</v>
      </c>
      <c r="E16" s="848" t="s">
        <v>257</v>
      </c>
      <c r="F16" s="872">
        <v>139492</v>
      </c>
      <c r="G16" s="872">
        <v>63585</v>
      </c>
      <c r="H16" s="872">
        <v>75907</v>
      </c>
      <c r="I16" s="847" t="s">
        <v>257</v>
      </c>
      <c r="J16" s="871">
        <v>133439</v>
      </c>
      <c r="K16" s="871">
        <v>55201</v>
      </c>
      <c r="L16" s="871">
        <v>78238</v>
      </c>
      <c r="M16" s="846" t="s">
        <v>257</v>
      </c>
      <c r="N16" s="879">
        <v>143531</v>
      </c>
      <c r="O16" s="879">
        <v>66903</v>
      </c>
      <c r="P16" s="879">
        <v>76628</v>
      </c>
      <c r="Q16" s="761" t="s">
        <v>257</v>
      </c>
      <c r="R16" s="878">
        <v>134877</v>
      </c>
      <c r="S16" s="878">
        <v>60404</v>
      </c>
      <c r="T16" s="878">
        <v>74473</v>
      </c>
      <c r="U16" s="244"/>
    </row>
    <row r="17" spans="1:23" s="241" customFormat="1" ht="20.25" customHeight="1">
      <c r="A17" s="849" t="s">
        <v>256</v>
      </c>
      <c r="B17" s="873">
        <v>97347</v>
      </c>
      <c r="C17" s="873">
        <v>51589</v>
      </c>
      <c r="D17" s="873">
        <v>45758</v>
      </c>
      <c r="E17" s="848" t="s">
        <v>256</v>
      </c>
      <c r="F17" s="872">
        <v>79298</v>
      </c>
      <c r="G17" s="872">
        <v>53130</v>
      </c>
      <c r="H17" s="872">
        <v>26168</v>
      </c>
      <c r="I17" s="847" t="s">
        <v>256</v>
      </c>
      <c r="J17" s="871">
        <v>74063</v>
      </c>
      <c r="K17" s="871">
        <v>41484</v>
      </c>
      <c r="L17" s="871">
        <v>32579</v>
      </c>
      <c r="M17" s="846" t="s">
        <v>256</v>
      </c>
      <c r="N17" s="879">
        <v>55419</v>
      </c>
      <c r="O17" s="879">
        <v>32658</v>
      </c>
      <c r="P17" s="879">
        <v>22761</v>
      </c>
      <c r="Q17" s="761" t="s">
        <v>256</v>
      </c>
      <c r="R17" s="878">
        <v>76532</v>
      </c>
      <c r="S17" s="878">
        <v>44715</v>
      </c>
      <c r="T17" s="878">
        <v>31817</v>
      </c>
      <c r="U17" s="244"/>
    </row>
    <row r="18" spans="1:23" s="241" customFormat="1" ht="20.25" customHeight="1">
      <c r="A18" s="849" t="s">
        <v>255</v>
      </c>
      <c r="B18" s="873">
        <v>27937</v>
      </c>
      <c r="C18" s="873">
        <v>8974</v>
      </c>
      <c r="D18" s="873">
        <v>18963</v>
      </c>
      <c r="E18" s="848" t="s">
        <v>255</v>
      </c>
      <c r="F18" s="872">
        <v>31043</v>
      </c>
      <c r="G18" s="872">
        <v>11930</v>
      </c>
      <c r="H18" s="872">
        <v>19113</v>
      </c>
      <c r="I18" s="847" t="s">
        <v>255</v>
      </c>
      <c r="J18" s="871">
        <v>37999</v>
      </c>
      <c r="K18" s="871">
        <v>16382</v>
      </c>
      <c r="L18" s="871">
        <v>21617</v>
      </c>
      <c r="M18" s="846" t="s">
        <v>255</v>
      </c>
      <c r="N18" s="879">
        <v>35916</v>
      </c>
      <c r="O18" s="879">
        <v>8520</v>
      </c>
      <c r="P18" s="879">
        <v>27396</v>
      </c>
      <c r="Q18" s="761" t="s">
        <v>255</v>
      </c>
      <c r="R18" s="878">
        <v>33224</v>
      </c>
      <c r="S18" s="878">
        <v>11452</v>
      </c>
      <c r="T18" s="878">
        <v>21772</v>
      </c>
      <c r="U18" s="244"/>
    </row>
    <row r="19" spans="1:23" s="241" customFormat="1" ht="20.25" customHeight="1">
      <c r="A19" s="845" t="s">
        <v>254</v>
      </c>
      <c r="B19" s="873">
        <v>0</v>
      </c>
      <c r="C19" s="873">
        <v>0</v>
      </c>
      <c r="D19" s="873">
        <v>0</v>
      </c>
      <c r="E19" s="842" t="s">
        <v>254</v>
      </c>
      <c r="F19" s="877">
        <v>0</v>
      </c>
      <c r="G19" s="876">
        <v>0</v>
      </c>
      <c r="H19" s="876">
        <v>0</v>
      </c>
      <c r="I19" s="840" t="s">
        <v>254</v>
      </c>
      <c r="J19" s="875">
        <v>0</v>
      </c>
      <c r="K19" s="870">
        <v>0</v>
      </c>
      <c r="L19" s="870">
        <v>0</v>
      </c>
      <c r="M19" s="838" t="s">
        <v>254</v>
      </c>
      <c r="N19" s="869">
        <v>0</v>
      </c>
      <c r="O19" s="874">
        <v>0</v>
      </c>
      <c r="P19" s="874">
        <v>0</v>
      </c>
      <c r="Q19" s="448" t="s">
        <v>254</v>
      </c>
      <c r="R19" s="835">
        <v>0</v>
      </c>
      <c r="S19" s="835">
        <v>0</v>
      </c>
      <c r="T19" s="835">
        <v>0</v>
      </c>
      <c r="U19" s="244"/>
    </row>
    <row r="20" spans="1:23" s="241" customFormat="1" ht="20.25" customHeight="1">
      <c r="A20" s="845" t="s">
        <v>253</v>
      </c>
      <c r="B20" s="873">
        <v>275</v>
      </c>
      <c r="C20" s="873">
        <v>275</v>
      </c>
      <c r="D20" s="873">
        <v>0</v>
      </c>
      <c r="E20" s="842" t="s">
        <v>253</v>
      </c>
      <c r="F20" s="872">
        <v>222</v>
      </c>
      <c r="G20" s="872">
        <v>222</v>
      </c>
      <c r="H20" s="872">
        <v>0</v>
      </c>
      <c r="I20" s="840" t="s">
        <v>253</v>
      </c>
      <c r="J20" s="871">
        <v>1102</v>
      </c>
      <c r="K20" s="871">
        <v>1102</v>
      </c>
      <c r="L20" s="870">
        <v>0</v>
      </c>
      <c r="M20" s="838" t="s">
        <v>253</v>
      </c>
      <c r="N20" s="869">
        <v>574</v>
      </c>
      <c r="O20" s="869">
        <v>0</v>
      </c>
      <c r="P20" s="869">
        <v>574</v>
      </c>
      <c r="Q20" s="448" t="s">
        <v>253</v>
      </c>
      <c r="R20" s="835">
        <v>543</v>
      </c>
      <c r="S20" s="835">
        <v>399</v>
      </c>
      <c r="T20" s="835">
        <v>144</v>
      </c>
      <c r="U20" s="244"/>
    </row>
    <row r="21" spans="1:23" ht="21" customHeight="1">
      <c r="A21" s="827"/>
      <c r="B21" s="1541" t="s">
        <v>268</v>
      </c>
      <c r="C21" s="1541"/>
      <c r="D21" s="1541"/>
      <c r="E21" s="850"/>
      <c r="F21" s="1547" t="s">
        <v>268</v>
      </c>
      <c r="G21" s="1547"/>
      <c r="H21" s="1547"/>
      <c r="I21" s="824"/>
      <c r="J21" s="1543" t="s">
        <v>268</v>
      </c>
      <c r="K21" s="1543"/>
      <c r="L21" s="1543"/>
      <c r="M21" s="814"/>
      <c r="N21" s="1545" t="s">
        <v>268</v>
      </c>
      <c r="O21" s="1545"/>
      <c r="P21" s="1545"/>
      <c r="Q21" s="633"/>
      <c r="R21" s="1515" t="s">
        <v>268</v>
      </c>
      <c r="S21" s="1515"/>
      <c r="T21" s="1515"/>
    </row>
    <row r="22" spans="1:23" ht="21" customHeight="1">
      <c r="A22" s="866" t="s">
        <v>267</v>
      </c>
      <c r="B22" s="868">
        <f>B5/$B$5*100</f>
        <v>100</v>
      </c>
      <c r="C22" s="868">
        <f>C5/$C$5*100</f>
        <v>100</v>
      </c>
      <c r="D22" s="868">
        <f>D5/$D$5*100</f>
        <v>100</v>
      </c>
      <c r="E22" s="864" t="s">
        <v>267</v>
      </c>
      <c r="F22" s="841">
        <f>F5/F$5*100</f>
        <v>100</v>
      </c>
      <c r="G22" s="841">
        <f>G5/G$5*100</f>
        <v>100</v>
      </c>
      <c r="H22" s="841">
        <f>H5/H$5*100</f>
        <v>100</v>
      </c>
      <c r="I22" s="862" t="s">
        <v>267</v>
      </c>
      <c r="J22" s="839">
        <f>J5/J$5*100</f>
        <v>100</v>
      </c>
      <c r="K22" s="839">
        <f>K5/K$5*100</f>
        <v>100</v>
      </c>
      <c r="L22" s="839">
        <f>L5/L$5*100</f>
        <v>100</v>
      </c>
      <c r="M22" s="860" t="s">
        <v>267</v>
      </c>
      <c r="N22" s="837">
        <f>N5/N$5*100</f>
        <v>100</v>
      </c>
      <c r="O22" s="837">
        <f>O5/O$5*100</f>
        <v>100</v>
      </c>
      <c r="P22" s="837">
        <f>P5/P$5*100</f>
        <v>100</v>
      </c>
      <c r="Q22" s="507" t="s">
        <v>267</v>
      </c>
      <c r="R22" s="859">
        <f>R5/R$5*100</f>
        <v>100</v>
      </c>
      <c r="S22" s="859">
        <f>S5/S$5*100</f>
        <v>100</v>
      </c>
      <c r="T22" s="859">
        <f>T5/T$5*100</f>
        <v>100</v>
      </c>
      <c r="U22" s="867"/>
      <c r="V22" s="867"/>
      <c r="W22" s="867"/>
    </row>
    <row r="23" spans="1:23" ht="9" customHeight="1">
      <c r="A23" s="866"/>
      <c r="B23" s="865"/>
      <c r="C23" s="865"/>
      <c r="D23" s="865"/>
      <c r="E23" s="864"/>
      <c r="F23" s="863"/>
      <c r="G23" s="863"/>
      <c r="H23" s="863"/>
      <c r="I23" s="862"/>
      <c r="J23" s="861"/>
      <c r="K23" s="861"/>
      <c r="L23" s="861"/>
      <c r="M23" s="860"/>
      <c r="N23" s="837"/>
      <c r="O23" s="837"/>
      <c r="P23" s="837"/>
      <c r="Q23" s="507"/>
      <c r="R23" s="859"/>
      <c r="S23" s="859"/>
      <c r="T23" s="859"/>
    </row>
    <row r="24" spans="1:23" ht="20.25" customHeight="1">
      <c r="A24" s="858" t="s">
        <v>266</v>
      </c>
      <c r="B24" s="844">
        <f t="shared" ref="B24:B30" si="0">B7*100/$B$5</f>
        <v>2.6421154544591299</v>
      </c>
      <c r="C24" s="844">
        <f t="shared" ref="C24:C30" si="1">C7*100/$C$5</f>
        <v>0.71722400695759936</v>
      </c>
      <c r="D24" s="844">
        <f t="shared" ref="D24:D30" si="2">D7*100/$D$5</f>
        <v>4.4436547982848884</v>
      </c>
      <c r="E24" s="857" t="s">
        <v>266</v>
      </c>
      <c r="F24" s="841">
        <f t="shared" ref="F24:H37" si="3">F7/F$5*100</f>
        <v>3.3178487005741593</v>
      </c>
      <c r="G24" s="841">
        <f t="shared" si="3"/>
        <v>1.7313088135490211</v>
      </c>
      <c r="H24" s="841">
        <f t="shared" si="3"/>
        <v>4.8033696142888038</v>
      </c>
      <c r="I24" s="856" t="s">
        <v>266</v>
      </c>
      <c r="J24" s="839">
        <f t="shared" ref="J24:L37" si="4">J7/J$5*100</f>
        <v>2.9778826897669139</v>
      </c>
      <c r="K24" s="839">
        <f t="shared" si="4"/>
        <v>1.9937977046032629</v>
      </c>
      <c r="L24" s="839">
        <f t="shared" si="4"/>
        <v>3.8993882642425071</v>
      </c>
      <c r="M24" s="855" t="s">
        <v>266</v>
      </c>
      <c r="N24" s="837">
        <f t="shared" ref="N24:P37" si="5">N7/N$5*100</f>
        <v>2.5637351366471517</v>
      </c>
      <c r="O24" s="837">
        <f t="shared" si="5"/>
        <v>1.0924171072965467</v>
      </c>
      <c r="P24" s="837">
        <f t="shared" si="5"/>
        <v>3.9418024365881683</v>
      </c>
      <c r="Q24" s="653" t="s">
        <v>266</v>
      </c>
      <c r="R24" s="835">
        <v>2.9</v>
      </c>
      <c r="S24" s="835">
        <v>1.4</v>
      </c>
      <c r="T24" s="835">
        <v>4.3</v>
      </c>
      <c r="U24" s="835"/>
      <c r="V24" s="835"/>
      <c r="W24" s="835"/>
    </row>
    <row r="25" spans="1:23" ht="20.25" customHeight="1">
      <c r="A25" s="827" t="s">
        <v>265</v>
      </c>
      <c r="B25" s="844">
        <f t="shared" si="0"/>
        <v>31.52433013447726</v>
      </c>
      <c r="C25" s="844">
        <f t="shared" si="1"/>
        <v>29.089892953000767</v>
      </c>
      <c r="D25" s="844">
        <f t="shared" si="2"/>
        <v>33.802762182266129</v>
      </c>
      <c r="E25" s="850" t="s">
        <v>265</v>
      </c>
      <c r="F25" s="841">
        <f t="shared" si="3"/>
        <v>30.577088294734406</v>
      </c>
      <c r="G25" s="841">
        <f t="shared" si="3"/>
        <v>28.719649929601005</v>
      </c>
      <c r="H25" s="841">
        <f t="shared" si="3"/>
        <v>32.316258901100568</v>
      </c>
      <c r="I25" s="824" t="s">
        <v>265</v>
      </c>
      <c r="J25" s="839">
        <f t="shared" si="4"/>
        <v>30.71641652020659</v>
      </c>
      <c r="K25" s="839">
        <f t="shared" si="4"/>
        <v>27.92796902704659</v>
      </c>
      <c r="L25" s="839">
        <f t="shared" si="4"/>
        <v>33.327542538608462</v>
      </c>
      <c r="M25" s="814" t="s">
        <v>265</v>
      </c>
      <c r="N25" s="837">
        <f t="shared" si="5"/>
        <v>30.380864982112449</v>
      </c>
      <c r="O25" s="837">
        <f t="shared" si="5"/>
        <v>28.349979351023467</v>
      </c>
      <c r="P25" s="837">
        <f t="shared" si="5"/>
        <v>32.283035024410552</v>
      </c>
      <c r="Q25" s="633" t="s">
        <v>265</v>
      </c>
      <c r="R25" s="835">
        <v>30.8</v>
      </c>
      <c r="S25" s="835">
        <v>28.5</v>
      </c>
      <c r="T25" s="835">
        <v>32.9</v>
      </c>
      <c r="U25" s="835"/>
      <c r="V25" s="835"/>
      <c r="W25" s="835"/>
    </row>
    <row r="26" spans="1:23" ht="20.25" customHeight="1">
      <c r="A26" s="854" t="s">
        <v>264</v>
      </c>
      <c r="B26" s="844">
        <f t="shared" si="0"/>
        <v>19.300379535805291</v>
      </c>
      <c r="C26" s="844">
        <f t="shared" si="1"/>
        <v>21.908237040306897</v>
      </c>
      <c r="D26" s="844">
        <f t="shared" si="2"/>
        <v>16.859640395138939</v>
      </c>
      <c r="E26" s="853" t="s">
        <v>264</v>
      </c>
      <c r="F26" s="841">
        <f t="shared" si="3"/>
        <v>19.602379317337334</v>
      </c>
      <c r="G26" s="841">
        <f t="shared" si="3"/>
        <v>21.349027075757423</v>
      </c>
      <c r="H26" s="841">
        <f t="shared" si="3"/>
        <v>17.966945001915846</v>
      </c>
      <c r="I26" s="852" t="s">
        <v>264</v>
      </c>
      <c r="J26" s="839">
        <f t="shared" si="4"/>
        <v>19.394304847767309</v>
      </c>
      <c r="K26" s="839">
        <f t="shared" si="4"/>
        <v>22.383311587789649</v>
      </c>
      <c r="L26" s="839">
        <f t="shared" si="4"/>
        <v>16.595373439808011</v>
      </c>
      <c r="M26" s="851" t="s">
        <v>264</v>
      </c>
      <c r="N26" s="837">
        <f t="shared" si="5"/>
        <v>20.73783082155143</v>
      </c>
      <c r="O26" s="837">
        <f t="shared" si="5"/>
        <v>24.774713070548472</v>
      </c>
      <c r="P26" s="837">
        <f t="shared" si="5"/>
        <v>16.956802308286662</v>
      </c>
      <c r="Q26" s="455" t="s">
        <v>264</v>
      </c>
      <c r="R26" s="835">
        <v>19.8</v>
      </c>
      <c r="S26" s="835">
        <v>22.6</v>
      </c>
      <c r="T26" s="835">
        <v>17.100000000000001</v>
      </c>
      <c r="U26" s="835"/>
      <c r="V26" s="835"/>
      <c r="W26" s="835"/>
    </row>
    <row r="27" spans="1:23" ht="20.25" customHeight="1">
      <c r="A27" s="854" t="s">
        <v>263</v>
      </c>
      <c r="B27" s="844">
        <f t="shared" si="0"/>
        <v>19.578056428173557</v>
      </c>
      <c r="C27" s="844">
        <f t="shared" si="1"/>
        <v>20.906816564189221</v>
      </c>
      <c r="D27" s="844">
        <f t="shared" si="2"/>
        <v>18.334446734418307</v>
      </c>
      <c r="E27" s="853" t="s">
        <v>263</v>
      </c>
      <c r="F27" s="841">
        <f t="shared" si="3"/>
        <v>18.110407847985446</v>
      </c>
      <c r="G27" s="841">
        <f t="shared" si="3"/>
        <v>19.203630359693282</v>
      </c>
      <c r="H27" s="841">
        <f t="shared" si="3"/>
        <v>17.086793555166906</v>
      </c>
      <c r="I27" s="852" t="s">
        <v>263</v>
      </c>
      <c r="J27" s="839">
        <f t="shared" si="4"/>
        <v>17.9501471954427</v>
      </c>
      <c r="K27" s="839">
        <f t="shared" si="4"/>
        <v>20.920024046820334</v>
      </c>
      <c r="L27" s="839">
        <f t="shared" si="4"/>
        <v>15.169129178390653</v>
      </c>
      <c r="M27" s="851" t="s">
        <v>263</v>
      </c>
      <c r="N27" s="837">
        <f t="shared" si="5"/>
        <v>19.576587673538693</v>
      </c>
      <c r="O27" s="837">
        <f t="shared" si="5"/>
        <v>20.423410561520253</v>
      </c>
      <c r="P27" s="837">
        <f t="shared" si="5"/>
        <v>18.783435610225723</v>
      </c>
      <c r="Q27" s="455" t="s">
        <v>263</v>
      </c>
      <c r="R27" s="835">
        <v>18.8</v>
      </c>
      <c r="S27" s="835">
        <v>20.399999999999999</v>
      </c>
      <c r="T27" s="835">
        <v>17.3</v>
      </c>
      <c r="U27" s="835"/>
      <c r="V27" s="835"/>
      <c r="W27" s="835"/>
    </row>
    <row r="28" spans="1:23" ht="20.25" customHeight="1">
      <c r="A28" s="827" t="s">
        <v>262</v>
      </c>
      <c r="B28" s="844">
        <f t="shared" si="0"/>
        <v>14.786575964429165</v>
      </c>
      <c r="C28" s="844">
        <f t="shared" si="1"/>
        <v>15.555681550111016</v>
      </c>
      <c r="D28" s="844">
        <f t="shared" si="2"/>
        <v>14.066756686328857</v>
      </c>
      <c r="E28" s="850" t="s">
        <v>262</v>
      </c>
      <c r="F28" s="841">
        <f t="shared" si="3"/>
        <v>16.144248072829367</v>
      </c>
      <c r="G28" s="841">
        <f t="shared" si="3"/>
        <v>15.942992007941411</v>
      </c>
      <c r="H28" s="841">
        <f t="shared" si="3"/>
        <v>16.332689659358625</v>
      </c>
      <c r="I28" s="824" t="s">
        <v>262</v>
      </c>
      <c r="J28" s="839">
        <f t="shared" si="4"/>
        <v>16.871710776275183</v>
      </c>
      <c r="K28" s="839">
        <f t="shared" si="4"/>
        <v>15.200692613307462</v>
      </c>
      <c r="L28" s="839">
        <f t="shared" si="4"/>
        <v>18.436466438072671</v>
      </c>
      <c r="M28" s="814" t="s">
        <v>262</v>
      </c>
      <c r="N28" s="837">
        <f t="shared" si="5"/>
        <v>15.186997296010757</v>
      </c>
      <c r="O28" s="837">
        <f t="shared" si="5"/>
        <v>14.392691784345541</v>
      </c>
      <c r="P28" s="837">
        <f t="shared" si="5"/>
        <v>15.930960484086338</v>
      </c>
      <c r="Q28" s="633" t="s">
        <v>262</v>
      </c>
      <c r="R28" s="835">
        <v>15.7</v>
      </c>
      <c r="S28" s="835">
        <v>15.3</v>
      </c>
      <c r="T28" s="835">
        <v>16.2</v>
      </c>
      <c r="U28" s="835"/>
      <c r="V28" s="835"/>
      <c r="W28" s="835"/>
    </row>
    <row r="29" spans="1:23" ht="20.25" customHeight="1">
      <c r="A29" s="845" t="s">
        <v>261</v>
      </c>
      <c r="B29" s="844">
        <f t="shared" si="0"/>
        <v>11.446230143385632</v>
      </c>
      <c r="C29" s="844">
        <f t="shared" si="1"/>
        <v>12.15980204455415</v>
      </c>
      <c r="D29" s="844">
        <f t="shared" si="2"/>
        <v>10.778385805320635</v>
      </c>
      <c r="E29" s="842" t="s">
        <v>261</v>
      </c>
      <c r="F29" s="841">
        <f t="shared" si="3"/>
        <v>13.530114214677354</v>
      </c>
      <c r="G29" s="841">
        <f t="shared" si="3"/>
        <v>12.720034844970272</v>
      </c>
      <c r="H29" s="841">
        <f t="shared" si="3"/>
        <v>14.288613799408934</v>
      </c>
      <c r="I29" s="840" t="s">
        <v>261</v>
      </c>
      <c r="J29" s="839">
        <f t="shared" si="4"/>
        <v>14.193807741426264</v>
      </c>
      <c r="K29" s="839">
        <f t="shared" si="4"/>
        <v>11.238441660609341</v>
      </c>
      <c r="L29" s="839">
        <f t="shared" si="4"/>
        <v>16.961237749146569</v>
      </c>
      <c r="M29" s="838" t="s">
        <v>261</v>
      </c>
      <c r="N29" s="837">
        <f t="shared" si="5"/>
        <v>12.574629612362775</v>
      </c>
      <c r="O29" s="837">
        <f t="shared" si="5"/>
        <v>10.768720301241679</v>
      </c>
      <c r="P29" s="837">
        <f t="shared" si="5"/>
        <v>14.266082118666541</v>
      </c>
      <c r="Q29" s="448" t="s">
        <v>261</v>
      </c>
      <c r="R29" s="835">
        <v>12.9</v>
      </c>
      <c r="S29" s="835">
        <v>11.7</v>
      </c>
      <c r="T29" s="835">
        <v>14.1</v>
      </c>
      <c r="U29" s="835"/>
      <c r="V29" s="835"/>
      <c r="W29" s="835"/>
    </row>
    <row r="30" spans="1:23" ht="20.25" customHeight="1">
      <c r="A30" s="845" t="s">
        <v>260</v>
      </c>
      <c r="B30" s="844">
        <f t="shared" si="0"/>
        <v>3.3403458210435324</v>
      </c>
      <c r="C30" s="844">
        <f t="shared" si="1"/>
        <v>3.395879505556866</v>
      </c>
      <c r="D30" s="844">
        <f t="shared" si="2"/>
        <v>3.2883708810082202</v>
      </c>
      <c r="E30" s="842" t="s">
        <v>260</v>
      </c>
      <c r="F30" s="841">
        <f t="shared" si="3"/>
        <v>2.6141338581520128</v>
      </c>
      <c r="G30" s="841">
        <f t="shared" si="3"/>
        <v>3.2229571629711415</v>
      </c>
      <c r="H30" s="841">
        <f t="shared" si="3"/>
        <v>2.0440758599496949</v>
      </c>
      <c r="I30" s="840" t="s">
        <v>260</v>
      </c>
      <c r="J30" s="839">
        <f t="shared" si="4"/>
        <v>2.6779030348489195</v>
      </c>
      <c r="K30" s="839">
        <f t="shared" si="4"/>
        <v>3.96225095269812</v>
      </c>
      <c r="L30" s="839">
        <f t="shared" si="4"/>
        <v>1.4752286889261019</v>
      </c>
      <c r="M30" s="838" t="s">
        <v>260</v>
      </c>
      <c r="N30" s="837">
        <f t="shared" si="5"/>
        <v>2.6123676836479808</v>
      </c>
      <c r="O30" s="837">
        <f t="shared" si="5"/>
        <v>3.6239714831038605</v>
      </c>
      <c r="P30" s="837">
        <f t="shared" si="5"/>
        <v>1.6648783654197978</v>
      </c>
      <c r="Q30" s="448" t="s">
        <v>260</v>
      </c>
      <c r="R30" s="835">
        <v>2.8</v>
      </c>
      <c r="S30" s="835">
        <v>3.6</v>
      </c>
      <c r="T30" s="835">
        <v>2.1</v>
      </c>
      <c r="U30" s="835"/>
      <c r="V30" s="835"/>
      <c r="W30" s="835"/>
    </row>
    <row r="31" spans="1:23" ht="20.25" customHeight="1">
      <c r="A31" s="849" t="s">
        <v>259</v>
      </c>
      <c r="B31" s="844" t="s">
        <v>206</v>
      </c>
      <c r="C31" s="844" t="s">
        <v>206</v>
      </c>
      <c r="D31" s="844" t="s">
        <v>206</v>
      </c>
      <c r="E31" s="848" t="s">
        <v>259</v>
      </c>
      <c r="F31" s="841">
        <f t="shared" si="3"/>
        <v>0</v>
      </c>
      <c r="G31" s="841">
        <f t="shared" si="3"/>
        <v>0</v>
      </c>
      <c r="H31" s="841">
        <f t="shared" si="3"/>
        <v>0</v>
      </c>
      <c r="I31" s="847" t="s">
        <v>259</v>
      </c>
      <c r="J31" s="839">
        <f t="shared" si="4"/>
        <v>0</v>
      </c>
      <c r="K31" s="839">
        <f t="shared" si="4"/>
        <v>0</v>
      </c>
      <c r="L31" s="839">
        <f t="shared" si="4"/>
        <v>0</v>
      </c>
      <c r="M31" s="846" t="s">
        <v>259</v>
      </c>
      <c r="N31" s="837">
        <f t="shared" si="5"/>
        <v>0</v>
      </c>
      <c r="O31" s="837">
        <f t="shared" si="5"/>
        <v>0</v>
      </c>
      <c r="P31" s="837">
        <f t="shared" si="5"/>
        <v>0</v>
      </c>
      <c r="Q31" s="761" t="s">
        <v>259</v>
      </c>
      <c r="R31" s="835" t="s">
        <v>392</v>
      </c>
      <c r="S31" s="835" t="s">
        <v>391</v>
      </c>
      <c r="T31" s="835" t="s">
        <v>391</v>
      </c>
      <c r="U31" s="835"/>
      <c r="V31" s="835"/>
      <c r="W31" s="835"/>
    </row>
    <row r="32" spans="1:23" ht="20.25" customHeight="1">
      <c r="A32" s="827" t="s">
        <v>258</v>
      </c>
      <c r="B32" s="844">
        <f>B15*100/$B$5</f>
        <v>12.155082030443138</v>
      </c>
      <c r="C32" s="844">
        <f>C15*100/$C$5</f>
        <v>11.794305338580557</v>
      </c>
      <c r="D32" s="844">
        <f>D15*100/$D$5</f>
        <v>12.492739203562884</v>
      </c>
      <c r="E32" s="850" t="s">
        <v>258</v>
      </c>
      <c r="F32" s="841">
        <f t="shared" si="3"/>
        <v>12.237153910131006</v>
      </c>
      <c r="G32" s="841">
        <f t="shared" si="3"/>
        <v>13.030904652411293</v>
      </c>
      <c r="H32" s="841">
        <f t="shared" si="3"/>
        <v>11.493943268169247</v>
      </c>
      <c r="I32" s="824" t="s">
        <v>258</v>
      </c>
      <c r="J32" s="839">
        <f t="shared" si="4"/>
        <v>12.03551319856555</v>
      </c>
      <c r="K32" s="839">
        <f t="shared" si="4"/>
        <v>11.462486656143648</v>
      </c>
      <c r="L32" s="839">
        <f t="shared" si="4"/>
        <v>12.572100140877696</v>
      </c>
      <c r="M32" s="814" t="s">
        <v>258</v>
      </c>
      <c r="N32" s="837">
        <f t="shared" si="5"/>
        <v>11.525815490766686</v>
      </c>
      <c r="O32" s="837">
        <f t="shared" si="5"/>
        <v>10.966788125265722</v>
      </c>
      <c r="P32" s="837">
        <f t="shared" si="5"/>
        <v>12.049412236542361</v>
      </c>
      <c r="Q32" s="633" t="s">
        <v>258</v>
      </c>
      <c r="R32" s="835">
        <v>12</v>
      </c>
      <c r="S32" s="835">
        <v>11.8</v>
      </c>
      <c r="T32" s="835">
        <v>12.2</v>
      </c>
      <c r="U32" s="835"/>
      <c r="V32" s="835"/>
      <c r="W32" s="835"/>
    </row>
    <row r="33" spans="1:23" ht="20.25" customHeight="1">
      <c r="A33" s="849" t="s">
        <v>257</v>
      </c>
      <c r="B33" s="844">
        <f>B16*100/$B$5</f>
        <v>6.0227936850410817</v>
      </c>
      <c r="C33" s="844">
        <f>C16*100/$C$5</f>
        <v>5.6625665563426839</v>
      </c>
      <c r="D33" s="844">
        <f>D16*100/$D$5</f>
        <v>6.3599365124487717</v>
      </c>
      <c r="E33" s="848" t="s">
        <v>257</v>
      </c>
      <c r="F33" s="841">
        <f t="shared" si="3"/>
        <v>6.8325044058710986</v>
      </c>
      <c r="G33" s="841">
        <f t="shared" si="3"/>
        <v>6.4407483565126666</v>
      </c>
      <c r="H33" s="841">
        <f t="shared" si="3"/>
        <v>7.1993163651262755</v>
      </c>
      <c r="I33" s="847" t="s">
        <v>257</v>
      </c>
      <c r="J33" s="839">
        <f t="shared" si="4"/>
        <v>6.5417527655829852</v>
      </c>
      <c r="K33" s="839">
        <f t="shared" si="4"/>
        <v>5.5961573748820213</v>
      </c>
      <c r="L33" s="839">
        <f t="shared" si="4"/>
        <v>7.4272163554826482</v>
      </c>
      <c r="M33" s="846" t="s">
        <v>257</v>
      </c>
      <c r="N33" s="837">
        <f t="shared" si="5"/>
        <v>7.0436711438708759</v>
      </c>
      <c r="O33" s="837">
        <f t="shared" si="5"/>
        <v>6.7885920239142541</v>
      </c>
      <c r="P33" s="837">
        <f t="shared" si="5"/>
        <v>7.2825835931834835</v>
      </c>
      <c r="Q33" s="761" t="s">
        <v>257</v>
      </c>
      <c r="R33" s="835">
        <v>6.6</v>
      </c>
      <c r="S33" s="835">
        <v>6.1</v>
      </c>
      <c r="T33" s="835">
        <v>7.1</v>
      </c>
      <c r="U33" s="835"/>
      <c r="V33" s="835"/>
      <c r="W33" s="835"/>
    </row>
    <row r="34" spans="1:23" ht="20.25" customHeight="1">
      <c r="A34" s="849" t="s">
        <v>256</v>
      </c>
      <c r="B34" s="844">
        <f>B17*100/$B$5</f>
        <v>4.7648532419132055</v>
      </c>
      <c r="C34" s="844">
        <f>C17*100/$C$5</f>
        <v>5.2231605441749851</v>
      </c>
      <c r="D34" s="844">
        <f>D17*100/$D$5</f>
        <v>4.3359154762750816</v>
      </c>
      <c r="E34" s="848" t="s">
        <v>256</v>
      </c>
      <c r="F34" s="841">
        <f t="shared" si="3"/>
        <v>3.8841219165024974</v>
      </c>
      <c r="G34" s="841">
        <f t="shared" si="3"/>
        <v>5.3817246234413458</v>
      </c>
      <c r="H34" s="841">
        <f t="shared" si="3"/>
        <v>2.4818753295825733</v>
      </c>
      <c r="I34" s="847" t="s">
        <v>256</v>
      </c>
      <c r="J34" s="839">
        <f t="shared" si="4"/>
        <v>3.6308862856988782</v>
      </c>
      <c r="K34" s="839">
        <f t="shared" si="4"/>
        <v>4.2055577351788154</v>
      </c>
      <c r="L34" s="839">
        <f t="shared" si="4"/>
        <v>3.0927590383863239</v>
      </c>
      <c r="M34" s="846" t="s">
        <v>256</v>
      </c>
      <c r="N34" s="837">
        <f t="shared" si="5"/>
        <v>2.71964391749643</v>
      </c>
      <c r="O34" s="837">
        <f t="shared" si="5"/>
        <v>3.3137802238612872</v>
      </c>
      <c r="P34" s="837">
        <f t="shared" si="5"/>
        <v>2.163163401947712</v>
      </c>
      <c r="Q34" s="761" t="s">
        <v>256</v>
      </c>
      <c r="R34" s="835">
        <v>3.8</v>
      </c>
      <c r="S34" s="835">
        <v>4.5</v>
      </c>
      <c r="T34" s="835">
        <v>3</v>
      </c>
      <c r="U34" s="835"/>
      <c r="V34" s="835"/>
      <c r="W34" s="835"/>
    </row>
    <row r="35" spans="1:23" ht="20.25" customHeight="1">
      <c r="A35" s="849" t="s">
        <v>255</v>
      </c>
      <c r="B35" s="844">
        <f>B18*100/$B$5</f>
        <v>1.3674351034888512</v>
      </c>
      <c r="C35" s="844">
        <f>C18*100/$C$5</f>
        <v>0.90857823806288773</v>
      </c>
      <c r="D35" s="844">
        <f>D18*100/$D$5</f>
        <v>1.7968872148390307</v>
      </c>
      <c r="E35" s="848" t="s">
        <v>255</v>
      </c>
      <c r="F35" s="841">
        <f t="shared" si="3"/>
        <v>1.5205275877574091</v>
      </c>
      <c r="G35" s="841">
        <f t="shared" si="3"/>
        <v>1.2084316724572794</v>
      </c>
      <c r="H35" s="841">
        <f t="shared" si="3"/>
        <v>1.8127515734603989</v>
      </c>
      <c r="I35" s="847" t="s">
        <v>255</v>
      </c>
      <c r="J35" s="839">
        <f t="shared" si="4"/>
        <v>1.8628741472836865</v>
      </c>
      <c r="K35" s="839">
        <f t="shared" si="4"/>
        <v>1.6607715460828114</v>
      </c>
      <c r="L35" s="839">
        <f t="shared" si="4"/>
        <v>2.052124747008722</v>
      </c>
      <c r="M35" s="846" t="s">
        <v>255</v>
      </c>
      <c r="N35" s="837">
        <f t="shared" si="5"/>
        <v>1.7625495036143159</v>
      </c>
      <c r="O35" s="837">
        <f t="shared" si="5"/>
        <v>0.86451734666232372</v>
      </c>
      <c r="P35" s="837">
        <f t="shared" si="5"/>
        <v>2.6036652414111643</v>
      </c>
      <c r="Q35" s="761" t="s">
        <v>255</v>
      </c>
      <c r="R35" s="835">
        <v>1.6</v>
      </c>
      <c r="S35" s="835">
        <v>1.2</v>
      </c>
      <c r="T35" s="835">
        <v>2.1</v>
      </c>
      <c r="U35" s="835"/>
      <c r="V35" s="835"/>
      <c r="W35" s="835"/>
    </row>
    <row r="36" spans="1:23" ht="20.25" customHeight="1">
      <c r="A36" s="845" t="s">
        <v>254</v>
      </c>
      <c r="B36" s="844" t="s">
        <v>206</v>
      </c>
      <c r="C36" s="844" t="s">
        <v>206</v>
      </c>
      <c r="D36" s="843" t="s">
        <v>206</v>
      </c>
      <c r="E36" s="842" t="s">
        <v>254</v>
      </c>
      <c r="F36" s="841">
        <f t="shared" si="3"/>
        <v>0</v>
      </c>
      <c r="G36" s="841">
        <f t="shared" si="3"/>
        <v>0</v>
      </c>
      <c r="H36" s="841">
        <f t="shared" si="3"/>
        <v>0</v>
      </c>
      <c r="I36" s="840" t="s">
        <v>254</v>
      </c>
      <c r="J36" s="839">
        <f t="shared" si="4"/>
        <v>0</v>
      </c>
      <c r="K36" s="839">
        <f t="shared" si="4"/>
        <v>0</v>
      </c>
      <c r="L36" s="839">
        <f t="shared" si="4"/>
        <v>0</v>
      </c>
      <c r="M36" s="838" t="s">
        <v>254</v>
      </c>
      <c r="N36" s="837">
        <f t="shared" si="5"/>
        <v>0</v>
      </c>
      <c r="O36" s="837">
        <f t="shared" si="5"/>
        <v>0</v>
      </c>
      <c r="P36" s="837">
        <f t="shared" si="5"/>
        <v>0</v>
      </c>
      <c r="Q36" s="448" t="s">
        <v>254</v>
      </c>
      <c r="R36" s="835" t="s">
        <v>392</v>
      </c>
      <c r="S36" s="835" t="s">
        <v>391</v>
      </c>
      <c r="T36" s="835" t="s">
        <v>391</v>
      </c>
      <c r="U36" s="835"/>
      <c r="V36" s="835"/>
      <c r="W36" s="835"/>
    </row>
    <row r="37" spans="1:23" ht="20.25" customHeight="1">
      <c r="A37" s="845" t="s">
        <v>253</v>
      </c>
      <c r="B37" s="844">
        <f>B20*100/$B$5</f>
        <v>1.346045221245782E-2</v>
      </c>
      <c r="C37" s="844">
        <f>C20*100/$C$5</f>
        <v>2.7842546853944074E-2</v>
      </c>
      <c r="D37" s="843" t="s">
        <v>206</v>
      </c>
      <c r="E37" s="842" t="s">
        <v>253</v>
      </c>
      <c r="F37" s="841">
        <f t="shared" si="3"/>
        <v>1.0873856408277063E-2</v>
      </c>
      <c r="G37" s="841">
        <f t="shared" si="3"/>
        <v>2.2487161046564629E-2</v>
      </c>
      <c r="H37" s="841">
        <f t="shared" si="3"/>
        <v>0</v>
      </c>
      <c r="I37" s="840" t="s">
        <v>253</v>
      </c>
      <c r="J37" s="839">
        <f t="shared" si="4"/>
        <v>5.4024771975752582E-2</v>
      </c>
      <c r="K37" s="839">
        <f t="shared" si="4"/>
        <v>0.11171836428905252</v>
      </c>
      <c r="L37" s="839">
        <f t="shared" si="4"/>
        <v>0</v>
      </c>
      <c r="M37" s="838" t="s">
        <v>253</v>
      </c>
      <c r="N37" s="837">
        <f t="shared" si="5"/>
        <v>2.8168599372831536E-2</v>
      </c>
      <c r="O37" s="837">
        <f t="shared" si="5"/>
        <v>0</v>
      </c>
      <c r="P37" s="837">
        <f t="shared" si="5"/>
        <v>5.4551899860198878E-2</v>
      </c>
      <c r="Q37" s="448" t="s">
        <v>253</v>
      </c>
      <c r="R37" s="836">
        <v>0</v>
      </c>
      <c r="S37" s="836">
        <v>0</v>
      </c>
      <c r="T37" s="836">
        <v>0</v>
      </c>
      <c r="U37" s="835"/>
      <c r="V37" s="835"/>
      <c r="W37" s="835"/>
    </row>
    <row r="38" spans="1:23" ht="5.25" customHeight="1">
      <c r="A38" s="834"/>
      <c r="B38" s="834"/>
      <c r="C38" s="834"/>
      <c r="D38" s="834"/>
      <c r="E38" s="833"/>
      <c r="F38" s="833"/>
      <c r="G38" s="833"/>
      <c r="H38" s="833"/>
      <c r="I38" s="832"/>
      <c r="J38" s="832"/>
      <c r="K38" s="832"/>
      <c r="L38" s="832"/>
      <c r="M38" s="831"/>
      <c r="N38" s="831"/>
      <c r="O38" s="831"/>
      <c r="P38" s="830">
        <v>0</v>
      </c>
      <c r="Q38" s="699"/>
      <c r="R38" s="829"/>
      <c r="S38" s="829"/>
      <c r="T38" s="829"/>
    </row>
    <row r="39" spans="1:23" ht="15" customHeight="1">
      <c r="A39" s="828"/>
      <c r="B39" s="827"/>
      <c r="C39" s="827"/>
      <c r="D39" s="827"/>
      <c r="E39" s="819"/>
      <c r="F39" s="826"/>
      <c r="G39" s="826"/>
      <c r="H39" s="826"/>
      <c r="I39" s="825"/>
      <c r="J39" s="824"/>
      <c r="K39" s="824"/>
      <c r="L39" s="824"/>
      <c r="M39" s="823"/>
      <c r="N39" s="822"/>
      <c r="O39" s="814"/>
      <c r="P39" s="814"/>
    </row>
    <row r="40" spans="1:23" ht="18.600000000000001" customHeight="1">
      <c r="A40" s="821" t="s">
        <v>251</v>
      </c>
      <c r="B40" s="820"/>
      <c r="C40" s="820"/>
      <c r="D40" s="820"/>
      <c r="E40" s="819"/>
      <c r="F40" s="818"/>
      <c r="G40" s="818"/>
      <c r="H40" s="818"/>
      <c r="I40" s="817" t="s">
        <v>251</v>
      </c>
      <c r="J40" s="816"/>
      <c r="K40" s="816"/>
      <c r="L40" s="816"/>
      <c r="M40" s="815"/>
      <c r="N40" s="814"/>
      <c r="O40" s="814"/>
      <c r="P40" s="814"/>
      <c r="Q40" s="524" t="s">
        <v>251</v>
      </c>
    </row>
    <row r="41" spans="1:23" ht="15" customHeight="1">
      <c r="A41" s="811"/>
      <c r="B41" s="811"/>
      <c r="C41" s="811"/>
      <c r="D41" s="371"/>
      <c r="E41" s="813"/>
      <c r="F41" s="813"/>
      <c r="G41" s="812"/>
      <c r="H41" s="371"/>
      <c r="I41" s="813"/>
      <c r="J41" s="813"/>
      <c r="K41" s="812"/>
      <c r="L41" s="371"/>
      <c r="Q41" s="811"/>
    </row>
    <row r="42" spans="1:23" ht="15" customHeight="1">
      <c r="B42" s="634"/>
      <c r="C42" s="634"/>
      <c r="D42" s="634"/>
      <c r="F42" s="634"/>
      <c r="G42" s="634"/>
      <c r="H42" s="634"/>
      <c r="J42" s="749"/>
      <c r="K42" s="749"/>
      <c r="L42" s="749"/>
    </row>
    <row r="43" spans="1:23" s="810" customFormat="1" ht="36.6" customHeight="1">
      <c r="B43" s="810">
        <v>4</v>
      </c>
      <c r="F43" s="810">
        <v>3</v>
      </c>
      <c r="J43" s="810">
        <v>2</v>
      </c>
      <c r="N43" s="810">
        <v>1</v>
      </c>
      <c r="R43" s="810">
        <v>2560</v>
      </c>
    </row>
    <row r="44" spans="1:23" ht="15" customHeight="1">
      <c r="B44" s="634"/>
      <c r="C44" s="634"/>
      <c r="D44" s="634"/>
      <c r="F44" s="634"/>
      <c r="G44" s="634"/>
      <c r="H44" s="634"/>
    </row>
    <row r="45" spans="1:23" ht="15" customHeight="1">
      <c r="B45" s="634"/>
      <c r="C45" s="634"/>
      <c r="D45" s="634"/>
      <c r="F45" s="634"/>
      <c r="G45" s="634"/>
      <c r="H45" s="634"/>
    </row>
    <row r="46" spans="1:23" ht="15" customHeight="1">
      <c r="B46" s="634"/>
      <c r="C46" s="634"/>
      <c r="D46" s="634"/>
      <c r="F46" s="634"/>
      <c r="G46" s="634"/>
      <c r="H46" s="634"/>
    </row>
    <row r="47" spans="1:23" ht="15" customHeight="1">
      <c r="B47" s="634"/>
      <c r="C47" s="634"/>
      <c r="D47" s="634"/>
      <c r="F47" s="634"/>
      <c r="G47" s="634"/>
      <c r="H47" s="634"/>
    </row>
    <row r="48" spans="1:23" ht="15" customHeight="1">
      <c r="B48" s="634"/>
      <c r="C48" s="634"/>
      <c r="D48" s="634"/>
      <c r="F48" s="634"/>
      <c r="G48" s="634"/>
      <c r="H48" s="634"/>
    </row>
    <row r="49" spans="2:16" s="633" customFormat="1" ht="15" customHeight="1">
      <c r="B49" s="634"/>
      <c r="C49" s="634"/>
      <c r="D49" s="634"/>
      <c r="F49" s="634"/>
      <c r="G49" s="634"/>
      <c r="H49" s="634"/>
      <c r="M49" s="237"/>
      <c r="N49" s="234"/>
      <c r="O49" s="234"/>
      <c r="P49" s="234"/>
    </row>
    <row r="50" spans="2:16" s="633" customFormat="1" ht="15" customHeight="1">
      <c r="B50" s="634"/>
      <c r="C50" s="634"/>
      <c r="D50" s="634"/>
      <c r="F50" s="634"/>
      <c r="G50" s="634"/>
      <c r="H50" s="634"/>
      <c r="M50" s="237"/>
      <c r="N50" s="234"/>
      <c r="O50" s="234"/>
      <c r="P50" s="234"/>
    </row>
    <row r="51" spans="2:16" s="633" customFormat="1" ht="15" customHeight="1">
      <c r="B51" s="634"/>
      <c r="C51" s="634"/>
      <c r="D51" s="634"/>
      <c r="F51" s="634"/>
      <c r="G51" s="634"/>
      <c r="H51" s="634"/>
      <c r="M51" s="237"/>
      <c r="N51" s="234"/>
      <c r="O51" s="234"/>
      <c r="P51" s="234"/>
    </row>
    <row r="52" spans="2:16" s="633" customFormat="1" ht="15" customHeight="1">
      <c r="B52" s="634"/>
      <c r="C52" s="634"/>
      <c r="D52" s="634"/>
      <c r="F52" s="634"/>
      <c r="G52" s="634"/>
      <c r="H52" s="634"/>
      <c r="M52" s="237"/>
      <c r="N52" s="234"/>
      <c r="O52" s="234"/>
      <c r="P52" s="234"/>
    </row>
    <row r="53" spans="2:16" s="633" customFormat="1" ht="15" customHeight="1">
      <c r="B53" s="634"/>
      <c r="C53" s="634"/>
      <c r="D53" s="634"/>
      <c r="F53" s="634"/>
      <c r="G53" s="634"/>
      <c r="H53" s="634"/>
      <c r="M53" s="237"/>
      <c r="N53" s="234"/>
      <c r="O53" s="234"/>
      <c r="P53" s="234"/>
    </row>
    <row r="54" spans="2:16" s="633" customFormat="1" ht="15" customHeight="1">
      <c r="B54" s="634"/>
      <c r="C54" s="634"/>
      <c r="D54" s="634"/>
      <c r="F54" s="634"/>
      <c r="G54" s="634"/>
      <c r="H54" s="634"/>
      <c r="M54" s="237"/>
      <c r="N54" s="234"/>
      <c r="O54" s="234"/>
      <c r="P54" s="234"/>
    </row>
    <row r="55" spans="2:16" s="633" customFormat="1" ht="15" customHeight="1">
      <c r="B55" s="634"/>
      <c r="C55" s="634"/>
      <c r="D55" s="634"/>
      <c r="F55" s="634"/>
      <c r="G55" s="634"/>
      <c r="H55" s="634"/>
      <c r="M55" s="237"/>
      <c r="N55" s="234"/>
      <c r="O55" s="234"/>
      <c r="P55" s="234"/>
    </row>
    <row r="56" spans="2:16" s="633" customFormat="1" ht="15" customHeight="1">
      <c r="B56" s="634"/>
      <c r="C56" s="634"/>
      <c r="D56" s="634"/>
      <c r="F56" s="634"/>
      <c r="G56" s="634"/>
      <c r="H56" s="634"/>
      <c r="M56" s="237"/>
      <c r="N56" s="234"/>
      <c r="O56" s="234"/>
      <c r="P56" s="234"/>
    </row>
    <row r="57" spans="2:16" s="633" customFormat="1" ht="15" customHeight="1">
      <c r="B57" s="634"/>
      <c r="C57" s="634"/>
      <c r="D57" s="634"/>
      <c r="F57" s="634"/>
      <c r="G57" s="634"/>
      <c r="H57" s="634"/>
      <c r="M57" s="237"/>
      <c r="N57" s="234"/>
      <c r="O57" s="234"/>
      <c r="P57" s="234"/>
    </row>
    <row r="58" spans="2:16" s="633" customFormat="1" ht="15" customHeight="1">
      <c r="B58" s="634"/>
      <c r="C58" s="634"/>
      <c r="D58" s="634"/>
      <c r="F58" s="634"/>
      <c r="G58" s="634"/>
      <c r="H58" s="634"/>
      <c r="M58" s="237"/>
      <c r="N58" s="234"/>
      <c r="O58" s="234"/>
      <c r="P58" s="234"/>
    </row>
    <row r="59" spans="2:16" s="633" customFormat="1" ht="15" customHeight="1">
      <c r="B59" s="634"/>
      <c r="C59" s="634"/>
      <c r="D59" s="634"/>
      <c r="F59" s="634"/>
      <c r="G59" s="634"/>
      <c r="H59" s="634"/>
      <c r="M59" s="237"/>
      <c r="N59" s="234"/>
      <c r="O59" s="234"/>
      <c r="P59" s="234"/>
    </row>
    <row r="60" spans="2:16" s="633" customFormat="1" ht="15" customHeight="1">
      <c r="B60" s="634"/>
      <c r="C60" s="634"/>
      <c r="D60" s="634"/>
      <c r="F60" s="634"/>
      <c r="G60" s="634"/>
      <c r="H60" s="634"/>
      <c r="M60" s="237"/>
      <c r="N60" s="234"/>
      <c r="O60" s="234"/>
      <c r="P60" s="234"/>
    </row>
    <row r="61" spans="2:16" s="633" customFormat="1" ht="15" customHeight="1">
      <c r="B61" s="634"/>
      <c r="C61" s="634"/>
      <c r="D61" s="634"/>
      <c r="F61" s="634"/>
      <c r="G61" s="634"/>
      <c r="H61" s="634"/>
      <c r="M61" s="237"/>
      <c r="N61" s="234"/>
      <c r="O61" s="234"/>
      <c r="P61" s="234"/>
    </row>
    <row r="62" spans="2:16" s="633" customFormat="1" ht="15" customHeight="1">
      <c r="B62" s="634"/>
      <c r="C62" s="634"/>
      <c r="D62" s="634"/>
      <c r="F62" s="634"/>
      <c r="G62" s="634"/>
      <c r="H62" s="634"/>
      <c r="M62" s="237"/>
      <c r="N62" s="234"/>
      <c r="O62" s="234"/>
      <c r="P62" s="234"/>
    </row>
    <row r="63" spans="2:16" s="633" customFormat="1" ht="15" customHeight="1">
      <c r="B63" s="634"/>
      <c r="C63" s="634"/>
      <c r="D63" s="634"/>
      <c r="F63" s="634"/>
      <c r="G63" s="634"/>
      <c r="H63" s="634"/>
      <c r="M63" s="237"/>
      <c r="N63" s="234"/>
      <c r="O63" s="234"/>
      <c r="P63" s="234"/>
    </row>
    <row r="64" spans="2:16" s="633" customFormat="1" ht="15" customHeight="1">
      <c r="M64" s="237"/>
      <c r="N64" s="234"/>
      <c r="O64" s="234"/>
      <c r="P64" s="234"/>
    </row>
    <row r="65" spans="9:16" s="633" customFormat="1" ht="15" customHeight="1">
      <c r="I65" s="684"/>
      <c r="J65" s="689"/>
      <c r="K65" s="689"/>
      <c r="L65" s="689"/>
      <c r="M65" s="237"/>
      <c r="N65" s="234"/>
      <c r="O65" s="234"/>
      <c r="P65" s="234"/>
    </row>
    <row r="66" spans="9:16" s="633" customFormat="1" ht="15" customHeight="1">
      <c r="I66" s="684"/>
      <c r="J66" s="689"/>
      <c r="K66" s="689"/>
      <c r="L66" s="689"/>
      <c r="M66" s="237"/>
      <c r="N66" s="234"/>
      <c r="O66" s="234"/>
      <c r="P66" s="234"/>
    </row>
    <row r="67" spans="9:16" s="633" customFormat="1" ht="15" customHeight="1">
      <c r="I67" s="684"/>
      <c r="J67" s="689"/>
      <c r="K67" s="689"/>
      <c r="L67" s="689"/>
      <c r="M67" s="237"/>
      <c r="N67" s="234"/>
      <c r="O67" s="234"/>
      <c r="P67" s="234"/>
    </row>
    <row r="68" spans="9:16" s="633" customFormat="1" ht="15" customHeight="1">
      <c r="I68" s="684"/>
      <c r="J68" s="689"/>
      <c r="K68" s="689"/>
      <c r="L68" s="689"/>
      <c r="M68" s="237"/>
      <c r="N68" s="234"/>
      <c r="O68" s="234"/>
      <c r="P68" s="234"/>
    </row>
    <row r="69" spans="9:16" s="633" customFormat="1" ht="15" customHeight="1">
      <c r="I69" s="684"/>
      <c r="J69" s="689"/>
      <c r="K69" s="689"/>
      <c r="L69" s="689"/>
      <c r="M69" s="237"/>
      <c r="N69" s="234"/>
      <c r="O69" s="234"/>
      <c r="P69" s="234"/>
    </row>
    <row r="70" spans="9:16" s="633" customFormat="1" ht="15" customHeight="1">
      <c r="I70" s="684"/>
      <c r="J70" s="689"/>
      <c r="K70" s="689"/>
      <c r="L70" s="689"/>
      <c r="M70" s="237"/>
      <c r="N70" s="234"/>
      <c r="O70" s="234"/>
      <c r="P70" s="234"/>
    </row>
    <row r="71" spans="9:16" s="633" customFormat="1" ht="15" customHeight="1">
      <c r="I71" s="684"/>
      <c r="J71" s="689"/>
      <c r="K71" s="689"/>
      <c r="L71" s="689"/>
      <c r="M71" s="237"/>
      <c r="N71" s="234"/>
      <c r="O71" s="234"/>
      <c r="P71" s="234"/>
    </row>
    <row r="72" spans="9:16" s="633" customFormat="1" ht="15" customHeight="1">
      <c r="I72" s="684"/>
      <c r="J72" s="689"/>
      <c r="K72" s="689"/>
      <c r="L72" s="689"/>
      <c r="M72" s="237"/>
      <c r="N72" s="234"/>
      <c r="O72" s="234"/>
      <c r="P72" s="234"/>
    </row>
    <row r="73" spans="9:16" s="633" customFormat="1" ht="15" customHeight="1">
      <c r="I73" s="684"/>
      <c r="J73" s="689"/>
      <c r="K73" s="689"/>
      <c r="L73" s="689"/>
      <c r="M73" s="237"/>
      <c r="N73" s="234"/>
      <c r="O73" s="234"/>
      <c r="P73" s="234"/>
    </row>
    <row r="74" spans="9:16" s="633" customFormat="1" ht="15" customHeight="1">
      <c r="I74" s="684"/>
      <c r="J74" s="689"/>
      <c r="K74" s="689"/>
      <c r="L74" s="689"/>
      <c r="M74" s="237"/>
      <c r="N74" s="234"/>
      <c r="O74" s="234"/>
      <c r="P74" s="234"/>
    </row>
    <row r="75" spans="9:16" s="633" customFormat="1" ht="15" customHeight="1">
      <c r="I75" s="684"/>
      <c r="J75" s="689"/>
      <c r="K75" s="689"/>
      <c r="L75" s="689"/>
      <c r="M75" s="237"/>
      <c r="N75" s="234"/>
      <c r="O75" s="234"/>
      <c r="P75" s="234"/>
    </row>
    <row r="76" spans="9:16" s="633" customFormat="1" ht="15" customHeight="1">
      <c r="I76" s="684"/>
      <c r="J76" s="689"/>
      <c r="K76" s="689"/>
      <c r="L76" s="689"/>
      <c r="M76" s="237"/>
      <c r="N76" s="234"/>
      <c r="O76" s="234"/>
      <c r="P76" s="234"/>
    </row>
    <row r="77" spans="9:16" s="633" customFormat="1" ht="15" customHeight="1">
      <c r="I77" s="684"/>
      <c r="J77" s="689"/>
      <c r="K77" s="689"/>
      <c r="L77" s="689"/>
      <c r="M77" s="237"/>
      <c r="N77" s="234"/>
      <c r="O77" s="234"/>
      <c r="P77" s="234"/>
    </row>
    <row r="78" spans="9:16" s="633" customFormat="1" ht="15" customHeight="1">
      <c r="I78" s="684"/>
      <c r="J78" s="689"/>
      <c r="K78" s="689"/>
      <c r="L78" s="689"/>
      <c r="M78" s="237"/>
      <c r="N78" s="234"/>
      <c r="O78" s="234"/>
      <c r="P78" s="234"/>
    </row>
    <row r="79" spans="9:16" s="633" customFormat="1" ht="15" customHeight="1">
      <c r="I79" s="684"/>
      <c r="J79" s="689"/>
      <c r="K79" s="689"/>
      <c r="L79" s="689"/>
      <c r="M79" s="237"/>
      <c r="N79" s="234"/>
      <c r="O79" s="234"/>
      <c r="P79" s="234"/>
    </row>
    <row r="80" spans="9:16" s="633" customFormat="1" ht="15" customHeight="1">
      <c r="I80" s="684"/>
      <c r="J80" s="689"/>
      <c r="K80" s="689"/>
      <c r="L80" s="689"/>
      <c r="M80" s="237"/>
      <c r="N80" s="234"/>
      <c r="O80" s="234"/>
      <c r="P80" s="234"/>
    </row>
    <row r="81" spans="9:16" s="633" customFormat="1" ht="15" customHeight="1">
      <c r="I81" s="684"/>
      <c r="J81" s="689"/>
      <c r="K81" s="689"/>
      <c r="L81" s="689"/>
      <c r="M81" s="237"/>
      <c r="N81" s="234"/>
      <c r="O81" s="234"/>
      <c r="P81" s="234"/>
    </row>
    <row r="82" spans="9:16" s="633" customFormat="1" ht="15" customHeight="1">
      <c r="I82" s="689"/>
      <c r="J82" s="689"/>
      <c r="K82" s="689"/>
      <c r="L82" s="689"/>
      <c r="M82" s="237"/>
      <c r="N82" s="234"/>
      <c r="O82" s="234"/>
      <c r="P82" s="234"/>
    </row>
    <row r="83" spans="9:16" s="633" customFormat="1" ht="15" customHeight="1">
      <c r="I83" s="689"/>
      <c r="J83" s="689"/>
      <c r="K83" s="689"/>
      <c r="L83" s="689"/>
      <c r="M83" s="237"/>
      <c r="N83" s="234"/>
      <c r="O83" s="234"/>
      <c r="P83" s="234"/>
    </row>
    <row r="84" spans="9:16" s="633" customFormat="1" ht="15" customHeight="1">
      <c r="I84" s="689"/>
      <c r="J84" s="689"/>
      <c r="K84" s="689"/>
      <c r="L84" s="689"/>
      <c r="M84" s="237"/>
      <c r="N84" s="234"/>
      <c r="O84" s="234"/>
      <c r="P84" s="234"/>
    </row>
    <row r="85" spans="9:16" s="633" customFormat="1" ht="15" customHeight="1">
      <c r="I85" s="689"/>
      <c r="J85" s="689"/>
      <c r="K85" s="689"/>
      <c r="L85" s="689"/>
      <c r="M85" s="237"/>
      <c r="N85" s="234"/>
      <c r="O85" s="234"/>
      <c r="P85" s="234"/>
    </row>
    <row r="86" spans="9:16" s="633" customFormat="1" ht="15" customHeight="1">
      <c r="I86" s="689"/>
      <c r="J86" s="689"/>
      <c r="K86" s="689"/>
      <c r="L86" s="689"/>
      <c r="M86" s="237"/>
      <c r="N86" s="234"/>
      <c r="O86" s="234"/>
      <c r="P86" s="234"/>
    </row>
    <row r="87" spans="9:16" s="633" customFormat="1" ht="15" customHeight="1">
      <c r="I87" s="689"/>
      <c r="J87" s="689"/>
      <c r="K87" s="689"/>
      <c r="L87" s="689"/>
      <c r="M87" s="237"/>
      <c r="N87" s="234"/>
      <c r="O87" s="234"/>
      <c r="P87" s="234"/>
    </row>
    <row r="88" spans="9:16" s="633" customFormat="1" ht="15" customHeight="1">
      <c r="I88" s="689"/>
      <c r="J88" s="689"/>
      <c r="K88" s="689"/>
      <c r="L88" s="689"/>
      <c r="M88" s="237"/>
      <c r="N88" s="234"/>
      <c r="O88" s="234"/>
      <c r="P88" s="234"/>
    </row>
    <row r="89" spans="9:16" s="633" customFormat="1" ht="15" customHeight="1">
      <c r="I89" s="689"/>
      <c r="J89" s="689"/>
      <c r="K89" s="689"/>
      <c r="L89" s="689"/>
      <c r="M89" s="237"/>
      <c r="N89" s="234"/>
      <c r="O89" s="234"/>
      <c r="P89" s="234"/>
    </row>
    <row r="90" spans="9:16" s="633" customFormat="1" ht="15" customHeight="1">
      <c r="I90" s="689"/>
      <c r="J90" s="689"/>
      <c r="K90" s="689"/>
      <c r="L90" s="689"/>
      <c r="M90" s="237"/>
      <c r="N90" s="234"/>
      <c r="O90" s="234"/>
      <c r="P90" s="234"/>
    </row>
    <row r="91" spans="9:16" s="633" customFormat="1" ht="15" customHeight="1">
      <c r="I91" s="689"/>
      <c r="J91" s="689"/>
      <c r="K91" s="689"/>
      <c r="L91" s="689"/>
      <c r="M91" s="237"/>
      <c r="N91" s="234"/>
      <c r="O91" s="234"/>
      <c r="P91" s="234"/>
    </row>
    <row r="92" spans="9:16" s="633" customFormat="1" ht="15" customHeight="1">
      <c r="I92" s="689"/>
      <c r="J92" s="689"/>
      <c r="K92" s="689"/>
      <c r="L92" s="689"/>
      <c r="M92" s="237"/>
      <c r="N92" s="234"/>
      <c r="O92" s="234"/>
      <c r="P92" s="234"/>
    </row>
    <row r="93" spans="9:16" s="633" customFormat="1" ht="15" customHeight="1">
      <c r="I93" s="689"/>
      <c r="J93" s="689"/>
      <c r="K93" s="689"/>
      <c r="L93" s="689"/>
      <c r="M93" s="237"/>
      <c r="N93" s="234"/>
      <c r="O93" s="234"/>
      <c r="P93" s="234"/>
    </row>
    <row r="94" spans="9:16" s="633" customFormat="1" ht="15" customHeight="1">
      <c r="I94" s="689"/>
      <c r="J94" s="689"/>
      <c r="K94" s="689"/>
      <c r="L94" s="689"/>
      <c r="M94" s="237"/>
      <c r="N94" s="234"/>
      <c r="O94" s="234"/>
      <c r="P94" s="234"/>
    </row>
    <row r="95" spans="9:16" s="633" customFormat="1" ht="15" customHeight="1">
      <c r="I95" s="689"/>
      <c r="J95" s="689"/>
      <c r="K95" s="689"/>
      <c r="L95" s="689"/>
      <c r="M95" s="237"/>
      <c r="N95" s="234"/>
      <c r="O95" s="234"/>
      <c r="P95" s="234"/>
    </row>
    <row r="96" spans="9:16" s="633" customFormat="1" ht="15" customHeight="1">
      <c r="I96" s="689"/>
      <c r="J96" s="689"/>
      <c r="K96" s="689"/>
      <c r="L96" s="689"/>
      <c r="M96" s="237"/>
      <c r="N96" s="234"/>
      <c r="O96" s="234"/>
      <c r="P96" s="234"/>
    </row>
    <row r="97" spans="9:16" s="633" customFormat="1" ht="15" customHeight="1">
      <c r="I97" s="689"/>
      <c r="J97" s="689"/>
      <c r="K97" s="689"/>
      <c r="L97" s="689"/>
      <c r="M97" s="237"/>
      <c r="N97" s="234"/>
      <c r="O97" s="234"/>
      <c r="P97" s="234"/>
    </row>
    <row r="98" spans="9:16" s="633" customFormat="1" ht="15" customHeight="1">
      <c r="I98" s="689"/>
      <c r="J98" s="689"/>
      <c r="K98" s="689"/>
      <c r="L98" s="689"/>
      <c r="M98" s="237"/>
      <c r="N98" s="234"/>
      <c r="O98" s="234"/>
      <c r="P98" s="234"/>
    </row>
    <row r="99" spans="9:16" s="633" customFormat="1" ht="15" customHeight="1">
      <c r="I99" s="689"/>
      <c r="J99" s="689"/>
      <c r="K99" s="689"/>
      <c r="L99" s="689"/>
      <c r="M99" s="237"/>
      <c r="N99" s="234"/>
      <c r="O99" s="234"/>
      <c r="P99" s="234"/>
    </row>
    <row r="100" spans="9:16" s="633" customFormat="1" ht="15" customHeight="1">
      <c r="I100" s="689"/>
      <c r="J100" s="689"/>
      <c r="K100" s="689"/>
      <c r="L100" s="689"/>
      <c r="M100" s="237"/>
      <c r="N100" s="234"/>
      <c r="O100" s="234"/>
      <c r="P100" s="234"/>
    </row>
    <row r="101" spans="9:16" s="633" customFormat="1" ht="15" customHeight="1">
      <c r="I101" s="689"/>
      <c r="J101" s="689"/>
      <c r="K101" s="689"/>
      <c r="L101" s="689"/>
      <c r="M101" s="237"/>
      <c r="N101" s="234"/>
      <c r="O101" s="234"/>
      <c r="P101" s="234"/>
    </row>
    <row r="102" spans="9:16" s="633" customFormat="1" ht="15" customHeight="1">
      <c r="I102" s="689"/>
      <c r="J102" s="689"/>
      <c r="K102" s="689"/>
      <c r="L102" s="689"/>
      <c r="M102" s="237"/>
      <c r="N102" s="234"/>
      <c r="O102" s="234"/>
      <c r="P102" s="234"/>
    </row>
    <row r="103" spans="9:16" s="633" customFormat="1" ht="15" customHeight="1">
      <c r="I103" s="689"/>
      <c r="J103" s="689"/>
      <c r="K103" s="689"/>
      <c r="L103" s="689"/>
      <c r="M103" s="237"/>
      <c r="N103" s="234"/>
      <c r="O103" s="234"/>
      <c r="P103" s="234"/>
    </row>
    <row r="104" spans="9:16" s="633" customFormat="1" ht="15" customHeight="1">
      <c r="I104" s="689"/>
      <c r="J104" s="689"/>
      <c r="K104" s="689"/>
      <c r="L104" s="689"/>
      <c r="M104" s="237"/>
      <c r="N104" s="234"/>
      <c r="O104" s="234"/>
      <c r="P104" s="234"/>
    </row>
    <row r="65536" spans="9:16" s="633" customFormat="1" ht="26.25" customHeight="1">
      <c r="I65536" s="689"/>
      <c r="J65536" s="689"/>
      <c r="K65536" s="689"/>
      <c r="L65536" s="689"/>
      <c r="M65536" s="234"/>
      <c r="N65536" s="234"/>
      <c r="O65536" s="234"/>
      <c r="P65536" s="234"/>
    </row>
  </sheetData>
  <sheetProtection selectLockedCells="1" selectUnlockedCells="1"/>
  <mergeCells count="10">
    <mergeCell ref="R21:T21"/>
    <mergeCell ref="R4:T4"/>
    <mergeCell ref="B4:D4"/>
    <mergeCell ref="B21:D21"/>
    <mergeCell ref="J4:L4"/>
    <mergeCell ref="J21:L21"/>
    <mergeCell ref="N4:P4"/>
    <mergeCell ref="N21:P21"/>
    <mergeCell ref="F4:H4"/>
    <mergeCell ref="F21:H21"/>
  </mergeCells>
  <printOptions horizontalCentered="1"/>
  <pageMargins left="0.31496062992125984" right="0" top="0.94488188976377963" bottom="0" header="0.51181102362204722" footer="0.51181102362204722"/>
  <pageSetup paperSize="9" scale="95" firstPageNumber="9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596"/>
  <sheetViews>
    <sheetView zoomScale="61" zoomScaleNormal="61" workbookViewId="0">
      <pane xSplit="1" ySplit="5" topLeftCell="X8" activePane="bottomRight" state="frozen"/>
      <selection activeCell="C40" sqref="C40"/>
      <selection pane="topRight" activeCell="C40" sqref="C40"/>
      <selection pane="bottomLeft" activeCell="C40" sqref="C40"/>
      <selection pane="bottomRight" activeCell="Y9" sqref="Y9"/>
    </sheetView>
  </sheetViews>
  <sheetFormatPr defaultColWidth="9.125" defaultRowHeight="26.25" customHeight="1"/>
  <cols>
    <col min="1" max="1" width="20.75" style="200" customWidth="1"/>
    <col min="2" max="5" width="11" style="197" customWidth="1"/>
    <col min="6" max="9" width="11.25" style="197" customWidth="1"/>
    <col min="10" max="13" width="11.625" style="197" customWidth="1"/>
    <col min="14" max="15" width="10.75" style="197" customWidth="1"/>
    <col min="16" max="16" width="10.75" style="199" customWidth="1"/>
    <col min="17" max="25" width="10.75" style="198" customWidth="1"/>
    <col min="26" max="28" width="10.75" style="197" customWidth="1"/>
    <col min="29" max="29" width="11.25" style="197" customWidth="1"/>
    <col min="30" max="33" width="11.375" style="197" customWidth="1"/>
    <col min="34" max="37" width="11.5" style="197" customWidth="1"/>
    <col min="38" max="16384" width="9.125" style="197"/>
  </cols>
  <sheetData>
    <row r="1" spans="1:37" s="200" customFormat="1" ht="26.25" customHeight="1">
      <c r="A1" s="200" t="s">
        <v>284</v>
      </c>
      <c r="P1" s="199"/>
      <c r="Q1" s="198"/>
      <c r="R1" s="198"/>
      <c r="S1" s="198"/>
      <c r="T1" s="198"/>
      <c r="U1" s="198"/>
      <c r="V1" s="198"/>
      <c r="W1" s="198"/>
      <c r="X1" s="198"/>
      <c r="Y1" s="198"/>
    </row>
    <row r="2" spans="1:37" ht="24.6" customHeight="1">
      <c r="A2" s="233"/>
      <c r="C2" s="207"/>
      <c r="G2" s="232"/>
      <c r="K2" s="232"/>
      <c r="P2" s="231"/>
    </row>
    <row r="3" spans="1:37" s="2" customFormat="1" ht="30" customHeight="1">
      <c r="A3" s="1390" t="s">
        <v>55</v>
      </c>
      <c r="B3" s="1392" t="s">
        <v>283</v>
      </c>
      <c r="C3" s="1392"/>
      <c r="D3" s="1392"/>
      <c r="E3" s="1392"/>
      <c r="F3" s="1392" t="s">
        <v>282</v>
      </c>
      <c r="G3" s="1392"/>
      <c r="H3" s="1392"/>
      <c r="I3" s="1392"/>
      <c r="J3" s="1393" t="s">
        <v>281</v>
      </c>
      <c r="K3" s="1393"/>
      <c r="L3" s="1393"/>
      <c r="M3" s="230"/>
      <c r="N3" s="1389" t="s">
        <v>280</v>
      </c>
      <c r="O3" s="1389"/>
      <c r="P3" s="1389"/>
      <c r="Q3" s="1389"/>
      <c r="R3" s="1389" t="s">
        <v>279</v>
      </c>
      <c r="S3" s="1389"/>
      <c r="T3" s="1389"/>
      <c r="U3" s="1389"/>
      <c r="V3" s="1389" t="s">
        <v>278</v>
      </c>
      <c r="W3" s="1389"/>
      <c r="X3" s="1389"/>
      <c r="Y3" s="1389"/>
      <c r="Z3" s="1389" t="s">
        <v>277</v>
      </c>
      <c r="AA3" s="1389"/>
      <c r="AB3" s="1389"/>
      <c r="AC3" s="1389"/>
      <c r="AD3" s="1389" t="s">
        <v>276</v>
      </c>
      <c r="AE3" s="1389"/>
      <c r="AF3" s="1389"/>
      <c r="AG3" s="1389"/>
      <c r="AH3" s="1389" t="s">
        <v>275</v>
      </c>
      <c r="AI3" s="1389"/>
      <c r="AJ3" s="1389"/>
      <c r="AK3" s="1389"/>
    </row>
    <row r="4" spans="1:37" s="2" customFormat="1" ht="27" customHeight="1">
      <c r="A4" s="1391"/>
      <c r="B4" s="229" t="s">
        <v>274</v>
      </c>
      <c r="C4" s="229" t="s">
        <v>273</v>
      </c>
      <c r="D4" s="229" t="s">
        <v>272</v>
      </c>
      <c r="E4" s="229" t="s">
        <v>271</v>
      </c>
      <c r="F4" s="229" t="s">
        <v>274</v>
      </c>
      <c r="G4" s="229" t="s">
        <v>273</v>
      </c>
      <c r="H4" s="229" t="s">
        <v>272</v>
      </c>
      <c r="I4" s="229" t="s">
        <v>271</v>
      </c>
      <c r="J4" s="228" t="s">
        <v>274</v>
      </c>
      <c r="K4" s="228" t="s">
        <v>273</v>
      </c>
      <c r="L4" s="228" t="s">
        <v>272</v>
      </c>
      <c r="M4" s="228" t="s">
        <v>271</v>
      </c>
      <c r="N4" s="228" t="s">
        <v>274</v>
      </c>
      <c r="O4" s="228" t="s">
        <v>273</v>
      </c>
      <c r="P4" s="228" t="s">
        <v>272</v>
      </c>
      <c r="Q4" s="228" t="s">
        <v>271</v>
      </c>
      <c r="R4" s="228" t="s">
        <v>274</v>
      </c>
      <c r="S4" s="228" t="s">
        <v>273</v>
      </c>
      <c r="T4" s="228" t="s">
        <v>272</v>
      </c>
      <c r="U4" s="228" t="s">
        <v>271</v>
      </c>
      <c r="V4" s="228" t="s">
        <v>274</v>
      </c>
      <c r="W4" s="228" t="s">
        <v>273</v>
      </c>
      <c r="X4" s="228" t="s">
        <v>272</v>
      </c>
      <c r="Y4" s="228" t="s">
        <v>271</v>
      </c>
      <c r="Z4" s="228" t="s">
        <v>274</v>
      </c>
      <c r="AA4" s="228" t="s">
        <v>273</v>
      </c>
      <c r="AB4" s="228" t="s">
        <v>272</v>
      </c>
      <c r="AC4" s="228" t="s">
        <v>271</v>
      </c>
      <c r="AD4" s="228" t="s">
        <v>274</v>
      </c>
      <c r="AE4" s="228" t="s">
        <v>273</v>
      </c>
      <c r="AF4" s="228" t="s">
        <v>272</v>
      </c>
      <c r="AG4" s="228" t="s">
        <v>271</v>
      </c>
      <c r="AH4" s="228" t="s">
        <v>274</v>
      </c>
      <c r="AI4" s="228" t="s">
        <v>273</v>
      </c>
      <c r="AJ4" s="228" t="s">
        <v>272</v>
      </c>
      <c r="AK4" s="228" t="s">
        <v>271</v>
      </c>
    </row>
    <row r="5" spans="1:37" s="2" customFormat="1" ht="20.25" customHeight="1">
      <c r="A5" s="1395" t="s">
        <v>270</v>
      </c>
      <c r="B5" s="1395"/>
      <c r="C5" s="1395"/>
      <c r="D5" s="1395"/>
      <c r="E5" s="1395"/>
      <c r="F5" s="1395"/>
      <c r="G5" s="1395"/>
      <c r="H5" s="1395"/>
      <c r="I5" s="1395"/>
      <c r="J5" s="1395"/>
      <c r="K5" s="1395"/>
      <c r="L5" s="1395"/>
      <c r="P5" s="227"/>
      <c r="AI5" s="2" t="s">
        <v>270</v>
      </c>
    </row>
    <row r="6" spans="1:37" s="198" customFormat="1" ht="21" customHeight="1">
      <c r="A6" s="3" t="s">
        <v>267</v>
      </c>
      <c r="B6" s="219">
        <v>1463504</v>
      </c>
      <c r="C6" s="226">
        <v>1496075</v>
      </c>
      <c r="D6" s="217">
        <v>0</v>
      </c>
      <c r="E6" s="219">
        <v>1554713</v>
      </c>
      <c r="F6" s="219">
        <v>2211286</v>
      </c>
      <c r="G6" s="224">
        <v>2216461</v>
      </c>
      <c r="H6" s="225">
        <v>1568702</v>
      </c>
      <c r="I6" s="219">
        <v>1596453</v>
      </c>
      <c r="J6" s="219">
        <v>2231241</v>
      </c>
      <c r="K6" s="224">
        <v>2236201</v>
      </c>
      <c r="L6" s="224">
        <v>2226720</v>
      </c>
      <c r="M6" s="224">
        <v>2206530</v>
      </c>
      <c r="N6" s="224">
        <v>2192585</v>
      </c>
      <c r="O6" s="224">
        <v>2179550</v>
      </c>
      <c r="P6" s="224">
        <v>2178229</v>
      </c>
      <c r="Q6" s="224">
        <v>2199606</v>
      </c>
      <c r="R6" s="224">
        <v>2011469</v>
      </c>
      <c r="S6" s="224">
        <v>1397340.87</v>
      </c>
      <c r="T6" s="224">
        <v>2017213</v>
      </c>
      <c r="U6" s="224">
        <v>2019155.77</v>
      </c>
      <c r="V6" s="224">
        <v>2021364</v>
      </c>
      <c r="W6" s="224">
        <v>2023741</v>
      </c>
      <c r="X6" s="224">
        <v>2025910</v>
      </c>
      <c r="Y6" s="219">
        <v>2027645</v>
      </c>
      <c r="Z6" s="219">
        <v>2029679</v>
      </c>
      <c r="AA6" s="219">
        <v>2031873</v>
      </c>
      <c r="AB6" s="219">
        <v>2033816</v>
      </c>
      <c r="AC6" s="219">
        <v>2035816</v>
      </c>
      <c r="AD6" s="219">
        <v>2037730</v>
      </c>
      <c r="AE6" s="219">
        <v>2039805</v>
      </c>
      <c r="AF6" s="219">
        <v>2041594</v>
      </c>
      <c r="AG6" s="219">
        <v>2043022</v>
      </c>
      <c r="AH6" s="219">
        <v>2044122</v>
      </c>
      <c r="AI6" s="219">
        <v>2045917</v>
      </c>
      <c r="AJ6" s="219">
        <v>2047509</v>
      </c>
      <c r="AK6" s="219">
        <v>2048551</v>
      </c>
    </row>
    <row r="7" spans="1:37" s="198" customFormat="1" ht="14.25" customHeight="1">
      <c r="A7" s="3"/>
      <c r="B7" s="219"/>
      <c r="C7" s="219"/>
      <c r="D7" s="219"/>
      <c r="E7" s="219"/>
      <c r="F7" s="219"/>
      <c r="G7" s="181"/>
      <c r="H7" s="181"/>
      <c r="I7" s="219"/>
      <c r="J7" s="219"/>
      <c r="K7" s="181"/>
      <c r="L7" s="181"/>
      <c r="M7" s="181"/>
      <c r="N7" s="181"/>
      <c r="O7" s="181"/>
      <c r="P7" s="181"/>
      <c r="Q7" s="148"/>
      <c r="R7" s="148"/>
      <c r="S7" s="223"/>
      <c r="T7" s="223"/>
      <c r="U7" s="223"/>
      <c r="V7" s="223"/>
      <c r="W7" s="223"/>
      <c r="X7" s="223"/>
      <c r="Y7" s="148"/>
      <c r="Z7" s="148"/>
      <c r="AA7" s="148"/>
      <c r="AB7" s="148"/>
      <c r="AC7" s="148"/>
      <c r="AD7" s="148"/>
      <c r="AE7" s="148"/>
      <c r="AF7" s="148"/>
      <c r="AG7" s="148"/>
    </row>
    <row r="8" spans="1:37" s="198" customFormat="1" ht="21" customHeight="1">
      <c r="A8" s="214" t="s">
        <v>266</v>
      </c>
      <c r="B8" s="209">
        <v>44706</v>
      </c>
      <c r="C8" s="209">
        <v>28861</v>
      </c>
      <c r="D8" s="208">
        <v>0</v>
      </c>
      <c r="E8" s="209">
        <v>25629</v>
      </c>
      <c r="F8" s="209">
        <v>74688.070000000007</v>
      </c>
      <c r="G8" s="222">
        <v>68546.81</v>
      </c>
      <c r="H8" s="222">
        <v>33272</v>
      </c>
      <c r="I8" s="209">
        <v>24978</v>
      </c>
      <c r="J8" s="209">
        <v>109562.67</v>
      </c>
      <c r="K8" s="222">
        <v>87120.98</v>
      </c>
      <c r="L8" s="222">
        <v>70261.210000000006</v>
      </c>
      <c r="M8" s="222">
        <v>75634</v>
      </c>
      <c r="N8" s="222">
        <v>84459</v>
      </c>
      <c r="O8" s="222">
        <v>70320</v>
      </c>
      <c r="P8" s="222">
        <v>53342</v>
      </c>
      <c r="Q8" s="222">
        <v>69039</v>
      </c>
      <c r="R8" s="222">
        <v>59516</v>
      </c>
      <c r="S8" s="222">
        <v>18722.509999999998</v>
      </c>
      <c r="T8" s="222">
        <v>50890</v>
      </c>
      <c r="U8" s="222">
        <v>56432</v>
      </c>
      <c r="V8" s="222">
        <v>62809</v>
      </c>
      <c r="W8" s="222">
        <v>54362.23</v>
      </c>
      <c r="X8" s="222">
        <v>74636.06</v>
      </c>
      <c r="Y8" s="209">
        <v>56402</v>
      </c>
      <c r="Z8" s="209">
        <v>71272</v>
      </c>
      <c r="AA8" s="209">
        <v>63749.59</v>
      </c>
      <c r="AB8" s="209">
        <v>73806.210000000006</v>
      </c>
      <c r="AC8" s="209">
        <v>80180.34</v>
      </c>
      <c r="AD8" s="209">
        <v>52242</v>
      </c>
      <c r="AE8" s="209">
        <v>60743</v>
      </c>
      <c r="AF8" s="209">
        <v>67737</v>
      </c>
      <c r="AG8" s="209">
        <v>53979</v>
      </c>
      <c r="AH8" s="209">
        <v>39518</v>
      </c>
      <c r="AI8" s="209">
        <v>52716</v>
      </c>
      <c r="AJ8" s="209">
        <v>63358</v>
      </c>
      <c r="AK8" s="209">
        <v>47207</v>
      </c>
    </row>
    <row r="9" spans="1:37" s="198" customFormat="1" ht="21" customHeight="1">
      <c r="A9" s="198" t="s">
        <v>265</v>
      </c>
      <c r="B9" s="209">
        <v>453805</v>
      </c>
      <c r="C9" s="209">
        <v>469178</v>
      </c>
      <c r="D9" s="208">
        <v>0</v>
      </c>
      <c r="E9" s="209">
        <v>521526</v>
      </c>
      <c r="F9" s="209">
        <v>702126.63</v>
      </c>
      <c r="G9" s="222">
        <v>689000.68</v>
      </c>
      <c r="H9" s="222">
        <v>489011</v>
      </c>
      <c r="I9" s="209">
        <v>509873</v>
      </c>
      <c r="J9" s="209">
        <v>656108.71</v>
      </c>
      <c r="K9" s="222">
        <v>696717.4</v>
      </c>
      <c r="L9" s="222">
        <v>687773.52</v>
      </c>
      <c r="M9" s="222">
        <v>659715</v>
      </c>
      <c r="N9" s="222">
        <v>631888</v>
      </c>
      <c r="O9" s="222">
        <v>652463</v>
      </c>
      <c r="P9" s="222">
        <v>692385</v>
      </c>
      <c r="Q9" s="222">
        <v>602903</v>
      </c>
      <c r="R9" s="222">
        <v>611040</v>
      </c>
      <c r="S9" s="222">
        <v>377783.69</v>
      </c>
      <c r="T9" s="222">
        <v>619112</v>
      </c>
      <c r="U9" s="222">
        <v>634275</v>
      </c>
      <c r="V9" s="222">
        <v>675433</v>
      </c>
      <c r="W9" s="222">
        <v>689665.51</v>
      </c>
      <c r="X9" s="222">
        <v>662204.31999999995</v>
      </c>
      <c r="Y9" s="209">
        <v>657487</v>
      </c>
      <c r="Z9" s="209">
        <v>635033</v>
      </c>
      <c r="AA9" s="209">
        <v>645357.16</v>
      </c>
      <c r="AB9" s="209">
        <v>631655.55000000005</v>
      </c>
      <c r="AC9" s="209">
        <v>614924.18999999994</v>
      </c>
      <c r="AD9" s="209">
        <v>619080</v>
      </c>
      <c r="AE9" s="209">
        <v>626555</v>
      </c>
      <c r="AF9" s="209">
        <v>624260</v>
      </c>
      <c r="AG9" s="209">
        <v>644049</v>
      </c>
      <c r="AH9" s="209">
        <v>633176</v>
      </c>
      <c r="AI9" s="209">
        <v>630660</v>
      </c>
      <c r="AJ9" s="209">
        <v>653418</v>
      </c>
      <c r="AK9" s="209">
        <v>680069</v>
      </c>
    </row>
    <row r="10" spans="1:37" s="198" customFormat="1" ht="21" customHeight="1">
      <c r="A10" s="213" t="s">
        <v>264</v>
      </c>
      <c r="B10" s="209">
        <v>305095</v>
      </c>
      <c r="C10" s="209">
        <v>319051</v>
      </c>
      <c r="D10" s="208">
        <v>0</v>
      </c>
      <c r="E10" s="209">
        <v>346634</v>
      </c>
      <c r="F10" s="209">
        <v>439237.04</v>
      </c>
      <c r="G10" s="222">
        <v>427043.87</v>
      </c>
      <c r="H10" s="222">
        <v>361151</v>
      </c>
      <c r="I10" s="209">
        <v>380816</v>
      </c>
      <c r="J10" s="209">
        <v>410339.33</v>
      </c>
      <c r="K10" s="222">
        <v>420797.39</v>
      </c>
      <c r="L10" s="222">
        <v>417528.32000000001</v>
      </c>
      <c r="M10" s="222">
        <v>414284</v>
      </c>
      <c r="N10" s="222">
        <v>434062</v>
      </c>
      <c r="O10" s="222">
        <v>402666</v>
      </c>
      <c r="P10" s="222">
        <v>359370</v>
      </c>
      <c r="Q10" s="222">
        <v>470430</v>
      </c>
      <c r="R10" s="222">
        <v>422353</v>
      </c>
      <c r="S10" s="222">
        <v>334375.58</v>
      </c>
      <c r="T10" s="222">
        <v>442360</v>
      </c>
      <c r="U10" s="222">
        <v>430804</v>
      </c>
      <c r="V10" s="222">
        <v>374815</v>
      </c>
      <c r="W10" s="222">
        <v>346904.07</v>
      </c>
      <c r="X10" s="222">
        <v>395536.1</v>
      </c>
      <c r="Y10" s="209">
        <v>411459</v>
      </c>
      <c r="Z10" s="209">
        <v>395374</v>
      </c>
      <c r="AA10" s="209">
        <v>372990.13</v>
      </c>
      <c r="AB10" s="209">
        <v>395280.99</v>
      </c>
      <c r="AC10" s="209">
        <v>404667.38</v>
      </c>
      <c r="AD10" s="209">
        <v>422581</v>
      </c>
      <c r="AE10" s="209">
        <v>395606</v>
      </c>
      <c r="AF10" s="209">
        <v>400201</v>
      </c>
      <c r="AG10" s="209">
        <v>394311</v>
      </c>
      <c r="AH10" s="209">
        <v>416181</v>
      </c>
      <c r="AI10" s="209">
        <v>401519</v>
      </c>
      <c r="AJ10" s="209">
        <v>407270</v>
      </c>
      <c r="AK10" s="209">
        <v>359078</v>
      </c>
    </row>
    <row r="11" spans="1:37" s="198" customFormat="1" ht="21" customHeight="1">
      <c r="A11" s="213" t="s">
        <v>263</v>
      </c>
      <c r="B11" s="209">
        <v>225254</v>
      </c>
      <c r="C11" s="209">
        <v>286358</v>
      </c>
      <c r="D11" s="208">
        <v>0</v>
      </c>
      <c r="E11" s="209">
        <v>260481</v>
      </c>
      <c r="F11" s="209">
        <v>412688.32</v>
      </c>
      <c r="G11" s="222">
        <v>433296.68</v>
      </c>
      <c r="H11" s="222">
        <v>235984</v>
      </c>
      <c r="I11" s="209">
        <v>242670</v>
      </c>
      <c r="J11" s="209">
        <v>409232.18</v>
      </c>
      <c r="K11" s="222">
        <v>431395.19</v>
      </c>
      <c r="L11" s="222">
        <v>453215.6</v>
      </c>
      <c r="M11" s="222">
        <v>424779</v>
      </c>
      <c r="N11" s="222">
        <v>449819</v>
      </c>
      <c r="O11" s="222">
        <v>443429</v>
      </c>
      <c r="P11" s="222">
        <v>454407</v>
      </c>
      <c r="Q11" s="222">
        <v>473512</v>
      </c>
      <c r="R11" s="222">
        <v>377341</v>
      </c>
      <c r="S11" s="222">
        <v>243252.58</v>
      </c>
      <c r="T11" s="222">
        <v>384632</v>
      </c>
      <c r="U11" s="222">
        <v>351703</v>
      </c>
      <c r="V11" s="222">
        <v>363738</v>
      </c>
      <c r="W11" s="222">
        <v>396571</v>
      </c>
      <c r="X11" s="222">
        <v>403491</v>
      </c>
      <c r="Y11" s="209">
        <v>373420</v>
      </c>
      <c r="Z11" s="209">
        <v>382194</v>
      </c>
      <c r="AA11" s="209">
        <v>405527.65</v>
      </c>
      <c r="AB11" s="209">
        <v>372890.88</v>
      </c>
      <c r="AC11" s="209">
        <v>380004.99</v>
      </c>
      <c r="AD11" s="209">
        <v>398918</v>
      </c>
      <c r="AE11" s="209">
        <v>366148</v>
      </c>
      <c r="AF11" s="209">
        <v>369741</v>
      </c>
      <c r="AG11" s="209">
        <v>399984</v>
      </c>
      <c r="AH11" s="209">
        <v>395120</v>
      </c>
      <c r="AI11" s="209">
        <v>358711</v>
      </c>
      <c r="AJ11" s="209">
        <v>369764</v>
      </c>
      <c r="AK11" s="209">
        <v>396798</v>
      </c>
    </row>
    <row r="12" spans="1:37" s="198" customFormat="1" ht="21" customHeight="1">
      <c r="A12" s="198" t="s">
        <v>262</v>
      </c>
      <c r="B12" s="222">
        <v>247863</v>
      </c>
      <c r="C12" s="222">
        <v>206367</v>
      </c>
      <c r="D12" s="208">
        <v>0</v>
      </c>
      <c r="E12" s="209">
        <v>199002</v>
      </c>
      <c r="F12" s="222">
        <v>308840.27</v>
      </c>
      <c r="G12" s="222">
        <v>334300.34000000003</v>
      </c>
      <c r="H12" s="222">
        <v>230959</v>
      </c>
      <c r="I12" s="222">
        <v>221781</v>
      </c>
      <c r="J12" s="222">
        <v>345551.99</v>
      </c>
      <c r="K12" s="222">
        <v>357153.4</v>
      </c>
      <c r="L12" s="222">
        <v>348690.25</v>
      </c>
      <c r="M12" s="222">
        <v>360663</v>
      </c>
      <c r="N12" s="222">
        <v>330785</v>
      </c>
      <c r="O12" s="222">
        <v>343187</v>
      </c>
      <c r="P12" s="222">
        <v>356758</v>
      </c>
      <c r="Q12" s="222">
        <f>Q13+Q14+Q15</f>
        <v>340041</v>
      </c>
      <c r="R12" s="222">
        <v>307756</v>
      </c>
      <c r="S12" s="222">
        <v>234933.38999999998</v>
      </c>
      <c r="T12" s="222">
        <v>302107</v>
      </c>
      <c r="U12" s="222">
        <v>324126</v>
      </c>
      <c r="V12" s="222">
        <v>310395</v>
      </c>
      <c r="W12" s="222">
        <f>SUM(W13:W15)</f>
        <v>313722.03000000003</v>
      </c>
      <c r="X12" s="222">
        <f>SUM(X13:X15)</f>
        <v>299905.01</v>
      </c>
      <c r="Y12" s="209">
        <v>320740</v>
      </c>
      <c r="Z12" s="209">
        <v>324330</v>
      </c>
      <c r="AA12" s="209">
        <v>321645.60000000003</v>
      </c>
      <c r="AB12" s="209">
        <v>319233.42</v>
      </c>
      <c r="AC12" s="209">
        <v>327431.44000000006</v>
      </c>
      <c r="AD12" s="209">
        <v>309470</v>
      </c>
      <c r="AE12" s="209">
        <v>344150</v>
      </c>
      <c r="AF12" s="209">
        <v>329600</v>
      </c>
      <c r="AG12" s="209">
        <v>302093</v>
      </c>
      <c r="AH12" s="209">
        <v>354064</v>
      </c>
      <c r="AI12" s="209">
        <v>380877</v>
      </c>
      <c r="AJ12" s="209">
        <v>327714</v>
      </c>
      <c r="AK12" s="209">
        <v>333418</v>
      </c>
    </row>
    <row r="13" spans="1:37" s="198" customFormat="1" ht="21" customHeight="1">
      <c r="A13" s="210" t="s">
        <v>261</v>
      </c>
      <c r="B13" s="209">
        <v>189018</v>
      </c>
      <c r="C13" s="222">
        <v>172923</v>
      </c>
      <c r="D13" s="208">
        <v>0</v>
      </c>
      <c r="E13" s="209">
        <v>165175</v>
      </c>
      <c r="F13" s="222">
        <v>246038.88</v>
      </c>
      <c r="G13" s="222">
        <v>273127.84000000003</v>
      </c>
      <c r="H13" s="222">
        <v>203593</v>
      </c>
      <c r="I13" s="222">
        <v>190850</v>
      </c>
      <c r="J13" s="222">
        <v>280115.51</v>
      </c>
      <c r="K13" s="222">
        <v>305449.53000000003</v>
      </c>
      <c r="L13" s="222">
        <v>285871.99</v>
      </c>
      <c r="M13" s="222">
        <v>289043</v>
      </c>
      <c r="N13" s="222">
        <v>267786</v>
      </c>
      <c r="O13" s="222">
        <v>278776</v>
      </c>
      <c r="P13" s="222">
        <v>294946</v>
      </c>
      <c r="Q13" s="222">
        <v>294982</v>
      </c>
      <c r="R13" s="222">
        <v>263009</v>
      </c>
      <c r="S13" s="222">
        <v>185925.61</v>
      </c>
      <c r="T13" s="222">
        <v>246199</v>
      </c>
      <c r="U13" s="222">
        <v>270491</v>
      </c>
      <c r="V13" s="222">
        <v>260934</v>
      </c>
      <c r="W13" s="222">
        <v>262898.64</v>
      </c>
      <c r="X13" s="222">
        <v>237242.39</v>
      </c>
      <c r="Y13" s="209">
        <v>268502</v>
      </c>
      <c r="Z13" s="209">
        <v>276690</v>
      </c>
      <c r="AA13" s="209">
        <v>272093.39</v>
      </c>
      <c r="AB13" s="209">
        <v>267612.40999999997</v>
      </c>
      <c r="AC13" s="209">
        <v>275794.03000000003</v>
      </c>
      <c r="AD13" s="209">
        <v>256237</v>
      </c>
      <c r="AE13" s="209">
        <v>289526</v>
      </c>
      <c r="AF13" s="209">
        <v>276230</v>
      </c>
      <c r="AG13" s="209">
        <v>233849</v>
      </c>
      <c r="AH13" s="209">
        <v>293915</v>
      </c>
      <c r="AI13" s="209">
        <v>309712</v>
      </c>
      <c r="AJ13" s="209">
        <v>249977</v>
      </c>
      <c r="AK13" s="209">
        <v>293428</v>
      </c>
    </row>
    <row r="14" spans="1:37" s="198" customFormat="1" ht="21" customHeight="1">
      <c r="A14" s="210" t="s">
        <v>260</v>
      </c>
      <c r="B14" s="209">
        <v>58845</v>
      </c>
      <c r="C14" s="222">
        <v>33444</v>
      </c>
      <c r="D14" s="208">
        <v>0</v>
      </c>
      <c r="E14" s="209">
        <v>33827</v>
      </c>
      <c r="F14" s="222">
        <v>62801.39</v>
      </c>
      <c r="G14" s="222">
        <v>61172.5</v>
      </c>
      <c r="H14" s="222">
        <v>27148</v>
      </c>
      <c r="I14" s="222">
        <v>30242</v>
      </c>
      <c r="J14" s="222">
        <v>65436.480000000003</v>
      </c>
      <c r="K14" s="222">
        <v>49893.31</v>
      </c>
      <c r="L14" s="222">
        <v>62818.26</v>
      </c>
      <c r="M14" s="222">
        <v>71366</v>
      </c>
      <c r="N14" s="222">
        <v>62999</v>
      </c>
      <c r="O14" s="222">
        <v>62793</v>
      </c>
      <c r="P14" s="222">
        <v>54984</v>
      </c>
      <c r="Q14" s="222">
        <v>44361</v>
      </c>
      <c r="R14" s="222">
        <v>44747</v>
      </c>
      <c r="S14" s="222">
        <v>49007.78</v>
      </c>
      <c r="T14" s="222">
        <v>55908</v>
      </c>
      <c r="U14" s="222">
        <v>53635</v>
      </c>
      <c r="V14" s="222">
        <v>49461</v>
      </c>
      <c r="W14" s="222">
        <v>50823.39</v>
      </c>
      <c r="X14" s="222">
        <v>62662.62</v>
      </c>
      <c r="Y14" s="209">
        <v>52238</v>
      </c>
      <c r="Z14" s="209">
        <v>47640</v>
      </c>
      <c r="AA14" s="209">
        <v>49552.21</v>
      </c>
      <c r="AB14" s="209">
        <v>51621.01</v>
      </c>
      <c r="AC14" s="209">
        <v>51637.41</v>
      </c>
      <c r="AD14" s="209">
        <v>53233</v>
      </c>
      <c r="AE14" s="209">
        <v>54624</v>
      </c>
      <c r="AF14" s="209">
        <v>53370</v>
      </c>
      <c r="AG14" s="209">
        <v>68244</v>
      </c>
      <c r="AH14" s="209">
        <v>59299</v>
      </c>
      <c r="AI14" s="209">
        <v>71165</v>
      </c>
      <c r="AJ14" s="209">
        <v>77737</v>
      </c>
      <c r="AK14" s="209">
        <v>39990</v>
      </c>
    </row>
    <row r="15" spans="1:37" s="198" customFormat="1" ht="21" customHeight="1">
      <c r="A15" s="211" t="s">
        <v>269</v>
      </c>
      <c r="B15" s="208">
        <v>0</v>
      </c>
      <c r="C15" s="208">
        <v>0</v>
      </c>
      <c r="D15" s="208">
        <v>0</v>
      </c>
      <c r="E15" s="208">
        <v>0</v>
      </c>
      <c r="F15" s="208">
        <v>0</v>
      </c>
      <c r="G15" s="208">
        <v>0</v>
      </c>
      <c r="H15" s="208">
        <v>0</v>
      </c>
      <c r="I15" s="209">
        <v>690</v>
      </c>
      <c r="J15" s="208">
        <v>0</v>
      </c>
      <c r="K15" s="209">
        <v>1810.56</v>
      </c>
      <c r="L15" s="208">
        <v>0</v>
      </c>
      <c r="M15" s="208">
        <v>254</v>
      </c>
      <c r="N15" s="208">
        <v>0</v>
      </c>
      <c r="O15" s="209">
        <v>1618</v>
      </c>
      <c r="P15" s="209">
        <v>6828</v>
      </c>
      <c r="Q15" s="209">
        <v>698</v>
      </c>
      <c r="R15" s="208">
        <v>0</v>
      </c>
      <c r="S15" s="208">
        <v>0</v>
      </c>
      <c r="T15" s="208">
        <v>0</v>
      </c>
      <c r="U15" s="208">
        <v>0</v>
      </c>
      <c r="V15" s="208">
        <v>0</v>
      </c>
      <c r="W15" s="208">
        <v>0</v>
      </c>
      <c r="X15" s="208">
        <v>0</v>
      </c>
      <c r="Y15" s="208">
        <v>0</v>
      </c>
      <c r="Z15" s="208">
        <v>0</v>
      </c>
      <c r="AA15" s="208">
        <v>0</v>
      </c>
      <c r="AB15" s="208">
        <v>0</v>
      </c>
      <c r="AC15" s="208">
        <v>0</v>
      </c>
      <c r="AD15" s="208">
        <v>0</v>
      </c>
      <c r="AE15" s="208">
        <v>0</v>
      </c>
      <c r="AF15" s="208">
        <v>0</v>
      </c>
      <c r="AG15" s="208">
        <v>0</v>
      </c>
      <c r="AH15" s="208">
        <v>850</v>
      </c>
      <c r="AI15" s="208" t="s">
        <v>206</v>
      </c>
      <c r="AJ15" s="208" t="s">
        <v>204</v>
      </c>
      <c r="AK15" s="208" t="s">
        <v>206</v>
      </c>
    </row>
    <row r="16" spans="1:37" s="198" customFormat="1" ht="21" customHeight="1">
      <c r="A16" s="198" t="s">
        <v>258</v>
      </c>
      <c r="B16" s="222">
        <v>186438</v>
      </c>
      <c r="C16" s="222">
        <v>186260</v>
      </c>
      <c r="D16" s="208">
        <v>0</v>
      </c>
      <c r="E16" s="209">
        <v>201441</v>
      </c>
      <c r="F16" s="222">
        <v>272892.69</v>
      </c>
      <c r="G16" s="222">
        <v>263530.78999999998</v>
      </c>
      <c r="H16" s="222">
        <v>218325</v>
      </c>
      <c r="I16" s="222">
        <v>216335</v>
      </c>
      <c r="J16" s="222">
        <v>300446.11</v>
      </c>
      <c r="K16" s="222">
        <v>239824.54</v>
      </c>
      <c r="L16" s="222">
        <v>247974.38</v>
      </c>
      <c r="M16" s="222">
        <v>271455</v>
      </c>
      <c r="N16" s="222">
        <v>261572</v>
      </c>
      <c r="O16" s="222">
        <v>267485</v>
      </c>
      <c r="P16" s="222">
        <v>260681</v>
      </c>
      <c r="Q16" s="222">
        <f>Q17+Q18+Q19</f>
        <v>241231</v>
      </c>
      <c r="R16" s="222">
        <v>232422</v>
      </c>
      <c r="S16" s="222">
        <v>187939.07</v>
      </c>
      <c r="T16" s="222">
        <v>217872</v>
      </c>
      <c r="U16" s="222">
        <v>221348</v>
      </c>
      <c r="V16" s="222">
        <v>230019</v>
      </c>
      <c r="W16" s="222">
        <f>SUM(W17:W19)</f>
        <v>219643.66999999998</v>
      </c>
      <c r="X16" s="222">
        <f>SUM(X17:X19)</f>
        <v>189691.03999999998</v>
      </c>
      <c r="Y16" s="209">
        <v>208137</v>
      </c>
      <c r="Z16" s="209">
        <v>220282</v>
      </c>
      <c r="AA16" s="209">
        <v>222602.87</v>
      </c>
      <c r="AB16" s="209">
        <v>238261.05</v>
      </c>
      <c r="AC16" s="209">
        <v>227879.78</v>
      </c>
      <c r="AD16" s="209">
        <v>234865</v>
      </c>
      <c r="AE16" s="209">
        <v>245501</v>
      </c>
      <c r="AF16" s="209">
        <v>249833</v>
      </c>
      <c r="AG16" s="209">
        <v>248331</v>
      </c>
      <c r="AH16" s="209">
        <v>206063</v>
      </c>
      <c r="AI16" s="209">
        <v>221434</v>
      </c>
      <c r="AJ16" s="209">
        <v>224494</v>
      </c>
      <c r="AK16" s="209">
        <v>231147</v>
      </c>
    </row>
    <row r="17" spans="1:37" s="198" customFormat="1" ht="21" customHeight="1">
      <c r="A17" s="211" t="s">
        <v>257</v>
      </c>
      <c r="B17" s="209">
        <v>80213</v>
      </c>
      <c r="C17" s="222">
        <v>96697</v>
      </c>
      <c r="D17" s="208">
        <v>0</v>
      </c>
      <c r="E17" s="209">
        <v>99277</v>
      </c>
      <c r="F17" s="222">
        <v>128323.63</v>
      </c>
      <c r="G17" s="222">
        <v>116571.56</v>
      </c>
      <c r="H17" s="222">
        <v>92959</v>
      </c>
      <c r="I17" s="222">
        <v>106789</v>
      </c>
      <c r="J17" s="222">
        <v>180740.83</v>
      </c>
      <c r="K17" s="222">
        <v>153273.67000000001</v>
      </c>
      <c r="L17" s="222">
        <v>129828.43</v>
      </c>
      <c r="M17" s="222">
        <v>151312</v>
      </c>
      <c r="N17" s="222">
        <v>143180</v>
      </c>
      <c r="O17" s="222">
        <v>127289</v>
      </c>
      <c r="P17" s="222">
        <v>135260</v>
      </c>
      <c r="Q17" s="222">
        <v>147991</v>
      </c>
      <c r="R17" s="222">
        <v>130750</v>
      </c>
      <c r="S17" s="222">
        <v>109300.03</v>
      </c>
      <c r="T17" s="222">
        <v>118680</v>
      </c>
      <c r="U17" s="222">
        <v>118922</v>
      </c>
      <c r="V17" s="222">
        <v>135467</v>
      </c>
      <c r="W17" s="222">
        <v>129958.88</v>
      </c>
      <c r="X17" s="222">
        <v>111071</v>
      </c>
      <c r="Y17" s="209">
        <v>116944</v>
      </c>
      <c r="Z17" s="209">
        <v>121745</v>
      </c>
      <c r="AA17" s="209">
        <v>118459.24</v>
      </c>
      <c r="AB17" s="209">
        <v>141802.82999999999</v>
      </c>
      <c r="AC17" s="209">
        <v>141447.18</v>
      </c>
      <c r="AD17" s="209">
        <v>143531</v>
      </c>
      <c r="AE17" s="209">
        <v>133439</v>
      </c>
      <c r="AF17" s="209">
        <v>139492</v>
      </c>
      <c r="AG17" s="209">
        <v>123047</v>
      </c>
      <c r="AH17" s="209">
        <v>114074</v>
      </c>
      <c r="AI17" s="209">
        <v>124759</v>
      </c>
      <c r="AJ17" s="209">
        <v>135093</v>
      </c>
      <c r="AK17" s="209">
        <v>135049</v>
      </c>
    </row>
    <row r="18" spans="1:37" s="198" customFormat="1" ht="21" customHeight="1">
      <c r="A18" s="211" t="s">
        <v>256</v>
      </c>
      <c r="B18" s="209">
        <v>71340</v>
      </c>
      <c r="C18" s="209">
        <v>58874</v>
      </c>
      <c r="D18" s="208">
        <v>0</v>
      </c>
      <c r="E18" s="209">
        <v>72633</v>
      </c>
      <c r="F18" s="209">
        <v>96683.33</v>
      </c>
      <c r="G18" s="222">
        <v>104416.77</v>
      </c>
      <c r="H18" s="222">
        <v>84639</v>
      </c>
      <c r="I18" s="209">
        <v>76371</v>
      </c>
      <c r="J18" s="209">
        <v>70261.41</v>
      </c>
      <c r="K18" s="222">
        <v>46655.94</v>
      </c>
      <c r="L18" s="222">
        <v>75324.899999999994</v>
      </c>
      <c r="M18" s="222">
        <v>89089</v>
      </c>
      <c r="N18" s="222">
        <v>87583</v>
      </c>
      <c r="O18" s="222">
        <v>103639</v>
      </c>
      <c r="P18" s="222">
        <v>82118</v>
      </c>
      <c r="Q18" s="222">
        <v>67518</v>
      </c>
      <c r="R18" s="222">
        <v>75078</v>
      </c>
      <c r="S18" s="222">
        <v>53484.94</v>
      </c>
      <c r="T18" s="222">
        <v>68187</v>
      </c>
      <c r="U18" s="222">
        <v>73866</v>
      </c>
      <c r="V18" s="222">
        <v>70809</v>
      </c>
      <c r="W18" s="222">
        <v>71689.789999999994</v>
      </c>
      <c r="X18" s="222">
        <v>55964.12</v>
      </c>
      <c r="Y18" s="209">
        <v>60105</v>
      </c>
      <c r="Z18" s="209">
        <v>63349</v>
      </c>
      <c r="AA18" s="209">
        <v>68528.009999999995</v>
      </c>
      <c r="AB18" s="209">
        <v>61670.14</v>
      </c>
      <c r="AC18" s="209">
        <v>52590</v>
      </c>
      <c r="AD18" s="209">
        <v>55419</v>
      </c>
      <c r="AE18" s="209">
        <v>74063</v>
      </c>
      <c r="AF18" s="209">
        <v>79298</v>
      </c>
      <c r="AG18" s="209">
        <v>97347</v>
      </c>
      <c r="AH18" s="209">
        <v>65260</v>
      </c>
      <c r="AI18" s="209">
        <v>73441</v>
      </c>
      <c r="AJ18" s="209">
        <v>68780</v>
      </c>
      <c r="AK18" s="209">
        <v>68827</v>
      </c>
    </row>
    <row r="19" spans="1:37" s="198" customFormat="1" ht="21" customHeight="1">
      <c r="A19" s="211" t="s">
        <v>255</v>
      </c>
      <c r="B19" s="209">
        <v>34885</v>
      </c>
      <c r="C19" s="209">
        <v>30689</v>
      </c>
      <c r="D19" s="208">
        <v>0</v>
      </c>
      <c r="E19" s="209">
        <v>29531</v>
      </c>
      <c r="F19" s="209">
        <v>47885.73</v>
      </c>
      <c r="G19" s="222">
        <v>42542.46</v>
      </c>
      <c r="H19" s="222">
        <v>40725</v>
      </c>
      <c r="I19" s="209">
        <v>33175</v>
      </c>
      <c r="J19" s="209">
        <v>49443.87</v>
      </c>
      <c r="K19" s="222">
        <v>39894.93</v>
      </c>
      <c r="L19" s="222">
        <v>42821.05</v>
      </c>
      <c r="M19" s="222">
        <v>31054</v>
      </c>
      <c r="N19" s="222">
        <v>30809</v>
      </c>
      <c r="O19" s="222">
        <v>36557</v>
      </c>
      <c r="P19" s="222">
        <v>43303</v>
      </c>
      <c r="Q19" s="222">
        <v>25722</v>
      </c>
      <c r="R19" s="222">
        <v>26594</v>
      </c>
      <c r="S19" s="222">
        <v>25154.1</v>
      </c>
      <c r="T19" s="222">
        <v>31005</v>
      </c>
      <c r="U19" s="222">
        <v>28560</v>
      </c>
      <c r="V19" s="222">
        <v>23743</v>
      </c>
      <c r="W19" s="222">
        <v>17995</v>
      </c>
      <c r="X19" s="222">
        <v>22655.919999999998</v>
      </c>
      <c r="Y19" s="209">
        <v>31088</v>
      </c>
      <c r="Z19" s="209">
        <v>35188</v>
      </c>
      <c r="AA19" s="209">
        <v>35615.620000000003</v>
      </c>
      <c r="AB19" s="209">
        <v>34788.080000000002</v>
      </c>
      <c r="AC19" s="209">
        <v>33842.6</v>
      </c>
      <c r="AD19" s="209">
        <v>35916</v>
      </c>
      <c r="AE19" s="209">
        <v>37999</v>
      </c>
      <c r="AF19" s="209">
        <v>31043</v>
      </c>
      <c r="AG19" s="209">
        <v>27937</v>
      </c>
      <c r="AH19" s="209">
        <v>26729</v>
      </c>
      <c r="AI19" s="209">
        <v>23234</v>
      </c>
      <c r="AJ19" s="209">
        <v>20621</v>
      </c>
      <c r="AK19" s="209">
        <v>27271</v>
      </c>
    </row>
    <row r="20" spans="1:37" s="198" customFormat="1" ht="21" customHeight="1">
      <c r="A20" s="210" t="s">
        <v>254</v>
      </c>
      <c r="B20" s="208">
        <v>0</v>
      </c>
      <c r="C20" s="208">
        <v>0</v>
      </c>
      <c r="D20" s="208">
        <v>0</v>
      </c>
      <c r="E20" s="208">
        <v>0</v>
      </c>
      <c r="F20" s="208">
        <v>0</v>
      </c>
      <c r="G20" s="208">
        <v>0</v>
      </c>
      <c r="H20" s="208">
        <v>0</v>
      </c>
      <c r="I20" s="208">
        <v>0</v>
      </c>
      <c r="J20" s="208">
        <v>0</v>
      </c>
      <c r="K20" s="208">
        <v>0</v>
      </c>
      <c r="L20" s="208">
        <v>0</v>
      </c>
      <c r="M20" s="208">
        <v>0</v>
      </c>
      <c r="N20" s="208">
        <v>0</v>
      </c>
      <c r="O20" s="208">
        <v>0</v>
      </c>
      <c r="P20" s="208">
        <v>0</v>
      </c>
      <c r="Q20" s="208">
        <v>0</v>
      </c>
      <c r="R20" s="208">
        <v>0</v>
      </c>
      <c r="S20" s="208">
        <v>0</v>
      </c>
      <c r="T20" s="208">
        <v>0</v>
      </c>
      <c r="U20" s="208">
        <v>0</v>
      </c>
      <c r="V20" s="208">
        <v>892</v>
      </c>
      <c r="W20" s="208">
        <v>0</v>
      </c>
      <c r="X20" s="208">
        <v>0</v>
      </c>
      <c r="Y20" s="208">
        <v>0</v>
      </c>
      <c r="Z20" s="208">
        <v>0</v>
      </c>
      <c r="AA20" s="208">
        <v>0</v>
      </c>
      <c r="AB20" s="208">
        <v>0</v>
      </c>
      <c r="AC20" s="208">
        <v>0</v>
      </c>
      <c r="AD20" s="208">
        <v>0</v>
      </c>
      <c r="AE20" s="208">
        <v>0</v>
      </c>
      <c r="AF20" s="208">
        <v>0</v>
      </c>
      <c r="AG20" s="208">
        <v>0</v>
      </c>
      <c r="AH20" s="208">
        <v>0</v>
      </c>
      <c r="AI20" s="208">
        <v>0</v>
      </c>
      <c r="AJ20" s="208" t="s">
        <v>204</v>
      </c>
      <c r="AK20" s="208" t="s">
        <v>204</v>
      </c>
    </row>
    <row r="21" spans="1:37" s="198" customFormat="1" ht="21" customHeight="1">
      <c r="A21" s="210" t="s">
        <v>253</v>
      </c>
      <c r="B21" s="209">
        <v>343</v>
      </c>
      <c r="C21" s="208">
        <v>0</v>
      </c>
      <c r="D21" s="208">
        <v>0</v>
      </c>
      <c r="E21" s="208">
        <v>0</v>
      </c>
      <c r="F21" s="209">
        <v>812.98</v>
      </c>
      <c r="G21" s="222">
        <v>741.83</v>
      </c>
      <c r="H21" s="208">
        <v>0</v>
      </c>
      <c r="I21" s="208">
        <v>0</v>
      </c>
      <c r="J21" s="208">
        <v>0</v>
      </c>
      <c r="K21" s="222">
        <v>3192.1</v>
      </c>
      <c r="L21" s="222">
        <v>1276.74</v>
      </c>
      <c r="M21" s="208">
        <v>0</v>
      </c>
      <c r="N21" s="208">
        <v>0</v>
      </c>
      <c r="O21" s="208">
        <v>0</v>
      </c>
      <c r="P21" s="222">
        <v>1286</v>
      </c>
      <c r="Q21" s="208">
        <v>2451</v>
      </c>
      <c r="R21" s="222">
        <v>1041.49</v>
      </c>
      <c r="S21" s="222">
        <v>334.05</v>
      </c>
      <c r="T21" s="222">
        <v>240</v>
      </c>
      <c r="U21" s="222">
        <v>467.77</v>
      </c>
      <c r="V21" s="222">
        <v>3263</v>
      </c>
      <c r="W21" s="222">
        <v>2871.99</v>
      </c>
      <c r="X21" s="222">
        <v>446.75</v>
      </c>
      <c r="Y21" s="208">
        <v>0</v>
      </c>
      <c r="Z21" s="209">
        <v>1194</v>
      </c>
      <c r="AA21" s="208">
        <v>0</v>
      </c>
      <c r="AB21" s="209">
        <v>2687.92</v>
      </c>
      <c r="AC21" s="209">
        <v>727.89</v>
      </c>
      <c r="AD21" s="209">
        <v>574</v>
      </c>
      <c r="AE21" s="208">
        <v>1102</v>
      </c>
      <c r="AF21" s="209">
        <v>222</v>
      </c>
      <c r="AG21" s="209">
        <v>275</v>
      </c>
      <c r="AH21" s="209">
        <v>0</v>
      </c>
      <c r="AI21" s="208">
        <v>0</v>
      </c>
      <c r="AJ21" s="209">
        <v>1491</v>
      </c>
      <c r="AK21" s="209">
        <v>834</v>
      </c>
    </row>
    <row r="22" spans="1:37" s="198" customFormat="1" ht="2.25" customHeight="1">
      <c r="A22" s="210"/>
      <c r="B22" s="221"/>
      <c r="C22" s="221"/>
      <c r="D22" s="209" t="s">
        <v>252</v>
      </c>
      <c r="E22" s="221"/>
      <c r="F22" s="181"/>
      <c r="G22" s="181"/>
      <c r="H22" s="181"/>
      <c r="I22" s="221"/>
      <c r="J22" s="221"/>
      <c r="K22" s="181"/>
      <c r="L22" s="181"/>
      <c r="M22" s="181"/>
      <c r="O22" s="198" t="s">
        <v>268</v>
      </c>
      <c r="P22" s="198" t="s">
        <v>268</v>
      </c>
      <c r="AD22" s="198" t="s">
        <v>268</v>
      </c>
      <c r="AE22" s="198" t="s">
        <v>268</v>
      </c>
      <c r="AF22" s="198" t="s">
        <v>268</v>
      </c>
      <c r="AG22" s="198" t="s">
        <v>268</v>
      </c>
      <c r="AH22" s="198" t="s">
        <v>268</v>
      </c>
      <c r="AI22" s="198" t="s">
        <v>268</v>
      </c>
      <c r="AJ22" s="198" t="s">
        <v>268</v>
      </c>
      <c r="AK22" s="198" t="s">
        <v>268</v>
      </c>
    </row>
    <row r="23" spans="1:37" s="198" customFormat="1" ht="25.5" customHeight="1">
      <c r="A23" s="1394" t="s">
        <v>268</v>
      </c>
      <c r="B23" s="1394"/>
      <c r="C23" s="1394"/>
      <c r="D23" s="1394"/>
      <c r="E23" s="1394"/>
      <c r="F23" s="1394"/>
      <c r="G23" s="1394"/>
      <c r="H23" s="1394"/>
      <c r="I23" s="1394"/>
      <c r="J23" s="1394"/>
      <c r="K23" s="1394"/>
      <c r="L23" s="1394"/>
      <c r="M23" s="181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AI23" s="198" t="s">
        <v>268</v>
      </c>
    </row>
    <row r="24" spans="1:37" s="198" customFormat="1" ht="18.75" customHeight="1">
      <c r="A24" s="218" t="s">
        <v>267</v>
      </c>
      <c r="B24" s="217">
        <f>SUM(B26:B30,B34,B38:B39)-0.1</f>
        <v>99.999999999999986</v>
      </c>
      <c r="C24" s="217">
        <v>100</v>
      </c>
      <c r="D24" s="219" t="s">
        <v>252</v>
      </c>
      <c r="E24" s="217">
        <f>SUM(E26:E30,E34,E38:E39)</f>
        <v>100.00000000000001</v>
      </c>
      <c r="F24" s="217">
        <v>100</v>
      </c>
      <c r="G24" s="217">
        <v>100</v>
      </c>
      <c r="H24" s="217">
        <v>100</v>
      </c>
      <c r="I24" s="217">
        <v>100</v>
      </c>
      <c r="J24" s="217">
        <v>100</v>
      </c>
      <c r="K24" s="217">
        <v>100</v>
      </c>
      <c r="L24" s="217">
        <v>100</v>
      </c>
      <c r="M24" s="217">
        <v>100</v>
      </c>
      <c r="N24" s="217">
        <v>100</v>
      </c>
      <c r="O24" s="217">
        <v>100</v>
      </c>
      <c r="P24" s="217">
        <v>100</v>
      </c>
      <c r="Q24" s="217">
        <v>100</v>
      </c>
      <c r="R24" s="217">
        <v>100</v>
      </c>
      <c r="S24" s="217">
        <v>100</v>
      </c>
      <c r="T24" s="217">
        <v>100</v>
      </c>
      <c r="U24" s="217">
        <v>100</v>
      </c>
      <c r="V24" s="217">
        <v>100</v>
      </c>
      <c r="W24" s="217">
        <v>100</v>
      </c>
      <c r="X24" s="217">
        <v>100</v>
      </c>
      <c r="Y24" s="217">
        <v>100</v>
      </c>
      <c r="Z24" s="217">
        <v>100</v>
      </c>
      <c r="AA24" s="217">
        <v>100</v>
      </c>
      <c r="AB24" s="217">
        <v>100</v>
      </c>
      <c r="AC24" s="217">
        <v>100</v>
      </c>
      <c r="AD24" s="217">
        <v>100</v>
      </c>
      <c r="AE24" s="217">
        <v>100</v>
      </c>
      <c r="AF24" s="217">
        <v>100</v>
      </c>
      <c r="AG24" s="217">
        <v>100</v>
      </c>
      <c r="AH24" s="217">
        <v>100</v>
      </c>
      <c r="AI24" s="217">
        <v>100</v>
      </c>
      <c r="AJ24" s="217">
        <v>100</v>
      </c>
      <c r="AK24" s="217">
        <v>100</v>
      </c>
    </row>
    <row r="25" spans="1:37" s="198" customFormat="1" ht="2.25" customHeight="1">
      <c r="A25" s="218"/>
      <c r="B25" s="217"/>
      <c r="C25" s="217"/>
      <c r="D25" s="209"/>
      <c r="E25" s="217"/>
      <c r="F25" s="217"/>
      <c r="G25" s="216"/>
      <c r="H25" s="217"/>
      <c r="I25" s="217"/>
      <c r="J25" s="217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5"/>
      <c r="V25" s="216"/>
      <c r="W25" s="216"/>
      <c r="X25" s="216"/>
      <c r="Y25" s="215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</row>
    <row r="26" spans="1:37" s="198" customFormat="1" ht="21" customHeight="1">
      <c r="A26" s="214" t="s">
        <v>266</v>
      </c>
      <c r="B26" s="208">
        <f t="shared" ref="B26:B32" si="0">B8*100/$B$6</f>
        <v>3.0547234582208178</v>
      </c>
      <c r="C26" s="208">
        <f t="shared" ref="C26:C32" si="1">C8*100/$C$6</f>
        <v>1.9291145163176979</v>
      </c>
      <c r="D26" s="209" t="s">
        <v>252</v>
      </c>
      <c r="E26" s="208">
        <f t="shared" ref="E26:E39" si="2">E8*100/$E$6</f>
        <v>1.6484714542169518</v>
      </c>
      <c r="F26" s="208">
        <f>F8*100/$F$6</f>
        <v>3.37758526034172</v>
      </c>
      <c r="G26" s="208">
        <f>SUM(G8*100/G6)</f>
        <v>3.0926242329551479</v>
      </c>
      <c r="H26" s="208">
        <f t="shared" ref="H26:H39" si="3">H8*100/$H$6</f>
        <v>2.1209891999882706</v>
      </c>
      <c r="I26" s="208">
        <f t="shared" ref="I26:I33" si="4">I8*100/$I$6</f>
        <v>1.5645935082335654</v>
      </c>
      <c r="J26" s="208">
        <f t="shared" ref="J26:J32" si="5">J8*100/$J$6</f>
        <v>4.9103915713273469</v>
      </c>
      <c r="K26" s="208">
        <f t="shared" ref="K26:AH26" si="6">SUM(K8*100/K6)</f>
        <v>3.8959369037040945</v>
      </c>
      <c r="L26" s="208">
        <f t="shared" si="6"/>
        <v>3.1553679851979597</v>
      </c>
      <c r="M26" s="208">
        <f t="shared" si="6"/>
        <v>3.4277349503519101</v>
      </c>
      <c r="N26" s="208">
        <f t="shared" si="6"/>
        <v>3.852028541652889</v>
      </c>
      <c r="O26" s="208">
        <f t="shared" si="6"/>
        <v>3.2263540639122756</v>
      </c>
      <c r="P26" s="208">
        <f t="shared" si="6"/>
        <v>2.4488701601163148</v>
      </c>
      <c r="Q26" s="208">
        <f t="shared" si="6"/>
        <v>3.1386984759997927</v>
      </c>
      <c r="R26" s="208">
        <f t="shared" si="6"/>
        <v>2.9588325746009509</v>
      </c>
      <c r="S26" s="208">
        <f t="shared" si="6"/>
        <v>1.3398670576349776</v>
      </c>
      <c r="T26" s="208">
        <f t="shared" si="6"/>
        <v>2.5227876282772321</v>
      </c>
      <c r="U26" s="208">
        <f t="shared" si="6"/>
        <v>2.7948314260073159</v>
      </c>
      <c r="V26" s="208">
        <f t="shared" si="6"/>
        <v>3.1072582671898776</v>
      </c>
      <c r="W26" s="208">
        <f t="shared" si="6"/>
        <v>2.6862246700541226</v>
      </c>
      <c r="X26" s="208">
        <f t="shared" si="6"/>
        <v>3.6840757980364378</v>
      </c>
      <c r="Y26" s="208">
        <f t="shared" si="6"/>
        <v>2.7816506341100142</v>
      </c>
      <c r="Z26" s="208">
        <f t="shared" si="6"/>
        <v>3.511491225952478</v>
      </c>
      <c r="AA26" s="208">
        <f t="shared" si="6"/>
        <v>3.1374790648825002</v>
      </c>
      <c r="AB26" s="208">
        <f t="shared" si="6"/>
        <v>3.6289521765980801</v>
      </c>
      <c r="AC26" s="208">
        <f t="shared" si="6"/>
        <v>3.9384865822844501</v>
      </c>
      <c r="AD26" s="208">
        <f t="shared" si="6"/>
        <v>2.5637351366471517</v>
      </c>
      <c r="AE26" s="208">
        <f t="shared" si="6"/>
        <v>2.9778826897669139</v>
      </c>
      <c r="AF26" s="208">
        <f t="shared" si="6"/>
        <v>3.3178487005741593</v>
      </c>
      <c r="AG26" s="208">
        <f t="shared" si="6"/>
        <v>2.6421154544591299</v>
      </c>
      <c r="AH26" s="208">
        <f t="shared" si="6"/>
        <v>1.9332505594088807</v>
      </c>
      <c r="AI26" s="208">
        <f>SUM(AI8*100/AI6)-0.04</f>
        <v>2.5366441160614044</v>
      </c>
      <c r="AJ26" s="208">
        <f>SUM(AJ8*100/AJ6)</f>
        <v>3.0943942126750112</v>
      </c>
      <c r="AK26" s="208">
        <f>SUM(AK8*100/AK6)</f>
        <v>2.304409311752551</v>
      </c>
    </row>
    <row r="27" spans="1:37" s="198" customFormat="1" ht="21" customHeight="1">
      <c r="A27" s="198" t="s">
        <v>265</v>
      </c>
      <c r="B27" s="208">
        <f t="shared" si="0"/>
        <v>31.008114771124642</v>
      </c>
      <c r="C27" s="208">
        <f t="shared" si="1"/>
        <v>31.360593553130691</v>
      </c>
      <c r="D27" s="209" t="s">
        <v>252</v>
      </c>
      <c r="E27" s="208">
        <f t="shared" si="2"/>
        <v>33.544840751958724</v>
      </c>
      <c r="F27" s="208">
        <v>31.7</v>
      </c>
      <c r="G27" s="208">
        <f>SUM(G9*100/G6)</f>
        <v>31.085621628352584</v>
      </c>
      <c r="H27" s="208">
        <f t="shared" si="3"/>
        <v>31.172969754612414</v>
      </c>
      <c r="I27" s="208">
        <f t="shared" si="4"/>
        <v>31.937864753926359</v>
      </c>
      <c r="J27" s="208">
        <f t="shared" si="5"/>
        <v>29.405550991578231</v>
      </c>
      <c r="K27" s="208">
        <f t="shared" ref="K27:AK27" si="7">SUM(K9*100/K6)</f>
        <v>31.15629587859052</v>
      </c>
      <c r="L27" s="208">
        <f t="shared" si="7"/>
        <v>30.887292519939642</v>
      </c>
      <c r="M27" s="208">
        <f t="shared" si="7"/>
        <v>29.898301858574321</v>
      </c>
      <c r="N27" s="208">
        <f t="shared" si="7"/>
        <v>28.819316012834165</v>
      </c>
      <c r="O27" s="208">
        <f t="shared" si="7"/>
        <v>29.935674795255903</v>
      </c>
      <c r="P27" s="208">
        <f t="shared" si="7"/>
        <v>31.786602786024794</v>
      </c>
      <c r="Q27" s="208">
        <f t="shared" si="7"/>
        <v>27.40959062668496</v>
      </c>
      <c r="R27" s="208">
        <f t="shared" si="7"/>
        <v>30.377798514419062</v>
      </c>
      <c r="S27" s="208">
        <f t="shared" si="7"/>
        <v>27.035900696155831</v>
      </c>
      <c r="T27" s="208">
        <f t="shared" si="7"/>
        <v>30.691454001139196</v>
      </c>
      <c r="U27" s="208">
        <f t="shared" si="7"/>
        <v>31.412881037900309</v>
      </c>
      <c r="V27" s="208">
        <f t="shared" si="7"/>
        <v>33.414714024787223</v>
      </c>
      <c r="W27" s="208">
        <f t="shared" si="7"/>
        <v>34.078743772053834</v>
      </c>
      <c r="X27" s="208">
        <f t="shared" si="7"/>
        <v>32.68675903667981</v>
      </c>
      <c r="Y27" s="208">
        <f t="shared" si="7"/>
        <v>32.426139684214938</v>
      </c>
      <c r="Z27" s="208">
        <f t="shared" si="7"/>
        <v>31.28736120342182</v>
      </c>
      <c r="AA27" s="208">
        <f t="shared" si="7"/>
        <v>31.761687861396847</v>
      </c>
      <c r="AB27" s="208">
        <f t="shared" si="7"/>
        <v>31.057654674759174</v>
      </c>
      <c r="AC27" s="208">
        <f t="shared" si="7"/>
        <v>30.205293110968768</v>
      </c>
      <c r="AD27" s="208">
        <f t="shared" si="7"/>
        <v>30.380864982112449</v>
      </c>
      <c r="AE27" s="208">
        <f t="shared" si="7"/>
        <v>30.71641652020659</v>
      </c>
      <c r="AF27" s="208">
        <f t="shared" si="7"/>
        <v>30.577088294734409</v>
      </c>
      <c r="AG27" s="208">
        <f t="shared" si="7"/>
        <v>31.52433013447726</v>
      </c>
      <c r="AH27" s="208">
        <f t="shared" si="7"/>
        <v>30.975450584651991</v>
      </c>
      <c r="AI27" s="208">
        <f t="shared" si="7"/>
        <v>30.825297409425701</v>
      </c>
      <c r="AJ27" s="208">
        <f t="shared" si="7"/>
        <v>31.912826756805465</v>
      </c>
      <c r="AK27" s="208">
        <f t="shared" si="7"/>
        <v>33.197562569835945</v>
      </c>
    </row>
    <row r="28" spans="1:37" s="198" customFormat="1" ht="21" customHeight="1">
      <c r="A28" s="213" t="s">
        <v>264</v>
      </c>
      <c r="B28" s="208">
        <f t="shared" si="0"/>
        <v>20.846885283538686</v>
      </c>
      <c r="C28" s="208">
        <f t="shared" si="1"/>
        <v>21.325869358153835</v>
      </c>
      <c r="D28" s="209" t="s">
        <v>252</v>
      </c>
      <c r="E28" s="208">
        <f t="shared" si="2"/>
        <v>22.295690587265945</v>
      </c>
      <c r="F28" s="208">
        <f t="shared" ref="F28:F39" si="8">F10*100/$F$6</f>
        <v>19.863420652054959</v>
      </c>
      <c r="G28" s="208">
        <f>SUM(G10*100/G6)</f>
        <v>19.266924615411686</v>
      </c>
      <c r="H28" s="208">
        <f t="shared" si="3"/>
        <v>23.022282116042437</v>
      </c>
      <c r="I28" s="208">
        <f t="shared" si="4"/>
        <v>23.853881072602828</v>
      </c>
      <c r="J28" s="208">
        <f t="shared" si="5"/>
        <v>18.390632387984983</v>
      </c>
      <c r="K28" s="208">
        <f t="shared" ref="K28:AK28" si="9">SUM(K10*100/K6)</f>
        <v>18.817511932066928</v>
      </c>
      <c r="L28" s="208">
        <f t="shared" si="9"/>
        <v>18.750822734784794</v>
      </c>
      <c r="M28" s="208">
        <f t="shared" si="9"/>
        <v>18.77536222031878</v>
      </c>
      <c r="N28" s="208">
        <f t="shared" si="9"/>
        <v>19.796815174782278</v>
      </c>
      <c r="O28" s="208">
        <f t="shared" si="9"/>
        <v>18.474731022458766</v>
      </c>
      <c r="P28" s="208">
        <f t="shared" si="9"/>
        <v>16.49826533390199</v>
      </c>
      <c r="Q28" s="208">
        <f t="shared" si="9"/>
        <v>21.387012037610372</v>
      </c>
      <c r="R28" s="208">
        <f t="shared" si="9"/>
        <v>20.997241319652453</v>
      </c>
      <c r="S28" s="208">
        <f t="shared" si="9"/>
        <v>23.929421029530179</v>
      </c>
      <c r="T28" s="208">
        <f t="shared" si="9"/>
        <v>21.929265774115077</v>
      </c>
      <c r="U28" s="208">
        <f t="shared" si="9"/>
        <v>21.335847704310599</v>
      </c>
      <c r="V28" s="208">
        <f t="shared" si="9"/>
        <v>18.54267712297241</v>
      </c>
      <c r="W28" s="208">
        <f t="shared" si="9"/>
        <v>17.141722680916185</v>
      </c>
      <c r="X28" s="208">
        <f t="shared" si="9"/>
        <v>19.523873222403758</v>
      </c>
      <c r="Y28" s="208">
        <f t="shared" si="9"/>
        <v>20.292457506121632</v>
      </c>
      <c r="Z28" s="208">
        <f t="shared" si="9"/>
        <v>19.479632000922312</v>
      </c>
      <c r="AA28" s="208">
        <f t="shared" si="9"/>
        <v>18.356960794301614</v>
      </c>
      <c r="AB28" s="208">
        <f t="shared" si="9"/>
        <v>19.435435162276235</v>
      </c>
      <c r="AC28" s="208">
        <f t="shared" si="9"/>
        <v>19.877404441265814</v>
      </c>
      <c r="AD28" s="208">
        <f t="shared" si="9"/>
        <v>20.737830821551434</v>
      </c>
      <c r="AE28" s="208">
        <f t="shared" si="9"/>
        <v>19.394304847767312</v>
      </c>
      <c r="AF28" s="208">
        <f t="shared" si="9"/>
        <v>19.602379317337334</v>
      </c>
      <c r="AG28" s="208">
        <f t="shared" si="9"/>
        <v>19.300379535805291</v>
      </c>
      <c r="AH28" s="208">
        <f t="shared" si="9"/>
        <v>20.359890456636151</v>
      </c>
      <c r="AI28" s="208">
        <f t="shared" si="9"/>
        <v>19.625380697261914</v>
      </c>
      <c r="AJ28" s="208">
        <f t="shared" si="9"/>
        <v>19.890999258122918</v>
      </c>
      <c r="AK28" s="208">
        <f t="shared" si="9"/>
        <v>17.528389578780317</v>
      </c>
    </row>
    <row r="29" spans="1:37" s="198" customFormat="1" ht="21" customHeight="1">
      <c r="A29" s="213" t="s">
        <v>263</v>
      </c>
      <c r="B29" s="208">
        <f t="shared" si="0"/>
        <v>15.391416764149602</v>
      </c>
      <c r="C29" s="208">
        <f t="shared" si="1"/>
        <v>19.140617950303294</v>
      </c>
      <c r="D29" s="209" t="s">
        <v>252</v>
      </c>
      <c r="E29" s="208">
        <f t="shared" si="2"/>
        <v>16.754281980018177</v>
      </c>
      <c r="F29" s="208">
        <f t="shared" si="8"/>
        <v>18.662819734760678</v>
      </c>
      <c r="G29" s="208">
        <f>SUM(G11*100/G6)</f>
        <v>19.549032444062856</v>
      </c>
      <c r="H29" s="208">
        <f t="shared" si="3"/>
        <v>15.043265068827605</v>
      </c>
      <c r="I29" s="208">
        <f t="shared" si="4"/>
        <v>15.20057276975896</v>
      </c>
      <c r="J29" s="208">
        <f t="shared" si="5"/>
        <v>18.341012019768371</v>
      </c>
      <c r="K29" s="208">
        <f t="shared" ref="K29:AI29" si="10">SUM(K11*100/K6)</f>
        <v>19.291431763066022</v>
      </c>
      <c r="L29" s="208">
        <f t="shared" si="10"/>
        <v>20.353506502838254</v>
      </c>
      <c r="M29" s="208">
        <f t="shared" si="10"/>
        <v>19.250995907601528</v>
      </c>
      <c r="N29" s="208">
        <f t="shared" si="10"/>
        <v>20.515464622808238</v>
      </c>
      <c r="O29" s="208">
        <f t="shared" si="10"/>
        <v>20.344979468238858</v>
      </c>
      <c r="P29" s="208">
        <f t="shared" si="10"/>
        <v>20.861305216301869</v>
      </c>
      <c r="Q29" s="208">
        <f t="shared" si="10"/>
        <v>21.527128040203564</v>
      </c>
      <c r="R29" s="208">
        <f t="shared" si="10"/>
        <v>18.759473797508189</v>
      </c>
      <c r="S29" s="208">
        <f t="shared" si="10"/>
        <v>17.408249141098977</v>
      </c>
      <c r="T29" s="208">
        <f t="shared" si="10"/>
        <v>19.067495599126122</v>
      </c>
      <c r="U29" s="208">
        <f t="shared" si="10"/>
        <v>17.418319340463761</v>
      </c>
      <c r="V29" s="208">
        <f t="shared" si="10"/>
        <v>17.994680819486248</v>
      </c>
      <c r="W29" s="208">
        <f t="shared" si="10"/>
        <v>19.59593643653017</v>
      </c>
      <c r="X29" s="208">
        <f t="shared" si="10"/>
        <v>19.916531336535186</v>
      </c>
      <c r="Y29" s="208">
        <f t="shared" si="10"/>
        <v>18.41643877503212</v>
      </c>
      <c r="Z29" s="208">
        <f t="shared" si="10"/>
        <v>18.830268234533637</v>
      </c>
      <c r="AA29" s="208">
        <f t="shared" si="10"/>
        <v>19.958316784562815</v>
      </c>
      <c r="AB29" s="208">
        <f t="shared" si="10"/>
        <v>18.334543537861833</v>
      </c>
      <c r="AC29" s="208">
        <f t="shared" si="10"/>
        <v>18.665979145463048</v>
      </c>
      <c r="AD29" s="208">
        <f t="shared" si="10"/>
        <v>19.576587673538693</v>
      </c>
      <c r="AE29" s="208">
        <f t="shared" si="10"/>
        <v>17.950147195442703</v>
      </c>
      <c r="AF29" s="208">
        <f t="shared" si="10"/>
        <v>18.110407847985446</v>
      </c>
      <c r="AG29" s="208">
        <f t="shared" si="10"/>
        <v>19.578056428173557</v>
      </c>
      <c r="AH29" s="208">
        <f t="shared" si="10"/>
        <v>19.329570348540841</v>
      </c>
      <c r="AI29" s="208">
        <f t="shared" si="10"/>
        <v>17.533018201618148</v>
      </c>
      <c r="AJ29" s="208">
        <f>SUM(AJ11*100/AJ6)-0.04</f>
        <v>18.019212438138247</v>
      </c>
      <c r="AK29" s="208">
        <f>SUM(AK11*100/AK6)-0.04</f>
        <v>19.329691064562219</v>
      </c>
    </row>
    <row r="30" spans="1:37" s="198" customFormat="1" ht="21" customHeight="1">
      <c r="A30" s="198" t="s">
        <v>262</v>
      </c>
      <c r="B30" s="208">
        <f t="shared" si="0"/>
        <v>16.936270758399022</v>
      </c>
      <c r="C30" s="208">
        <f t="shared" si="1"/>
        <v>13.793894022692713</v>
      </c>
      <c r="D30" s="209" t="s">
        <v>252</v>
      </c>
      <c r="E30" s="208">
        <f t="shared" si="2"/>
        <v>12.799918698820941</v>
      </c>
      <c r="F30" s="208">
        <f t="shared" si="8"/>
        <v>13.966545711409561</v>
      </c>
      <c r="G30" s="208">
        <f>SUM(G12*100/G6)</f>
        <v>15.082617740623455</v>
      </c>
      <c r="H30" s="208">
        <f t="shared" si="3"/>
        <v>14.72293654244082</v>
      </c>
      <c r="I30" s="208">
        <f t="shared" si="4"/>
        <v>13.892109570403889</v>
      </c>
      <c r="J30" s="208">
        <f t="shared" si="5"/>
        <v>15.486986390085159</v>
      </c>
      <c r="K30" s="208">
        <f t="shared" ref="K30:AK30" si="11">SUM(K12*100/K6)</f>
        <v>15.9714354836618</v>
      </c>
      <c r="L30" s="208">
        <f t="shared" si="11"/>
        <v>15.659366691815764</v>
      </c>
      <c r="M30" s="208">
        <f t="shared" si="11"/>
        <v>16.345257032535248</v>
      </c>
      <c r="N30" s="208">
        <f t="shared" si="11"/>
        <v>15.086530282748445</v>
      </c>
      <c r="O30" s="208">
        <f t="shared" si="11"/>
        <v>15.745773210066298</v>
      </c>
      <c r="P30" s="208">
        <f t="shared" si="11"/>
        <v>16.378351403823931</v>
      </c>
      <c r="Q30" s="208">
        <f t="shared" si="11"/>
        <v>15.459177689095229</v>
      </c>
      <c r="R30" s="208">
        <f t="shared" si="11"/>
        <v>15.300061795632942</v>
      </c>
      <c r="S30" s="208">
        <f t="shared" si="11"/>
        <v>16.812890472458591</v>
      </c>
      <c r="T30" s="208">
        <f t="shared" si="11"/>
        <v>14.976455138847509</v>
      </c>
      <c r="U30" s="208">
        <f t="shared" si="11"/>
        <v>16.052550517189665</v>
      </c>
      <c r="V30" s="208">
        <f t="shared" si="11"/>
        <v>15.355720196857172</v>
      </c>
      <c r="W30" s="208">
        <f t="shared" si="11"/>
        <v>15.502084011738658</v>
      </c>
      <c r="X30" s="208">
        <f t="shared" si="11"/>
        <v>14.803471526375802</v>
      </c>
      <c r="Y30" s="208">
        <f t="shared" si="11"/>
        <v>15.818350845438921</v>
      </c>
      <c r="Z30" s="208">
        <f t="shared" si="11"/>
        <v>15.979374078364115</v>
      </c>
      <c r="AA30" s="208">
        <f t="shared" si="11"/>
        <v>15.830005123351707</v>
      </c>
      <c r="AB30" s="208">
        <f t="shared" si="11"/>
        <v>15.696278326062927</v>
      </c>
      <c r="AC30" s="208">
        <f t="shared" si="11"/>
        <v>16.083547825540229</v>
      </c>
      <c r="AD30" s="208">
        <f t="shared" si="11"/>
        <v>15.186997296010757</v>
      </c>
      <c r="AE30" s="208">
        <f t="shared" si="11"/>
        <v>16.871710776275183</v>
      </c>
      <c r="AF30" s="208">
        <f t="shared" si="11"/>
        <v>16.144248072829367</v>
      </c>
      <c r="AG30" s="208">
        <f t="shared" si="11"/>
        <v>14.786575964429165</v>
      </c>
      <c r="AH30" s="208">
        <f t="shared" si="11"/>
        <v>17.321079661585756</v>
      </c>
      <c r="AI30" s="208">
        <f t="shared" si="11"/>
        <v>18.616444362112443</v>
      </c>
      <c r="AJ30" s="208">
        <f t="shared" si="11"/>
        <v>16.005497411732989</v>
      </c>
      <c r="AK30" s="208">
        <f t="shared" si="11"/>
        <v>16.275796892535261</v>
      </c>
    </row>
    <row r="31" spans="1:37" s="198" customFormat="1" ht="21" customHeight="1">
      <c r="A31" s="210" t="s">
        <v>261</v>
      </c>
      <c r="B31" s="208">
        <f t="shared" si="0"/>
        <v>12.91544129705146</v>
      </c>
      <c r="C31" s="208">
        <f t="shared" si="1"/>
        <v>11.558444596694684</v>
      </c>
      <c r="D31" s="209" t="s">
        <v>252</v>
      </c>
      <c r="E31" s="208">
        <f t="shared" si="2"/>
        <v>10.624147350668579</v>
      </c>
      <c r="F31" s="208">
        <f t="shared" si="8"/>
        <v>11.126506476321923</v>
      </c>
      <c r="G31" s="208">
        <f>SUM(G13*100/G6)</f>
        <v>12.322700015926291</v>
      </c>
      <c r="H31" s="208">
        <f t="shared" si="3"/>
        <v>12.978436949783962</v>
      </c>
      <c r="I31" s="208">
        <f t="shared" si="4"/>
        <v>11.954626913538952</v>
      </c>
      <c r="J31" s="208">
        <f t="shared" si="5"/>
        <v>12.554247165590809</v>
      </c>
      <c r="K31" s="208">
        <f t="shared" ref="K31:AK31" si="12">SUM(K13*100/K6)</f>
        <v>13.659305670644098</v>
      </c>
      <c r="L31" s="208">
        <f t="shared" si="12"/>
        <v>12.838254922037795</v>
      </c>
      <c r="M31" s="208">
        <f t="shared" si="12"/>
        <v>13.099436672059749</v>
      </c>
      <c r="N31" s="208">
        <f t="shared" si="12"/>
        <v>12.213255130359826</v>
      </c>
      <c r="O31" s="208">
        <f t="shared" si="12"/>
        <v>12.790530155307287</v>
      </c>
      <c r="P31" s="208">
        <f t="shared" si="12"/>
        <v>13.540633239204878</v>
      </c>
      <c r="Q31" s="208">
        <f t="shared" si="12"/>
        <v>13.410674457152782</v>
      </c>
      <c r="R31" s="208">
        <f t="shared" si="12"/>
        <v>13.075468724598789</v>
      </c>
      <c r="S31" s="208">
        <f t="shared" si="12"/>
        <v>13.305673224887496</v>
      </c>
      <c r="T31" s="208">
        <f t="shared" si="12"/>
        <v>12.204908455378783</v>
      </c>
      <c r="U31" s="208">
        <f t="shared" si="12"/>
        <v>13.396242331516602</v>
      </c>
      <c r="V31" s="208">
        <f t="shared" si="12"/>
        <v>12.908808111750284</v>
      </c>
      <c r="W31" s="208">
        <f t="shared" si="12"/>
        <v>12.990725591861805</v>
      </c>
      <c r="X31" s="208">
        <f t="shared" si="12"/>
        <v>11.710411123890005</v>
      </c>
      <c r="Y31" s="208">
        <f t="shared" si="12"/>
        <v>13.242061603485817</v>
      </c>
      <c r="Z31" s="208">
        <f t="shared" si="12"/>
        <v>13.632204895453912</v>
      </c>
      <c r="AA31" s="208">
        <f t="shared" si="12"/>
        <v>13.391259689951095</v>
      </c>
      <c r="AB31" s="208">
        <f t="shared" si="12"/>
        <v>13.158142624504869</v>
      </c>
      <c r="AC31" s="208">
        <f t="shared" si="12"/>
        <v>13.547100032615916</v>
      </c>
      <c r="AD31" s="208">
        <f t="shared" si="12"/>
        <v>12.574629612362775</v>
      </c>
      <c r="AE31" s="208">
        <f t="shared" si="12"/>
        <v>14.193807741426264</v>
      </c>
      <c r="AF31" s="208">
        <f t="shared" si="12"/>
        <v>13.530114214677354</v>
      </c>
      <c r="AG31" s="208">
        <f t="shared" si="12"/>
        <v>11.446230143385632</v>
      </c>
      <c r="AH31" s="208">
        <f t="shared" si="12"/>
        <v>14.378544920508659</v>
      </c>
      <c r="AI31" s="208">
        <f t="shared" si="12"/>
        <v>15.138053009970591</v>
      </c>
      <c r="AJ31" s="208">
        <f t="shared" si="12"/>
        <v>12.208835223679115</v>
      </c>
      <c r="AK31" s="208">
        <f t="shared" si="12"/>
        <v>14.323685375663091</v>
      </c>
    </row>
    <row r="32" spans="1:37" s="198" customFormat="1" ht="21" customHeight="1">
      <c r="A32" s="210" t="s">
        <v>260</v>
      </c>
      <c r="B32" s="208">
        <f t="shared" si="0"/>
        <v>4.0208294613475601</v>
      </c>
      <c r="C32" s="208">
        <f t="shared" si="1"/>
        <v>2.235449425998028</v>
      </c>
      <c r="D32" s="209" t="s">
        <v>252</v>
      </c>
      <c r="E32" s="208">
        <f t="shared" si="2"/>
        <v>2.17577134815236</v>
      </c>
      <c r="F32" s="208">
        <f t="shared" si="8"/>
        <v>2.8400392350876369</v>
      </c>
      <c r="G32" s="208">
        <f>SUM(G14*100/G6)</f>
        <v>2.7599177246971638</v>
      </c>
      <c r="H32" s="208">
        <f t="shared" si="3"/>
        <v>1.7306027531041588</v>
      </c>
      <c r="I32" s="208">
        <f t="shared" si="4"/>
        <v>1.8943244805828923</v>
      </c>
      <c r="J32" s="208">
        <f t="shared" si="5"/>
        <v>2.9327392244943509</v>
      </c>
      <c r="K32" s="208">
        <f t="shared" ref="K32:AK32" si="13">SUM(K14*100/K$6)</f>
        <v>2.2311639248886839</v>
      </c>
      <c r="L32" s="208">
        <f t="shared" si="13"/>
        <v>2.8211117697779695</v>
      </c>
      <c r="M32" s="208">
        <f t="shared" si="13"/>
        <v>3.2343090735226805</v>
      </c>
      <c r="N32" s="208">
        <f t="shared" si="13"/>
        <v>2.8732751523886191</v>
      </c>
      <c r="O32" s="208">
        <f t="shared" si="13"/>
        <v>2.8810075474295154</v>
      </c>
      <c r="P32" s="208">
        <f t="shared" si="13"/>
        <v>2.5242525005405767</v>
      </c>
      <c r="Q32" s="208">
        <f t="shared" si="13"/>
        <v>2.0167702761312709</v>
      </c>
      <c r="R32" s="208">
        <f t="shared" si="13"/>
        <v>2.2245930710341546</v>
      </c>
      <c r="S32" s="208">
        <f t="shared" si="13"/>
        <v>3.5072172475710954</v>
      </c>
      <c r="T32" s="208">
        <f t="shared" si="13"/>
        <v>2.7715466834687263</v>
      </c>
      <c r="U32" s="208">
        <f t="shared" si="13"/>
        <v>2.6563081856730646</v>
      </c>
      <c r="V32" s="208">
        <f t="shared" si="13"/>
        <v>2.4469120851068884</v>
      </c>
      <c r="W32" s="208">
        <f t="shared" si="13"/>
        <v>2.5113584198768519</v>
      </c>
      <c r="X32" s="208">
        <f t="shared" si="13"/>
        <v>3.0930604024857966</v>
      </c>
      <c r="Y32" s="208">
        <f t="shared" si="13"/>
        <v>2.5762892419531034</v>
      </c>
      <c r="Z32" s="208">
        <f t="shared" si="13"/>
        <v>2.3471691829102039</v>
      </c>
      <c r="AA32" s="208">
        <f t="shared" si="13"/>
        <v>2.4387454334006113</v>
      </c>
      <c r="AB32" s="208">
        <f t="shared" si="13"/>
        <v>2.5381357015580566</v>
      </c>
      <c r="AC32" s="208">
        <f t="shared" si="13"/>
        <v>2.5364477929243114</v>
      </c>
      <c r="AD32" s="208">
        <f t="shared" si="13"/>
        <v>2.6123676836479808</v>
      </c>
      <c r="AE32" s="208">
        <f t="shared" si="13"/>
        <v>2.6779030348489195</v>
      </c>
      <c r="AF32" s="208">
        <f t="shared" si="13"/>
        <v>2.6141338581520124</v>
      </c>
      <c r="AG32" s="208">
        <f t="shared" si="13"/>
        <v>3.3403458210435324</v>
      </c>
      <c r="AH32" s="208">
        <f t="shared" si="13"/>
        <v>2.9009520958142421</v>
      </c>
      <c r="AI32" s="208">
        <f t="shared" si="13"/>
        <v>3.4783913521418515</v>
      </c>
      <c r="AJ32" s="208">
        <f t="shared" si="13"/>
        <v>3.7966621880538742</v>
      </c>
      <c r="AK32" s="208">
        <f t="shared" si="13"/>
        <v>1.9521115168721697</v>
      </c>
    </row>
    <row r="33" spans="1:38" s="198" customFormat="1" ht="21" customHeight="1">
      <c r="A33" s="211" t="s">
        <v>259</v>
      </c>
      <c r="B33" s="209" t="s">
        <v>252</v>
      </c>
      <c r="C33" s="209" t="s">
        <v>252</v>
      </c>
      <c r="D33" s="209" t="s">
        <v>252</v>
      </c>
      <c r="E33" s="208">
        <f t="shared" si="2"/>
        <v>0</v>
      </c>
      <c r="F33" s="208">
        <f t="shared" si="8"/>
        <v>0</v>
      </c>
      <c r="G33" s="209">
        <f>SUM(G15*100/G6)</f>
        <v>0</v>
      </c>
      <c r="H33" s="209">
        <f t="shared" si="3"/>
        <v>0</v>
      </c>
      <c r="I33" s="208">
        <f t="shared" si="4"/>
        <v>4.3220815144573627E-2</v>
      </c>
      <c r="J33" s="212">
        <f>0*100/$I$6</f>
        <v>0</v>
      </c>
      <c r="K33" s="208">
        <f t="shared" ref="K33:AG33" si="14">SUM(K15*100/K$6)</f>
        <v>8.0965888129018809E-2</v>
      </c>
      <c r="L33" s="208">
        <f t="shared" si="14"/>
        <v>0</v>
      </c>
      <c r="M33" s="208">
        <f t="shared" si="14"/>
        <v>1.1511286952817319E-2</v>
      </c>
      <c r="N33" s="208">
        <f t="shared" si="14"/>
        <v>0</v>
      </c>
      <c r="O33" s="208">
        <f t="shared" si="14"/>
        <v>7.4235507329494618E-2</v>
      </c>
      <c r="P33" s="208">
        <f t="shared" si="14"/>
        <v>0.31346566407847842</v>
      </c>
      <c r="Q33" s="208">
        <f t="shared" si="14"/>
        <v>3.1732955811177091E-2</v>
      </c>
      <c r="R33" s="208">
        <f t="shared" si="14"/>
        <v>0</v>
      </c>
      <c r="S33" s="208">
        <f t="shared" si="14"/>
        <v>0</v>
      </c>
      <c r="T33" s="208">
        <f t="shared" si="14"/>
        <v>0</v>
      </c>
      <c r="U33" s="208">
        <f t="shared" si="14"/>
        <v>0</v>
      </c>
      <c r="V33" s="208">
        <f t="shared" si="14"/>
        <v>0</v>
      </c>
      <c r="W33" s="208">
        <f t="shared" si="14"/>
        <v>0</v>
      </c>
      <c r="X33" s="208">
        <f t="shared" si="14"/>
        <v>0</v>
      </c>
      <c r="Y33" s="208">
        <f t="shared" si="14"/>
        <v>0</v>
      </c>
      <c r="Z33" s="208">
        <f t="shared" si="14"/>
        <v>0</v>
      </c>
      <c r="AA33" s="208">
        <f t="shared" si="14"/>
        <v>0</v>
      </c>
      <c r="AB33" s="208">
        <f t="shared" si="14"/>
        <v>0</v>
      </c>
      <c r="AC33" s="208">
        <f t="shared" si="14"/>
        <v>0</v>
      </c>
      <c r="AD33" s="208">
        <f t="shared" si="14"/>
        <v>0</v>
      </c>
      <c r="AE33" s="208">
        <f t="shared" si="14"/>
        <v>0</v>
      </c>
      <c r="AF33" s="208">
        <f t="shared" si="14"/>
        <v>0</v>
      </c>
      <c r="AG33" s="208">
        <f t="shared" si="14"/>
        <v>0</v>
      </c>
      <c r="AH33" s="208">
        <v>0</v>
      </c>
      <c r="AI33" s="208">
        <v>0</v>
      </c>
      <c r="AJ33" s="208">
        <v>0</v>
      </c>
      <c r="AK33" s="208">
        <v>0</v>
      </c>
      <c r="AL33" s="208">
        <v>0</v>
      </c>
    </row>
    <row r="34" spans="1:38" s="198" customFormat="1" ht="21" customHeight="1">
      <c r="A34" s="198" t="s">
        <v>258</v>
      </c>
      <c r="B34" s="208">
        <f>B16*100/$B$6+0.1</f>
        <v>12.839152062447386</v>
      </c>
      <c r="C34" s="208">
        <v>12.5</v>
      </c>
      <c r="D34" s="209" t="s">
        <v>252</v>
      </c>
      <c r="E34" s="208">
        <f t="shared" si="2"/>
        <v>12.956796527719264</v>
      </c>
      <c r="F34" s="208">
        <f t="shared" si="8"/>
        <v>12.340904342540947</v>
      </c>
      <c r="G34" s="208">
        <f>SUM(G16*100/G6)</f>
        <v>11.889710218226261</v>
      </c>
      <c r="H34" s="208">
        <f t="shared" si="3"/>
        <v>13.917557318088457</v>
      </c>
      <c r="I34" s="208">
        <v>13.5</v>
      </c>
      <c r="J34" s="208">
        <f t="shared" ref="J34:J39" si="15">J16*100/$J$6</f>
        <v>13.465426191074833</v>
      </c>
      <c r="K34" s="208">
        <f t="shared" ref="K34:AK34" si="16">K16*100/K$6</f>
        <v>10.724641479008373</v>
      </c>
      <c r="L34" s="208">
        <f t="shared" si="16"/>
        <v>11.136307214198462</v>
      </c>
      <c r="M34" s="208">
        <f t="shared" si="16"/>
        <v>12.30234803061821</v>
      </c>
      <c r="N34" s="208">
        <f t="shared" si="16"/>
        <v>11.929845365173984</v>
      </c>
      <c r="O34" s="208">
        <f t="shared" si="16"/>
        <v>12.272487440067904</v>
      </c>
      <c r="P34" s="208">
        <f t="shared" si="16"/>
        <v>11.967566311898336</v>
      </c>
      <c r="Q34" s="208">
        <f t="shared" si="16"/>
        <v>10.967009546255102</v>
      </c>
      <c r="R34" s="208">
        <f t="shared" si="16"/>
        <v>11.554838777033103</v>
      </c>
      <c r="S34" s="208">
        <f t="shared" si="16"/>
        <v>13.449765482061652</v>
      </c>
      <c r="T34" s="208">
        <f t="shared" si="16"/>
        <v>10.80064425521747</v>
      </c>
      <c r="U34" s="208">
        <f t="shared" si="16"/>
        <v>10.962403361282027</v>
      </c>
      <c r="V34" s="208">
        <f t="shared" si="16"/>
        <v>11.379395299411684</v>
      </c>
      <c r="W34" s="208">
        <f t="shared" si="16"/>
        <v>10.853348822798965</v>
      </c>
      <c r="X34" s="208">
        <f t="shared" si="16"/>
        <v>9.3632510822297128</v>
      </c>
      <c r="Y34" s="208">
        <f t="shared" si="16"/>
        <v>10.264962555082374</v>
      </c>
      <c r="Z34" s="208">
        <f t="shared" si="16"/>
        <v>10.853046220609269</v>
      </c>
      <c r="AA34" s="208">
        <f t="shared" si="16"/>
        <v>10.955550371504518</v>
      </c>
      <c r="AB34" s="208">
        <f t="shared" si="16"/>
        <v>11.714975691016296</v>
      </c>
      <c r="AC34" s="208">
        <f t="shared" si="16"/>
        <v>11.193535172137365</v>
      </c>
      <c r="AD34" s="208">
        <f t="shared" si="16"/>
        <v>11.525815490766686</v>
      </c>
      <c r="AE34" s="208">
        <f t="shared" si="16"/>
        <v>12.03551319856555</v>
      </c>
      <c r="AF34" s="208">
        <f t="shared" si="16"/>
        <v>12.237153910131006</v>
      </c>
      <c r="AG34" s="208">
        <f t="shared" si="16"/>
        <v>12.155082030443138</v>
      </c>
      <c r="AH34" s="208">
        <f t="shared" si="16"/>
        <v>10.080758389176379</v>
      </c>
      <c r="AI34" s="208">
        <f t="shared" si="16"/>
        <v>10.823215213520392</v>
      </c>
      <c r="AJ34" s="208">
        <f t="shared" si="16"/>
        <v>10.964249729793618</v>
      </c>
      <c r="AK34" s="208">
        <f t="shared" si="16"/>
        <v>11.283438879481155</v>
      </c>
    </row>
    <row r="35" spans="1:38" s="198" customFormat="1" ht="21" customHeight="1">
      <c r="A35" s="211" t="s">
        <v>257</v>
      </c>
      <c r="B35" s="208">
        <f>B17*100/$B$6</f>
        <v>5.4808869671692051</v>
      </c>
      <c r="C35" s="208">
        <f>C17*100/$C$6</f>
        <v>6.4633791755092496</v>
      </c>
      <c r="D35" s="209" t="s">
        <v>252</v>
      </c>
      <c r="E35" s="208">
        <f t="shared" si="2"/>
        <v>6.3855515455264094</v>
      </c>
      <c r="F35" s="208">
        <f t="shared" si="8"/>
        <v>5.8031222555562687</v>
      </c>
      <c r="G35" s="208">
        <f>SUM(G17*100/G6)</f>
        <v>5.2593553416911014</v>
      </c>
      <c r="H35" s="208">
        <f t="shared" si="3"/>
        <v>5.9258546237590055</v>
      </c>
      <c r="I35" s="208">
        <f>I17*100/$I$6</f>
        <v>6.6891414905418447</v>
      </c>
      <c r="J35" s="208">
        <f t="shared" si="15"/>
        <v>8.1004620298748549</v>
      </c>
      <c r="K35" s="208">
        <f t="shared" ref="K35:AK35" si="17">SUM(K17*100/K6)</f>
        <v>6.8541991529383992</v>
      </c>
      <c r="L35" s="208">
        <f t="shared" si="17"/>
        <v>5.8304784615937342</v>
      </c>
      <c r="M35" s="208">
        <f t="shared" si="17"/>
        <v>6.8574639819082455</v>
      </c>
      <c r="N35" s="208">
        <f t="shared" si="17"/>
        <v>6.5301915319132435</v>
      </c>
      <c r="O35" s="208">
        <f t="shared" si="17"/>
        <v>5.8401504897800001</v>
      </c>
      <c r="P35" s="208">
        <f t="shared" si="17"/>
        <v>6.2096317696624181</v>
      </c>
      <c r="Q35" s="208">
        <f t="shared" si="17"/>
        <v>6.7280685722806721</v>
      </c>
      <c r="R35" s="208">
        <f t="shared" si="17"/>
        <v>6.50022446281797</v>
      </c>
      <c r="S35" s="208">
        <f t="shared" si="17"/>
        <v>7.8220019428759704</v>
      </c>
      <c r="T35" s="208">
        <f t="shared" si="17"/>
        <v>5.8833648206708959</v>
      </c>
      <c r="U35" s="208">
        <f t="shared" si="17"/>
        <v>5.8896892338326134</v>
      </c>
      <c r="V35" s="208">
        <f t="shared" si="17"/>
        <v>6.7017617806590009</v>
      </c>
      <c r="W35" s="208">
        <f t="shared" si="17"/>
        <v>6.4217150317160154</v>
      </c>
      <c r="X35" s="208">
        <f t="shared" si="17"/>
        <v>5.4825239028387243</v>
      </c>
      <c r="Y35" s="208">
        <f t="shared" si="17"/>
        <v>5.767479021229061</v>
      </c>
      <c r="Z35" s="208">
        <f t="shared" si="17"/>
        <v>5.9982391304240723</v>
      </c>
      <c r="AA35" s="208">
        <f t="shared" si="17"/>
        <v>5.8300513860856462</v>
      </c>
      <c r="AB35" s="208">
        <f t="shared" si="17"/>
        <v>6.9722546189035777</v>
      </c>
      <c r="AC35" s="208">
        <f t="shared" si="17"/>
        <v>6.947935373334329</v>
      </c>
      <c r="AD35" s="208">
        <f t="shared" si="17"/>
        <v>7.0436711438708759</v>
      </c>
      <c r="AE35" s="208">
        <f t="shared" si="17"/>
        <v>6.5417527655829844</v>
      </c>
      <c r="AF35" s="208">
        <f t="shared" si="17"/>
        <v>6.8325044058710986</v>
      </c>
      <c r="AG35" s="208">
        <f t="shared" si="17"/>
        <v>6.0227936850410817</v>
      </c>
      <c r="AH35" s="208">
        <f t="shared" si="17"/>
        <v>5.5805866773118238</v>
      </c>
      <c r="AI35" s="208">
        <f t="shared" si="17"/>
        <v>6.0979502101013869</v>
      </c>
      <c r="AJ35" s="208">
        <f t="shared" si="17"/>
        <v>6.5979197161038119</v>
      </c>
      <c r="AK35" s="208">
        <f t="shared" si="17"/>
        <v>6.5924158100042423</v>
      </c>
    </row>
    <row r="36" spans="1:38" s="198" customFormat="1" ht="21" customHeight="1">
      <c r="A36" s="211" t="s">
        <v>256</v>
      </c>
      <c r="B36" s="208">
        <f>B18*100/$B$6</f>
        <v>4.8746023242847301</v>
      </c>
      <c r="C36" s="208">
        <f>C18*100/$C$6</f>
        <v>3.9352305198603013</v>
      </c>
      <c r="D36" s="209" t="s">
        <v>252</v>
      </c>
      <c r="E36" s="208">
        <f t="shared" si="2"/>
        <v>4.6717947299598057</v>
      </c>
      <c r="F36" s="208">
        <f t="shared" si="8"/>
        <v>4.3722670880202745</v>
      </c>
      <c r="G36" s="208">
        <f>SUM(G18*100/G6)</f>
        <v>4.7109680702705798</v>
      </c>
      <c r="H36" s="208">
        <f t="shared" si="3"/>
        <v>5.3954798298210873</v>
      </c>
      <c r="I36" s="208">
        <f>I18*100/$I$6</f>
        <v>4.7837925701539596</v>
      </c>
      <c r="J36" s="208">
        <f t="shared" si="15"/>
        <v>3.1489834580845368</v>
      </c>
      <c r="K36" s="208">
        <f t="shared" ref="K36:AK36" si="18">SUM(K18*100/K6)</f>
        <v>2.0863929494710001</v>
      </c>
      <c r="L36" s="208">
        <f t="shared" si="18"/>
        <v>3.3827737658978223</v>
      </c>
      <c r="M36" s="208">
        <f t="shared" si="18"/>
        <v>4.037515918659615</v>
      </c>
      <c r="N36" s="208">
        <f t="shared" si="18"/>
        <v>3.9945087647685265</v>
      </c>
      <c r="O36" s="208">
        <f t="shared" si="18"/>
        <v>4.7550641187401066</v>
      </c>
      <c r="P36" s="208">
        <f t="shared" si="18"/>
        <v>3.7699433806087423</v>
      </c>
      <c r="Q36" s="208">
        <f t="shared" si="18"/>
        <v>3.069549728451368</v>
      </c>
      <c r="R36" s="208">
        <f t="shared" si="18"/>
        <v>3.7324960016783755</v>
      </c>
      <c r="S36" s="208">
        <f t="shared" si="18"/>
        <v>3.827622962176723</v>
      </c>
      <c r="T36" s="208">
        <f t="shared" si="18"/>
        <v>3.3802578111483519</v>
      </c>
      <c r="U36" s="208">
        <f t="shared" si="18"/>
        <v>3.6582615911797634</v>
      </c>
      <c r="V36" s="208">
        <f t="shared" si="18"/>
        <v>3.5030306268440516</v>
      </c>
      <c r="W36" s="208">
        <f t="shared" si="18"/>
        <v>3.5424389781103409</v>
      </c>
      <c r="X36" s="208">
        <f t="shared" si="18"/>
        <v>2.7624188636217797</v>
      </c>
      <c r="Y36" s="208">
        <f t="shared" si="18"/>
        <v>2.9642762909680935</v>
      </c>
      <c r="Z36" s="208">
        <f t="shared" si="18"/>
        <v>3.1211339330012282</v>
      </c>
      <c r="AA36" s="208">
        <f t="shared" si="18"/>
        <v>3.3726522277721092</v>
      </c>
      <c r="AB36" s="208">
        <f t="shared" si="18"/>
        <v>3.0322379212278792</v>
      </c>
      <c r="AC36" s="208">
        <f t="shared" si="18"/>
        <v>2.5832393497251225</v>
      </c>
      <c r="AD36" s="208">
        <f t="shared" si="18"/>
        <v>2.71964391749643</v>
      </c>
      <c r="AE36" s="208">
        <f t="shared" si="18"/>
        <v>3.6308862856988782</v>
      </c>
      <c r="AF36" s="208">
        <f t="shared" si="18"/>
        <v>3.8841219165024974</v>
      </c>
      <c r="AG36" s="208">
        <f t="shared" si="18"/>
        <v>4.7648532419132055</v>
      </c>
      <c r="AH36" s="208">
        <f t="shared" si="18"/>
        <v>3.1925687410046955</v>
      </c>
      <c r="AI36" s="208">
        <f t="shared" si="18"/>
        <v>3.5896373117775551</v>
      </c>
      <c r="AJ36" s="208">
        <f t="shared" si="18"/>
        <v>3.3592037934875987</v>
      </c>
      <c r="AK36" s="208">
        <f t="shared" si="18"/>
        <v>3.3597894316519334</v>
      </c>
    </row>
    <row r="37" spans="1:38" s="198" customFormat="1" ht="21" customHeight="1">
      <c r="A37" s="211" t="s">
        <v>255</v>
      </c>
      <c r="B37" s="208">
        <f>B19*100/$B$6</f>
        <v>2.3836627709934515</v>
      </c>
      <c r="C37" s="208">
        <f>C19*100/$C$6</f>
        <v>2.0513009040322174</v>
      </c>
      <c r="D37" s="209" t="s">
        <v>252</v>
      </c>
      <c r="E37" s="208">
        <f t="shared" si="2"/>
        <v>1.8994502522330488</v>
      </c>
      <c r="F37" s="208">
        <f t="shared" si="8"/>
        <v>2.1655149989644036</v>
      </c>
      <c r="G37" s="208">
        <f>SUM(G19*100/G$6)</f>
        <v>1.9193868062645811</v>
      </c>
      <c r="H37" s="208">
        <f t="shared" si="3"/>
        <v>2.5960953705675136</v>
      </c>
      <c r="I37" s="208">
        <f>I19*100/$I$6</f>
        <v>2.0780442643785944</v>
      </c>
      <c r="J37" s="208">
        <f t="shared" si="15"/>
        <v>2.215980703115441</v>
      </c>
      <c r="K37" s="208">
        <f t="shared" ref="K37:AK37" si="19">SUM(K19*100/K6)</f>
        <v>1.7840493765989729</v>
      </c>
      <c r="L37" s="208">
        <f t="shared" si="19"/>
        <v>1.9230549867069053</v>
      </c>
      <c r="M37" s="208">
        <f t="shared" si="19"/>
        <v>1.4073681300503504</v>
      </c>
      <c r="N37" s="208">
        <f t="shared" si="19"/>
        <v>1.4051450684922135</v>
      </c>
      <c r="O37" s="208">
        <f t="shared" si="19"/>
        <v>1.6772728315477965</v>
      </c>
      <c r="P37" s="208">
        <f t="shared" si="19"/>
        <v>1.987991161627175</v>
      </c>
      <c r="Q37" s="208">
        <f t="shared" si="19"/>
        <v>1.169391245523062</v>
      </c>
      <c r="R37" s="208">
        <f t="shared" si="19"/>
        <v>1.3221183125367579</v>
      </c>
      <c r="S37" s="208">
        <f t="shared" si="19"/>
        <v>1.8001405770089582</v>
      </c>
      <c r="T37" s="208">
        <f t="shared" si="19"/>
        <v>1.5370216233982232</v>
      </c>
      <c r="U37" s="208">
        <f t="shared" si="19"/>
        <v>1.414452536269651</v>
      </c>
      <c r="V37" s="208">
        <f t="shared" si="19"/>
        <v>1.174602891908632</v>
      </c>
      <c r="W37" s="208">
        <f t="shared" si="19"/>
        <v>0.88919481297260861</v>
      </c>
      <c r="X37" s="208">
        <f t="shared" si="19"/>
        <v>1.11830831576921</v>
      </c>
      <c r="Y37" s="208">
        <f t="shared" si="19"/>
        <v>1.533207242885219</v>
      </c>
      <c r="Z37" s="208">
        <f t="shared" si="19"/>
        <v>1.7336731571839685</v>
      </c>
      <c r="AA37" s="208">
        <f t="shared" si="19"/>
        <v>1.7528467576467626</v>
      </c>
      <c r="AB37" s="208">
        <f t="shared" si="19"/>
        <v>1.710483150884839</v>
      </c>
      <c r="AC37" s="208">
        <f t="shared" si="19"/>
        <v>1.6623604490779127</v>
      </c>
      <c r="AD37" s="208">
        <f t="shared" si="19"/>
        <v>1.7625495036143159</v>
      </c>
      <c r="AE37" s="208">
        <f t="shared" si="19"/>
        <v>1.8628741472836865</v>
      </c>
      <c r="AF37" s="208">
        <f t="shared" si="19"/>
        <v>1.5205275877574091</v>
      </c>
      <c r="AG37" s="208">
        <f t="shared" si="19"/>
        <v>1.3674351034888512</v>
      </c>
      <c r="AH37" s="208">
        <f t="shared" si="19"/>
        <v>1.3076029708598607</v>
      </c>
      <c r="AI37" s="208">
        <f t="shared" si="19"/>
        <v>1.1356276916414498</v>
      </c>
      <c r="AJ37" s="208">
        <f t="shared" si="19"/>
        <v>1.0071262202022067</v>
      </c>
      <c r="AK37" s="208">
        <f t="shared" si="19"/>
        <v>1.3312336378249796</v>
      </c>
    </row>
    <row r="38" spans="1:38" s="198" customFormat="1" ht="21" customHeight="1">
      <c r="A38" s="210" t="s">
        <v>254</v>
      </c>
      <c r="B38" s="208">
        <f>B20*100/$B$6</f>
        <v>0</v>
      </c>
      <c r="C38" s="209" t="s">
        <v>252</v>
      </c>
      <c r="D38" s="209" t="s">
        <v>252</v>
      </c>
      <c r="E38" s="208">
        <f t="shared" si="2"/>
        <v>0</v>
      </c>
      <c r="F38" s="208">
        <f t="shared" si="8"/>
        <v>0</v>
      </c>
      <c r="G38" s="208">
        <f>SUM(G20*100/G$6)</f>
        <v>0</v>
      </c>
      <c r="H38" s="209">
        <f t="shared" si="3"/>
        <v>0</v>
      </c>
      <c r="I38" s="209">
        <f>I20*100/$I$6</f>
        <v>0</v>
      </c>
      <c r="J38" s="209">
        <f t="shared" si="15"/>
        <v>0</v>
      </c>
      <c r="K38" s="209">
        <f t="shared" ref="K38:AI38" si="20">SUM(K20*100/K6)</f>
        <v>0</v>
      </c>
      <c r="L38" s="209">
        <f t="shared" si="20"/>
        <v>0</v>
      </c>
      <c r="M38" s="209">
        <f t="shared" si="20"/>
        <v>0</v>
      </c>
      <c r="N38" s="209">
        <f t="shared" si="20"/>
        <v>0</v>
      </c>
      <c r="O38" s="209">
        <f t="shared" si="20"/>
        <v>0</v>
      </c>
      <c r="P38" s="209">
        <f t="shared" si="20"/>
        <v>0</v>
      </c>
      <c r="Q38" s="209">
        <f t="shared" si="20"/>
        <v>0</v>
      </c>
      <c r="R38" s="209">
        <f t="shared" si="20"/>
        <v>0</v>
      </c>
      <c r="S38" s="209">
        <f t="shared" si="20"/>
        <v>0</v>
      </c>
      <c r="T38" s="209">
        <f t="shared" si="20"/>
        <v>0</v>
      </c>
      <c r="U38" s="209">
        <f t="shared" si="20"/>
        <v>0</v>
      </c>
      <c r="V38" s="209">
        <f t="shared" si="20"/>
        <v>4.4128618101440413E-2</v>
      </c>
      <c r="W38" s="209">
        <f t="shared" si="20"/>
        <v>0</v>
      </c>
      <c r="X38" s="209">
        <f t="shared" si="20"/>
        <v>0</v>
      </c>
      <c r="Y38" s="209">
        <f t="shared" si="20"/>
        <v>0</v>
      </c>
      <c r="Z38" s="209">
        <f t="shared" si="20"/>
        <v>0</v>
      </c>
      <c r="AA38" s="209">
        <f t="shared" si="20"/>
        <v>0</v>
      </c>
      <c r="AB38" s="209">
        <f t="shared" si="20"/>
        <v>0</v>
      </c>
      <c r="AC38" s="209">
        <f t="shared" si="20"/>
        <v>0</v>
      </c>
      <c r="AD38" s="209">
        <f t="shared" si="20"/>
        <v>0</v>
      </c>
      <c r="AE38" s="209">
        <f t="shared" si="20"/>
        <v>0</v>
      </c>
      <c r="AF38" s="209">
        <f t="shared" si="20"/>
        <v>0</v>
      </c>
      <c r="AG38" s="209">
        <f t="shared" si="20"/>
        <v>0</v>
      </c>
      <c r="AH38" s="209">
        <f t="shared" si="20"/>
        <v>0</v>
      </c>
      <c r="AI38" s="209">
        <f t="shared" si="20"/>
        <v>0</v>
      </c>
      <c r="AJ38" s="209"/>
      <c r="AK38" s="209"/>
    </row>
    <row r="39" spans="1:38" s="198" customFormat="1" ht="21" customHeight="1">
      <c r="A39" s="210" t="s">
        <v>253</v>
      </c>
      <c r="B39" s="208">
        <f>B21*100/$B$6</f>
        <v>2.343690211984388E-2</v>
      </c>
      <c r="C39" s="209" t="s">
        <v>252</v>
      </c>
      <c r="D39" s="209" t="s">
        <v>252</v>
      </c>
      <c r="E39" s="208">
        <f t="shared" si="2"/>
        <v>0</v>
      </c>
      <c r="F39" s="208">
        <f t="shared" si="8"/>
        <v>3.676503175075499E-2</v>
      </c>
      <c r="G39" s="208">
        <f>SUM(G21*100/G$6)</f>
        <v>3.3469120368010086E-2</v>
      </c>
      <c r="H39" s="208">
        <f t="shared" si="3"/>
        <v>0</v>
      </c>
      <c r="I39" s="208">
        <f>I21*100/$I$6</f>
        <v>0</v>
      </c>
      <c r="J39" s="208">
        <f t="shared" si="15"/>
        <v>0</v>
      </c>
      <c r="K39" s="208">
        <f t="shared" ref="K39:AI39" si="21">SUM(K21*100/K6)</f>
        <v>0.14274655990226282</v>
      </c>
      <c r="L39" s="208">
        <f t="shared" si="21"/>
        <v>5.7337249407199829E-2</v>
      </c>
      <c r="M39" s="208">
        <f t="shared" si="21"/>
        <v>0</v>
      </c>
      <c r="N39" s="208">
        <f t="shared" si="21"/>
        <v>0</v>
      </c>
      <c r="O39" s="208">
        <f t="shared" si="21"/>
        <v>0</v>
      </c>
      <c r="P39" s="208">
        <f t="shared" si="21"/>
        <v>5.9038787932765562E-2</v>
      </c>
      <c r="Q39" s="208">
        <f t="shared" si="21"/>
        <v>0.11142904683838833</v>
      </c>
      <c r="R39" s="208">
        <f t="shared" si="21"/>
        <v>5.177758145912266E-2</v>
      </c>
      <c r="S39" s="208">
        <f t="shared" si="21"/>
        <v>2.390612105978121E-2</v>
      </c>
      <c r="T39" s="208">
        <f t="shared" si="21"/>
        <v>1.1897603277393117E-2</v>
      </c>
      <c r="U39" s="208">
        <f t="shared" si="21"/>
        <v>2.3166612846318439E-2</v>
      </c>
      <c r="V39" s="208">
        <f t="shared" si="21"/>
        <v>0.16142565119394628</v>
      </c>
      <c r="W39" s="208">
        <f t="shared" si="21"/>
        <v>0.14191489918917491</v>
      </c>
      <c r="X39" s="208">
        <f t="shared" si="21"/>
        <v>2.2051818688885488E-2</v>
      </c>
      <c r="Y39" s="208">
        <f t="shared" si="21"/>
        <v>0</v>
      </c>
      <c r="Z39" s="208">
        <f t="shared" si="21"/>
        <v>5.8827036196364056E-2</v>
      </c>
      <c r="AA39" s="208">
        <f t="shared" si="21"/>
        <v>0</v>
      </c>
      <c r="AB39" s="208">
        <f t="shared" si="21"/>
        <v>0.13216141479858551</v>
      </c>
      <c r="AC39" s="208">
        <f t="shared" si="21"/>
        <v>3.5754213543856612E-2</v>
      </c>
      <c r="AD39" s="208">
        <f t="shared" si="21"/>
        <v>2.8168599372831532E-2</v>
      </c>
      <c r="AE39" s="208">
        <f t="shared" si="21"/>
        <v>5.4024771975752582E-2</v>
      </c>
      <c r="AF39" s="208">
        <f t="shared" si="21"/>
        <v>1.0873856408277063E-2</v>
      </c>
      <c r="AG39" s="208">
        <f t="shared" si="21"/>
        <v>1.346045221245782E-2</v>
      </c>
      <c r="AH39" s="208">
        <f t="shared" si="21"/>
        <v>0</v>
      </c>
      <c r="AI39" s="208">
        <f t="shared" si="21"/>
        <v>0</v>
      </c>
      <c r="AJ39" s="208">
        <v>7.2820192731753566E-2</v>
      </c>
      <c r="AK39" s="208">
        <v>5.0711703052547873E-2</v>
      </c>
    </row>
    <row r="40" spans="1:38" ht="8.25" customHeight="1">
      <c r="A40" s="207"/>
      <c r="B40" s="207"/>
      <c r="C40" s="206"/>
      <c r="D40" s="206"/>
      <c r="E40" s="206"/>
      <c r="F40" s="206"/>
      <c r="G40" s="206"/>
      <c r="H40" s="206"/>
      <c r="I40" s="206"/>
      <c r="J40" s="206"/>
      <c r="K40" s="206"/>
      <c r="L40" s="205"/>
      <c r="M40" s="205"/>
      <c r="N40" s="206"/>
      <c r="O40" s="205"/>
      <c r="P40" s="205"/>
      <c r="Q40" s="206"/>
      <c r="R40" s="206"/>
      <c r="S40" s="205"/>
      <c r="T40" s="205"/>
      <c r="U40" s="204"/>
      <c r="V40" s="206"/>
      <c r="W40" s="205"/>
      <c r="X40" s="205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</row>
    <row r="41" spans="1:38" ht="26.25" customHeight="1">
      <c r="A41" s="203" t="s">
        <v>251</v>
      </c>
      <c r="U41" s="202"/>
      <c r="Y41" s="202"/>
      <c r="AG41" s="198"/>
    </row>
    <row r="42" spans="1:38" ht="26.25" customHeight="1">
      <c r="U42" s="201"/>
      <c r="Y42" s="201"/>
    </row>
    <row r="43" spans="1:38" ht="26.25" customHeight="1">
      <c r="U43" s="201"/>
      <c r="Y43" s="201"/>
    </row>
    <row r="44" spans="1:38" ht="26.25" customHeight="1">
      <c r="U44" s="201"/>
      <c r="Y44" s="201"/>
    </row>
    <row r="45" spans="1:38" ht="26.25" customHeight="1">
      <c r="U45" s="201"/>
      <c r="Y45" s="201"/>
    </row>
    <row r="46" spans="1:38" ht="26.25" customHeight="1">
      <c r="U46" s="201"/>
      <c r="Y46" s="201"/>
    </row>
    <row r="47" spans="1:38" ht="26.25" customHeight="1">
      <c r="U47" s="201"/>
      <c r="Y47" s="201"/>
    </row>
    <row r="48" spans="1:38" ht="26.25" customHeight="1">
      <c r="U48" s="201"/>
      <c r="Y48" s="201"/>
    </row>
    <row r="49" spans="21:25" s="197" customFormat="1" ht="26.25" customHeight="1">
      <c r="U49" s="201"/>
      <c r="V49" s="198"/>
      <c r="W49" s="198"/>
      <c r="X49" s="198"/>
      <c r="Y49" s="201"/>
    </row>
    <row r="50" spans="21:25" s="197" customFormat="1" ht="26.25" customHeight="1">
      <c r="U50" s="201"/>
      <c r="V50" s="198"/>
      <c r="W50" s="198"/>
      <c r="X50" s="198"/>
      <c r="Y50" s="201"/>
    </row>
    <row r="51" spans="21:25" s="197" customFormat="1" ht="26.25" customHeight="1">
      <c r="U51" s="201"/>
      <c r="V51" s="198"/>
      <c r="W51" s="198"/>
      <c r="X51" s="198"/>
      <c r="Y51" s="201"/>
    </row>
    <row r="52" spans="21:25" s="197" customFormat="1" ht="26.25" customHeight="1">
      <c r="U52" s="201"/>
      <c r="V52" s="198"/>
      <c r="W52" s="198"/>
      <c r="X52" s="198"/>
      <c r="Y52" s="201"/>
    </row>
    <row r="53" spans="21:25" s="197" customFormat="1" ht="26.25" customHeight="1">
      <c r="U53" s="201"/>
      <c r="V53" s="198"/>
      <c r="W53" s="198"/>
      <c r="X53" s="198"/>
      <c r="Y53" s="201"/>
    </row>
    <row r="54" spans="21:25" s="197" customFormat="1" ht="26.25" customHeight="1">
      <c r="U54" s="201"/>
      <c r="V54" s="198"/>
      <c r="W54" s="198"/>
      <c r="X54" s="198"/>
      <c r="Y54" s="201"/>
    </row>
    <row r="55" spans="21:25" s="197" customFormat="1" ht="26.25" customHeight="1">
      <c r="U55" s="201"/>
      <c r="V55" s="198"/>
      <c r="W55" s="198"/>
      <c r="X55" s="198"/>
      <c r="Y55" s="201"/>
    </row>
    <row r="56" spans="21:25" s="197" customFormat="1" ht="26.25" customHeight="1">
      <c r="U56" s="201"/>
      <c r="V56" s="198"/>
      <c r="W56" s="198"/>
      <c r="X56" s="198"/>
      <c r="Y56" s="201"/>
    </row>
    <row r="57" spans="21:25" s="197" customFormat="1" ht="26.25" customHeight="1">
      <c r="U57" s="201"/>
      <c r="V57" s="198"/>
      <c r="W57" s="198"/>
      <c r="X57" s="198"/>
      <c r="Y57" s="201"/>
    </row>
    <row r="58" spans="21:25" s="197" customFormat="1" ht="26.25" customHeight="1">
      <c r="U58" s="201"/>
      <c r="V58" s="198"/>
      <c r="W58" s="198"/>
      <c r="X58" s="198"/>
      <c r="Y58" s="201"/>
    </row>
    <row r="59" spans="21:25" s="197" customFormat="1" ht="26.25" customHeight="1">
      <c r="U59" s="201"/>
      <c r="V59" s="198"/>
      <c r="W59" s="198"/>
      <c r="X59" s="198"/>
      <c r="Y59" s="201"/>
    </row>
    <row r="60" spans="21:25" s="197" customFormat="1" ht="26.25" customHeight="1">
      <c r="U60" s="201"/>
      <c r="V60" s="198"/>
      <c r="W60" s="198"/>
      <c r="X60" s="198"/>
      <c r="Y60" s="201"/>
    </row>
    <row r="61" spans="21:25" s="197" customFormat="1" ht="26.25" customHeight="1">
      <c r="U61" s="201"/>
      <c r="V61" s="198"/>
      <c r="W61" s="198"/>
      <c r="X61" s="198"/>
      <c r="Y61" s="201"/>
    </row>
    <row r="62" spans="21:25" s="197" customFormat="1" ht="26.25" customHeight="1">
      <c r="U62" s="201"/>
      <c r="V62" s="198"/>
      <c r="W62" s="198"/>
      <c r="X62" s="198"/>
      <c r="Y62" s="201"/>
    </row>
    <row r="63" spans="21:25" s="197" customFormat="1" ht="26.25" customHeight="1">
      <c r="U63" s="201"/>
      <c r="V63" s="198"/>
      <c r="W63" s="198"/>
      <c r="X63" s="198"/>
      <c r="Y63" s="201"/>
    </row>
    <row r="64" spans="21:25" s="197" customFormat="1" ht="26.25" customHeight="1">
      <c r="U64" s="201"/>
      <c r="V64" s="198"/>
      <c r="W64" s="198"/>
      <c r="X64" s="198"/>
      <c r="Y64" s="201"/>
    </row>
    <row r="65" spans="21:25" s="197" customFormat="1" ht="26.25" customHeight="1">
      <c r="U65" s="201"/>
      <c r="V65" s="198"/>
      <c r="W65" s="198"/>
      <c r="X65" s="198"/>
      <c r="Y65" s="201"/>
    </row>
    <row r="66" spans="21:25" s="197" customFormat="1" ht="26.25" customHeight="1">
      <c r="U66" s="201"/>
      <c r="V66" s="198"/>
      <c r="W66" s="198"/>
      <c r="X66" s="198"/>
      <c r="Y66" s="201"/>
    </row>
    <row r="67" spans="21:25" s="197" customFormat="1" ht="26.25" customHeight="1">
      <c r="U67" s="201"/>
      <c r="V67" s="198"/>
      <c r="W67" s="198"/>
      <c r="X67" s="198"/>
      <c r="Y67" s="201"/>
    </row>
    <row r="68" spans="21:25" s="197" customFormat="1" ht="26.25" customHeight="1">
      <c r="U68" s="201"/>
      <c r="V68" s="198"/>
      <c r="W68" s="198"/>
      <c r="X68" s="198"/>
      <c r="Y68" s="201"/>
    </row>
    <row r="69" spans="21:25" s="197" customFormat="1" ht="26.25" customHeight="1">
      <c r="U69" s="201"/>
      <c r="V69" s="198"/>
      <c r="W69" s="198"/>
      <c r="X69" s="198"/>
      <c r="Y69" s="201"/>
    </row>
    <row r="70" spans="21:25" s="197" customFormat="1" ht="26.25" customHeight="1">
      <c r="U70" s="201"/>
      <c r="V70" s="198"/>
      <c r="W70" s="198"/>
      <c r="X70" s="198"/>
      <c r="Y70" s="201"/>
    </row>
    <row r="71" spans="21:25" s="197" customFormat="1" ht="26.25" customHeight="1">
      <c r="U71" s="201"/>
      <c r="V71" s="198"/>
      <c r="W71" s="198"/>
      <c r="X71" s="198"/>
      <c r="Y71" s="201"/>
    </row>
    <row r="72" spans="21:25" s="197" customFormat="1" ht="26.25" customHeight="1">
      <c r="U72" s="201"/>
      <c r="V72" s="198"/>
      <c r="W72" s="198"/>
      <c r="X72" s="198"/>
      <c r="Y72" s="201"/>
    </row>
    <row r="73" spans="21:25" s="197" customFormat="1" ht="26.25" customHeight="1">
      <c r="U73" s="201"/>
      <c r="V73" s="198"/>
      <c r="W73" s="198"/>
      <c r="X73" s="198"/>
      <c r="Y73" s="201"/>
    </row>
    <row r="74" spans="21:25" s="197" customFormat="1" ht="26.25" customHeight="1">
      <c r="U74" s="201"/>
      <c r="V74" s="198"/>
      <c r="W74" s="198"/>
      <c r="X74" s="198"/>
      <c r="Y74" s="201"/>
    </row>
    <row r="75" spans="21:25" s="197" customFormat="1" ht="26.25" customHeight="1">
      <c r="U75" s="201"/>
      <c r="V75" s="198"/>
      <c r="W75" s="198"/>
      <c r="X75" s="198"/>
      <c r="Y75" s="201"/>
    </row>
    <row r="76" spans="21:25" s="197" customFormat="1" ht="26.25" customHeight="1">
      <c r="U76" s="201"/>
      <c r="V76" s="198"/>
      <c r="W76" s="198"/>
      <c r="X76" s="198"/>
      <c r="Y76" s="201"/>
    </row>
    <row r="77" spans="21:25" s="197" customFormat="1" ht="26.25" customHeight="1">
      <c r="U77" s="201"/>
      <c r="V77" s="198"/>
      <c r="W77" s="198"/>
      <c r="X77" s="198"/>
      <c r="Y77" s="201"/>
    </row>
    <row r="78" spans="21:25" s="197" customFormat="1" ht="26.25" customHeight="1">
      <c r="U78" s="201"/>
      <c r="V78" s="198"/>
      <c r="W78" s="198"/>
      <c r="X78" s="198"/>
      <c r="Y78" s="201"/>
    </row>
    <row r="79" spans="21:25" s="197" customFormat="1" ht="26.25" customHeight="1">
      <c r="U79" s="201"/>
      <c r="V79" s="198"/>
      <c r="W79" s="198"/>
      <c r="X79" s="198"/>
      <c r="Y79" s="201"/>
    </row>
    <row r="80" spans="21:25" s="197" customFormat="1" ht="26.25" customHeight="1">
      <c r="U80" s="201"/>
      <c r="V80" s="198"/>
      <c r="W80" s="198"/>
      <c r="X80" s="198"/>
      <c r="Y80" s="201"/>
    </row>
    <row r="81" spans="21:25" s="197" customFormat="1" ht="26.25" customHeight="1">
      <c r="U81" s="201"/>
      <c r="V81" s="198"/>
      <c r="W81" s="198"/>
      <c r="X81" s="198"/>
      <c r="Y81" s="201"/>
    </row>
    <row r="82" spans="21:25" s="197" customFormat="1" ht="26.25" customHeight="1">
      <c r="U82" s="201"/>
      <c r="V82" s="198"/>
      <c r="W82" s="198"/>
      <c r="X82" s="198"/>
      <c r="Y82" s="201"/>
    </row>
    <row r="83" spans="21:25" s="197" customFormat="1" ht="26.25" customHeight="1">
      <c r="U83" s="201"/>
      <c r="V83" s="198"/>
      <c r="W83" s="198"/>
      <c r="X83" s="198"/>
      <c r="Y83" s="201"/>
    </row>
    <row r="84" spans="21:25" s="197" customFormat="1" ht="26.25" customHeight="1">
      <c r="U84" s="201"/>
      <c r="V84" s="198"/>
      <c r="W84" s="198"/>
      <c r="X84" s="198"/>
      <c r="Y84" s="201"/>
    </row>
    <row r="85" spans="21:25" s="197" customFormat="1" ht="26.25" customHeight="1">
      <c r="U85" s="201"/>
      <c r="V85" s="198"/>
      <c r="W85" s="198"/>
      <c r="X85" s="198"/>
      <c r="Y85" s="201"/>
    </row>
    <row r="86" spans="21:25" s="197" customFormat="1" ht="26.25" customHeight="1">
      <c r="U86" s="201"/>
      <c r="V86" s="198"/>
      <c r="W86" s="198"/>
      <c r="X86" s="198"/>
      <c r="Y86" s="201"/>
    </row>
    <row r="87" spans="21:25" s="197" customFormat="1" ht="26.25" customHeight="1">
      <c r="U87" s="201"/>
      <c r="V87" s="198"/>
      <c r="W87" s="198"/>
      <c r="X87" s="198"/>
      <c r="Y87" s="201"/>
    </row>
    <row r="88" spans="21:25" s="197" customFormat="1" ht="26.25" customHeight="1">
      <c r="U88" s="201"/>
      <c r="V88" s="198"/>
      <c r="W88" s="198"/>
      <c r="X88" s="198"/>
      <c r="Y88" s="201"/>
    </row>
    <row r="89" spans="21:25" s="197" customFormat="1" ht="26.25" customHeight="1">
      <c r="U89" s="201"/>
      <c r="V89" s="198"/>
      <c r="W89" s="198"/>
      <c r="X89" s="198"/>
      <c r="Y89" s="201"/>
    </row>
    <row r="90" spans="21:25" s="197" customFormat="1" ht="26.25" customHeight="1">
      <c r="U90" s="201"/>
      <c r="V90" s="198"/>
      <c r="W90" s="198"/>
      <c r="X90" s="198"/>
      <c r="Y90" s="201"/>
    </row>
    <row r="91" spans="21:25" s="197" customFormat="1" ht="26.25" customHeight="1">
      <c r="U91" s="201"/>
      <c r="V91" s="198"/>
      <c r="W91" s="198"/>
      <c r="X91" s="198"/>
      <c r="Y91" s="201"/>
    </row>
    <row r="92" spans="21:25" s="197" customFormat="1" ht="26.25" customHeight="1">
      <c r="U92" s="201"/>
      <c r="V92" s="198"/>
      <c r="W92" s="198"/>
      <c r="X92" s="198"/>
      <c r="Y92" s="201"/>
    </row>
    <row r="93" spans="21:25" s="197" customFormat="1" ht="26.25" customHeight="1">
      <c r="U93" s="201"/>
      <c r="V93" s="198"/>
      <c r="W93" s="198"/>
      <c r="X93" s="198"/>
      <c r="Y93" s="201"/>
    </row>
    <row r="94" spans="21:25" s="197" customFormat="1" ht="26.25" customHeight="1">
      <c r="U94" s="201"/>
      <c r="V94" s="198"/>
      <c r="W94" s="198"/>
      <c r="X94" s="198"/>
      <c r="Y94" s="201"/>
    </row>
    <row r="95" spans="21:25" s="197" customFormat="1" ht="26.25" customHeight="1">
      <c r="U95" s="201"/>
      <c r="V95" s="198"/>
      <c r="W95" s="198"/>
      <c r="X95" s="198"/>
      <c r="Y95" s="201"/>
    </row>
    <row r="96" spans="21:25" s="197" customFormat="1" ht="26.25" customHeight="1">
      <c r="U96" s="201"/>
      <c r="V96" s="198"/>
      <c r="W96" s="198"/>
      <c r="X96" s="198"/>
      <c r="Y96" s="201"/>
    </row>
    <row r="97" spans="21:25" s="197" customFormat="1" ht="26.25" customHeight="1">
      <c r="U97" s="201"/>
      <c r="V97" s="198"/>
      <c r="W97" s="198"/>
      <c r="X97" s="198"/>
      <c r="Y97" s="201"/>
    </row>
    <row r="98" spans="21:25" s="197" customFormat="1" ht="26.25" customHeight="1">
      <c r="U98" s="201"/>
      <c r="V98" s="198"/>
      <c r="W98" s="198"/>
      <c r="X98" s="198"/>
      <c r="Y98" s="201"/>
    </row>
    <row r="99" spans="21:25" s="197" customFormat="1" ht="26.25" customHeight="1">
      <c r="U99" s="201"/>
      <c r="V99" s="198"/>
      <c r="W99" s="198"/>
      <c r="X99" s="198"/>
      <c r="Y99" s="201"/>
    </row>
    <row r="100" spans="21:25" s="197" customFormat="1" ht="26.25" customHeight="1">
      <c r="U100" s="201"/>
      <c r="V100" s="198"/>
      <c r="W100" s="198"/>
      <c r="X100" s="198"/>
      <c r="Y100" s="201"/>
    </row>
    <row r="101" spans="21:25" s="197" customFormat="1" ht="26.25" customHeight="1">
      <c r="U101" s="201"/>
      <c r="V101" s="198"/>
      <c r="W101" s="198"/>
      <c r="X101" s="198"/>
      <c r="Y101" s="201"/>
    </row>
    <row r="102" spans="21:25" s="197" customFormat="1" ht="26.25" customHeight="1">
      <c r="U102" s="201"/>
      <c r="V102" s="198"/>
      <c r="W102" s="198"/>
      <c r="X102" s="198"/>
      <c r="Y102" s="201"/>
    </row>
    <row r="103" spans="21:25" s="197" customFormat="1" ht="26.25" customHeight="1">
      <c r="U103" s="201"/>
      <c r="V103" s="198"/>
      <c r="W103" s="198"/>
      <c r="X103" s="198"/>
      <c r="Y103" s="201"/>
    </row>
    <row r="104" spans="21:25" s="197" customFormat="1" ht="26.25" customHeight="1">
      <c r="U104" s="201"/>
      <c r="V104" s="198"/>
      <c r="W104" s="198"/>
      <c r="X104" s="198"/>
      <c r="Y104" s="201"/>
    </row>
    <row r="105" spans="21:25" s="197" customFormat="1" ht="26.25" customHeight="1">
      <c r="U105" s="201"/>
      <c r="V105" s="198"/>
      <c r="W105" s="198"/>
      <c r="X105" s="198"/>
      <c r="Y105" s="201"/>
    </row>
    <row r="106" spans="21:25" s="197" customFormat="1" ht="26.25" customHeight="1">
      <c r="U106" s="201"/>
      <c r="V106" s="198"/>
      <c r="W106" s="198"/>
      <c r="X106" s="198"/>
      <c r="Y106" s="201"/>
    </row>
    <row r="107" spans="21:25" s="197" customFormat="1" ht="26.25" customHeight="1">
      <c r="U107" s="201"/>
      <c r="V107" s="198"/>
      <c r="W107" s="198"/>
      <c r="X107" s="198"/>
      <c r="Y107" s="201"/>
    </row>
    <row r="108" spans="21:25" s="197" customFormat="1" ht="26.25" customHeight="1">
      <c r="U108" s="201"/>
      <c r="V108" s="198"/>
      <c r="W108" s="198"/>
      <c r="X108" s="198"/>
      <c r="Y108" s="201"/>
    </row>
    <row r="109" spans="21:25" s="197" customFormat="1" ht="26.25" customHeight="1">
      <c r="U109" s="201"/>
      <c r="V109" s="198"/>
      <c r="W109" s="198"/>
      <c r="X109" s="198"/>
      <c r="Y109" s="201"/>
    </row>
    <row r="110" spans="21:25" s="197" customFormat="1" ht="26.25" customHeight="1">
      <c r="U110" s="201"/>
      <c r="V110" s="198"/>
      <c r="W110" s="198"/>
      <c r="X110" s="198"/>
      <c r="Y110" s="201"/>
    </row>
    <row r="111" spans="21:25" s="197" customFormat="1" ht="26.25" customHeight="1">
      <c r="U111" s="201"/>
      <c r="V111" s="198"/>
      <c r="W111" s="198"/>
      <c r="X111" s="198"/>
      <c r="Y111" s="201"/>
    </row>
    <row r="112" spans="21:25" s="197" customFormat="1" ht="26.25" customHeight="1">
      <c r="U112" s="201"/>
      <c r="V112" s="198"/>
      <c r="W112" s="198"/>
      <c r="X112" s="198"/>
      <c r="Y112" s="201"/>
    </row>
    <row r="113" spans="21:25" s="197" customFormat="1" ht="26.25" customHeight="1">
      <c r="U113" s="201"/>
      <c r="V113" s="198"/>
      <c r="W113" s="198"/>
      <c r="X113" s="198"/>
      <c r="Y113" s="201"/>
    </row>
    <row r="114" spans="21:25" s="197" customFormat="1" ht="26.25" customHeight="1">
      <c r="U114" s="201"/>
      <c r="V114" s="198"/>
      <c r="W114" s="198"/>
      <c r="X114" s="198"/>
      <c r="Y114" s="201"/>
    </row>
    <row r="115" spans="21:25" s="197" customFormat="1" ht="26.25" customHeight="1">
      <c r="U115" s="201"/>
      <c r="V115" s="198"/>
      <c r="W115" s="198"/>
      <c r="X115" s="198"/>
      <c r="Y115" s="201"/>
    </row>
    <row r="116" spans="21:25" s="197" customFormat="1" ht="26.25" customHeight="1">
      <c r="U116" s="201"/>
      <c r="V116" s="198"/>
      <c r="W116" s="198"/>
      <c r="X116" s="198"/>
      <c r="Y116" s="201"/>
    </row>
    <row r="117" spans="21:25" s="197" customFormat="1" ht="26.25" customHeight="1">
      <c r="U117" s="201"/>
      <c r="V117" s="198"/>
      <c r="W117" s="198"/>
      <c r="X117" s="198"/>
      <c r="Y117" s="201"/>
    </row>
    <row r="118" spans="21:25" s="197" customFormat="1" ht="26.25" customHeight="1">
      <c r="U118" s="201"/>
      <c r="V118" s="198"/>
      <c r="W118" s="198"/>
      <c r="X118" s="198"/>
      <c r="Y118" s="201"/>
    </row>
    <row r="119" spans="21:25" s="197" customFormat="1" ht="26.25" customHeight="1">
      <c r="U119" s="201"/>
      <c r="V119" s="198"/>
      <c r="W119" s="198"/>
      <c r="X119" s="198"/>
      <c r="Y119" s="201"/>
    </row>
    <row r="120" spans="21:25" s="197" customFormat="1" ht="26.25" customHeight="1">
      <c r="U120" s="201"/>
      <c r="V120" s="198"/>
      <c r="W120" s="198"/>
      <c r="X120" s="198"/>
      <c r="Y120" s="201"/>
    </row>
    <row r="121" spans="21:25" s="197" customFormat="1" ht="26.25" customHeight="1">
      <c r="U121" s="201"/>
      <c r="V121" s="198"/>
      <c r="W121" s="198"/>
      <c r="X121" s="198"/>
      <c r="Y121" s="201"/>
    </row>
    <row r="122" spans="21:25" s="197" customFormat="1" ht="26.25" customHeight="1">
      <c r="U122" s="201"/>
      <c r="V122" s="198"/>
      <c r="W122" s="198"/>
      <c r="X122" s="198"/>
      <c r="Y122" s="201"/>
    </row>
    <row r="123" spans="21:25" s="197" customFormat="1" ht="26.25" customHeight="1">
      <c r="U123" s="201"/>
      <c r="V123" s="198"/>
      <c r="W123" s="198"/>
      <c r="X123" s="198"/>
      <c r="Y123" s="201"/>
    </row>
    <row r="124" spans="21:25" s="197" customFormat="1" ht="26.25" customHeight="1">
      <c r="U124" s="201"/>
      <c r="V124" s="198"/>
      <c r="W124" s="198"/>
      <c r="X124" s="198"/>
      <c r="Y124" s="201"/>
    </row>
    <row r="125" spans="21:25" s="197" customFormat="1" ht="26.25" customHeight="1">
      <c r="U125" s="201"/>
      <c r="V125" s="198"/>
      <c r="W125" s="198"/>
      <c r="X125" s="198"/>
      <c r="Y125" s="201"/>
    </row>
    <row r="126" spans="21:25" s="197" customFormat="1" ht="26.25" customHeight="1">
      <c r="U126" s="201"/>
      <c r="V126" s="198"/>
      <c r="W126" s="198"/>
      <c r="X126" s="198"/>
      <c r="Y126" s="201"/>
    </row>
    <row r="127" spans="21:25" s="197" customFormat="1" ht="26.25" customHeight="1">
      <c r="U127" s="201"/>
      <c r="V127" s="198"/>
      <c r="W127" s="198"/>
      <c r="X127" s="198"/>
      <c r="Y127" s="201"/>
    </row>
    <row r="128" spans="21:25" s="197" customFormat="1" ht="26.25" customHeight="1">
      <c r="U128" s="201"/>
      <c r="V128" s="198"/>
      <c r="W128" s="198"/>
      <c r="X128" s="198"/>
      <c r="Y128" s="201"/>
    </row>
    <row r="129" spans="21:25" s="197" customFormat="1" ht="26.25" customHeight="1">
      <c r="U129" s="201"/>
      <c r="V129" s="198"/>
      <c r="W129" s="198"/>
      <c r="X129" s="198"/>
      <c r="Y129" s="201"/>
    </row>
    <row r="130" spans="21:25" s="197" customFormat="1" ht="26.25" customHeight="1">
      <c r="U130" s="201"/>
      <c r="V130" s="198"/>
      <c r="W130" s="198"/>
      <c r="X130" s="198"/>
      <c r="Y130" s="201"/>
    </row>
    <row r="131" spans="21:25" s="197" customFormat="1" ht="26.25" customHeight="1">
      <c r="U131" s="201"/>
      <c r="V131" s="198"/>
      <c r="W131" s="198"/>
      <c r="X131" s="198"/>
      <c r="Y131" s="201"/>
    </row>
    <row r="132" spans="21:25" s="197" customFormat="1" ht="26.25" customHeight="1">
      <c r="U132" s="201"/>
      <c r="V132" s="198"/>
      <c r="W132" s="198"/>
      <c r="X132" s="198"/>
      <c r="Y132" s="201"/>
    </row>
    <row r="133" spans="21:25" s="197" customFormat="1" ht="26.25" customHeight="1">
      <c r="U133" s="201"/>
      <c r="V133" s="198"/>
      <c r="W133" s="198"/>
      <c r="X133" s="198"/>
      <c r="Y133" s="201"/>
    </row>
    <row r="134" spans="21:25" s="197" customFormat="1" ht="26.25" customHeight="1">
      <c r="U134" s="201"/>
      <c r="V134" s="198"/>
      <c r="W134" s="198"/>
      <c r="X134" s="198"/>
      <c r="Y134" s="201"/>
    </row>
    <row r="135" spans="21:25" s="197" customFormat="1" ht="26.25" customHeight="1">
      <c r="U135" s="201"/>
      <c r="V135" s="198"/>
      <c r="W135" s="198"/>
      <c r="X135" s="198"/>
      <c r="Y135" s="201"/>
    </row>
    <row r="136" spans="21:25" s="197" customFormat="1" ht="26.25" customHeight="1">
      <c r="U136" s="201"/>
      <c r="V136" s="198"/>
      <c r="W136" s="198"/>
      <c r="X136" s="198"/>
      <c r="Y136" s="201"/>
    </row>
    <row r="137" spans="21:25" s="197" customFormat="1" ht="26.25" customHeight="1">
      <c r="U137" s="201"/>
      <c r="V137" s="198"/>
      <c r="W137" s="198"/>
      <c r="X137" s="198"/>
      <c r="Y137" s="201"/>
    </row>
    <row r="138" spans="21:25" s="197" customFormat="1" ht="26.25" customHeight="1">
      <c r="U138" s="201"/>
      <c r="V138" s="198"/>
      <c r="W138" s="198"/>
      <c r="X138" s="198"/>
      <c r="Y138" s="201"/>
    </row>
    <row r="139" spans="21:25" s="197" customFormat="1" ht="26.25" customHeight="1">
      <c r="U139" s="201"/>
      <c r="V139" s="198"/>
      <c r="W139" s="198"/>
      <c r="X139" s="198"/>
      <c r="Y139" s="201"/>
    </row>
    <row r="140" spans="21:25" s="197" customFormat="1" ht="26.25" customHeight="1">
      <c r="U140" s="201"/>
      <c r="V140" s="198"/>
      <c r="W140" s="198"/>
      <c r="X140" s="198"/>
      <c r="Y140" s="201"/>
    </row>
    <row r="141" spans="21:25" s="197" customFormat="1" ht="26.25" customHeight="1">
      <c r="U141" s="201"/>
      <c r="V141" s="198"/>
      <c r="W141" s="198"/>
      <c r="X141" s="198"/>
      <c r="Y141" s="201"/>
    </row>
    <row r="142" spans="21:25" s="197" customFormat="1" ht="26.25" customHeight="1">
      <c r="U142" s="201"/>
      <c r="V142" s="198"/>
      <c r="W142" s="198"/>
      <c r="X142" s="198"/>
      <c r="Y142" s="201"/>
    </row>
    <row r="143" spans="21:25" s="197" customFormat="1" ht="26.25" customHeight="1">
      <c r="U143" s="201"/>
      <c r="V143" s="198"/>
      <c r="W143" s="198"/>
      <c r="X143" s="198"/>
      <c r="Y143" s="201"/>
    </row>
    <row r="144" spans="21:25" s="197" customFormat="1" ht="26.25" customHeight="1">
      <c r="U144" s="201"/>
      <c r="V144" s="198"/>
      <c r="W144" s="198"/>
      <c r="X144" s="198"/>
      <c r="Y144" s="201"/>
    </row>
    <row r="145" spans="21:25" s="197" customFormat="1" ht="26.25" customHeight="1">
      <c r="U145" s="201"/>
      <c r="V145" s="198"/>
      <c r="W145" s="198"/>
      <c r="X145" s="198"/>
      <c r="Y145" s="201"/>
    </row>
    <row r="146" spans="21:25" s="197" customFormat="1" ht="26.25" customHeight="1">
      <c r="U146" s="201"/>
      <c r="V146" s="198"/>
      <c r="W146" s="198"/>
      <c r="X146" s="198"/>
      <c r="Y146" s="201"/>
    </row>
    <row r="147" spans="21:25" s="197" customFormat="1" ht="26.25" customHeight="1">
      <c r="U147" s="201"/>
      <c r="V147" s="198"/>
      <c r="W147" s="198"/>
      <c r="X147" s="198"/>
      <c r="Y147" s="201"/>
    </row>
    <row r="148" spans="21:25" s="197" customFormat="1" ht="26.25" customHeight="1">
      <c r="U148" s="201"/>
      <c r="V148" s="198"/>
      <c r="W148" s="198"/>
      <c r="X148" s="198"/>
      <c r="Y148" s="201"/>
    </row>
    <row r="149" spans="21:25" s="197" customFormat="1" ht="26.25" customHeight="1">
      <c r="U149" s="201"/>
      <c r="V149" s="198"/>
      <c r="W149" s="198"/>
      <c r="X149" s="198"/>
      <c r="Y149" s="201"/>
    </row>
    <row r="150" spans="21:25" s="197" customFormat="1" ht="26.25" customHeight="1">
      <c r="U150" s="201"/>
      <c r="V150" s="198"/>
      <c r="W150" s="198"/>
      <c r="X150" s="198"/>
      <c r="Y150" s="201"/>
    </row>
    <row r="151" spans="21:25" s="197" customFormat="1" ht="26.25" customHeight="1">
      <c r="U151" s="201"/>
      <c r="V151" s="198"/>
      <c r="W151" s="198"/>
      <c r="X151" s="198"/>
      <c r="Y151" s="201"/>
    </row>
    <row r="152" spans="21:25" s="197" customFormat="1" ht="26.25" customHeight="1">
      <c r="U152" s="201"/>
      <c r="V152" s="198"/>
      <c r="W152" s="198"/>
      <c r="X152" s="198"/>
      <c r="Y152" s="201"/>
    </row>
    <row r="153" spans="21:25" s="197" customFormat="1" ht="26.25" customHeight="1">
      <c r="U153" s="201"/>
      <c r="V153" s="198"/>
      <c r="W153" s="198"/>
      <c r="X153" s="198"/>
      <c r="Y153" s="201"/>
    </row>
    <row r="154" spans="21:25" s="197" customFormat="1" ht="26.25" customHeight="1">
      <c r="U154" s="201"/>
      <c r="V154" s="198"/>
      <c r="W154" s="198"/>
      <c r="X154" s="198"/>
      <c r="Y154" s="201"/>
    </row>
    <row r="155" spans="21:25" s="197" customFormat="1" ht="26.25" customHeight="1">
      <c r="U155" s="201"/>
      <c r="V155" s="198"/>
      <c r="W155" s="198"/>
      <c r="X155" s="198"/>
      <c r="Y155" s="201"/>
    </row>
    <row r="156" spans="21:25" s="197" customFormat="1" ht="26.25" customHeight="1">
      <c r="U156" s="201"/>
      <c r="V156" s="198"/>
      <c r="W156" s="198"/>
      <c r="X156" s="198"/>
      <c r="Y156" s="201"/>
    </row>
    <row r="157" spans="21:25" s="197" customFormat="1" ht="26.25" customHeight="1">
      <c r="U157" s="201"/>
      <c r="V157" s="198"/>
      <c r="W157" s="198"/>
      <c r="X157" s="198"/>
      <c r="Y157" s="201"/>
    </row>
    <row r="158" spans="21:25" s="197" customFormat="1" ht="26.25" customHeight="1">
      <c r="U158" s="201"/>
      <c r="V158" s="198"/>
      <c r="W158" s="198"/>
      <c r="X158" s="198"/>
      <c r="Y158" s="201"/>
    </row>
    <row r="159" spans="21:25" s="197" customFormat="1" ht="26.25" customHeight="1">
      <c r="U159" s="201"/>
      <c r="V159" s="198"/>
      <c r="W159" s="198"/>
      <c r="X159" s="198"/>
      <c r="Y159" s="201"/>
    </row>
    <row r="160" spans="21:25" s="197" customFormat="1" ht="26.25" customHeight="1">
      <c r="U160" s="201"/>
      <c r="V160" s="198"/>
      <c r="W160" s="198"/>
      <c r="X160" s="198"/>
      <c r="Y160" s="201"/>
    </row>
    <row r="161" spans="21:25" s="197" customFormat="1" ht="26.25" customHeight="1">
      <c r="U161" s="201"/>
      <c r="V161" s="198"/>
      <c r="W161" s="198"/>
      <c r="X161" s="198"/>
      <c r="Y161" s="201"/>
    </row>
    <row r="162" spans="21:25" s="197" customFormat="1" ht="26.25" customHeight="1">
      <c r="U162" s="201"/>
      <c r="V162" s="198"/>
      <c r="W162" s="198"/>
      <c r="X162" s="198"/>
      <c r="Y162" s="201"/>
    </row>
    <row r="163" spans="21:25" s="197" customFormat="1" ht="26.25" customHeight="1">
      <c r="U163" s="201"/>
      <c r="V163" s="198"/>
      <c r="W163" s="198"/>
      <c r="X163" s="198"/>
      <c r="Y163" s="201"/>
    </row>
    <row r="164" spans="21:25" s="197" customFormat="1" ht="26.25" customHeight="1">
      <c r="U164" s="201"/>
      <c r="V164" s="198"/>
      <c r="W164" s="198"/>
      <c r="X164" s="198"/>
      <c r="Y164" s="201"/>
    </row>
    <row r="165" spans="21:25" s="197" customFormat="1" ht="26.25" customHeight="1">
      <c r="U165" s="201"/>
      <c r="V165" s="198"/>
      <c r="W165" s="198"/>
      <c r="X165" s="198"/>
      <c r="Y165" s="201"/>
    </row>
    <row r="166" spans="21:25" s="197" customFormat="1" ht="26.25" customHeight="1">
      <c r="U166" s="201"/>
      <c r="V166" s="198"/>
      <c r="W166" s="198"/>
      <c r="X166" s="198"/>
      <c r="Y166" s="201"/>
    </row>
    <row r="167" spans="21:25" s="197" customFormat="1" ht="26.25" customHeight="1">
      <c r="U167" s="201"/>
      <c r="V167" s="198"/>
      <c r="W167" s="198"/>
      <c r="X167" s="198"/>
      <c r="Y167" s="201"/>
    </row>
    <row r="168" spans="21:25" s="197" customFormat="1" ht="26.25" customHeight="1">
      <c r="U168" s="201"/>
      <c r="V168" s="198"/>
      <c r="W168" s="198"/>
      <c r="X168" s="198"/>
      <c r="Y168" s="201"/>
    </row>
    <row r="169" spans="21:25" s="197" customFormat="1" ht="26.25" customHeight="1">
      <c r="U169" s="201"/>
      <c r="V169" s="198"/>
      <c r="W169" s="198"/>
      <c r="X169" s="198"/>
      <c r="Y169" s="201"/>
    </row>
    <row r="170" spans="21:25" s="197" customFormat="1" ht="26.25" customHeight="1">
      <c r="U170" s="201"/>
      <c r="V170" s="198"/>
      <c r="W170" s="198"/>
      <c r="X170" s="198"/>
      <c r="Y170" s="201"/>
    </row>
    <row r="171" spans="21:25" s="197" customFormat="1" ht="26.25" customHeight="1">
      <c r="U171" s="201"/>
      <c r="V171" s="198"/>
      <c r="W171" s="198"/>
      <c r="X171" s="198"/>
      <c r="Y171" s="201"/>
    </row>
    <row r="172" spans="21:25" s="197" customFormat="1" ht="26.25" customHeight="1">
      <c r="U172" s="201"/>
      <c r="V172" s="198"/>
      <c r="W172" s="198"/>
      <c r="X172" s="198"/>
      <c r="Y172" s="201"/>
    </row>
    <row r="173" spans="21:25" s="197" customFormat="1" ht="26.25" customHeight="1">
      <c r="U173" s="201"/>
      <c r="V173" s="198"/>
      <c r="W173" s="198"/>
      <c r="X173" s="198"/>
      <c r="Y173" s="201"/>
    </row>
    <row r="174" spans="21:25" s="197" customFormat="1" ht="26.25" customHeight="1">
      <c r="U174" s="201"/>
      <c r="V174" s="198"/>
      <c r="W174" s="198"/>
      <c r="X174" s="198"/>
      <c r="Y174" s="201"/>
    </row>
    <row r="175" spans="21:25" s="197" customFormat="1" ht="26.25" customHeight="1">
      <c r="U175" s="201"/>
      <c r="V175" s="198"/>
      <c r="W175" s="198"/>
      <c r="X175" s="198"/>
      <c r="Y175" s="201"/>
    </row>
    <row r="176" spans="21:25" s="197" customFormat="1" ht="26.25" customHeight="1">
      <c r="U176" s="201"/>
      <c r="V176" s="198"/>
      <c r="W176" s="198"/>
      <c r="X176" s="198"/>
      <c r="Y176" s="201"/>
    </row>
    <row r="177" spans="21:25" s="197" customFormat="1" ht="26.25" customHeight="1">
      <c r="U177" s="201"/>
      <c r="V177" s="198"/>
      <c r="W177" s="198"/>
      <c r="X177" s="198"/>
      <c r="Y177" s="201"/>
    </row>
    <row r="178" spans="21:25" s="197" customFormat="1" ht="26.25" customHeight="1">
      <c r="U178" s="201"/>
      <c r="V178" s="198"/>
      <c r="W178" s="198"/>
      <c r="X178" s="198"/>
      <c r="Y178" s="201"/>
    </row>
    <row r="179" spans="21:25" s="197" customFormat="1" ht="26.25" customHeight="1">
      <c r="U179" s="201"/>
      <c r="V179" s="198"/>
      <c r="W179" s="198"/>
      <c r="X179" s="198"/>
      <c r="Y179" s="201"/>
    </row>
    <row r="180" spans="21:25" s="197" customFormat="1" ht="26.25" customHeight="1">
      <c r="U180" s="201"/>
      <c r="V180" s="198"/>
      <c r="W180" s="198"/>
      <c r="X180" s="198"/>
      <c r="Y180" s="201"/>
    </row>
    <row r="181" spans="21:25" s="197" customFormat="1" ht="26.25" customHeight="1">
      <c r="U181" s="201"/>
      <c r="V181" s="198"/>
      <c r="W181" s="198"/>
      <c r="X181" s="198"/>
      <c r="Y181" s="201"/>
    </row>
    <row r="182" spans="21:25" s="197" customFormat="1" ht="26.25" customHeight="1">
      <c r="U182" s="201"/>
      <c r="V182" s="198"/>
      <c r="W182" s="198"/>
      <c r="X182" s="198"/>
      <c r="Y182" s="201"/>
    </row>
    <row r="183" spans="21:25" s="197" customFormat="1" ht="26.25" customHeight="1">
      <c r="U183" s="201"/>
      <c r="V183" s="198"/>
      <c r="W183" s="198"/>
      <c r="X183" s="198"/>
      <c r="Y183" s="201"/>
    </row>
    <row r="184" spans="21:25" s="197" customFormat="1" ht="26.25" customHeight="1">
      <c r="U184" s="201"/>
      <c r="V184" s="198"/>
      <c r="W184" s="198"/>
      <c r="X184" s="198"/>
      <c r="Y184" s="201"/>
    </row>
    <row r="185" spans="21:25" s="197" customFormat="1" ht="26.25" customHeight="1">
      <c r="U185" s="201"/>
      <c r="V185" s="198"/>
      <c r="W185" s="198"/>
      <c r="X185" s="198"/>
      <c r="Y185" s="201"/>
    </row>
    <row r="186" spans="21:25" s="197" customFormat="1" ht="26.25" customHeight="1">
      <c r="U186" s="201"/>
      <c r="V186" s="198"/>
      <c r="W186" s="198"/>
      <c r="X186" s="198"/>
      <c r="Y186" s="201"/>
    </row>
    <row r="187" spans="21:25" s="197" customFormat="1" ht="26.25" customHeight="1">
      <c r="U187" s="201"/>
      <c r="V187" s="198"/>
      <c r="W187" s="198"/>
      <c r="X187" s="198"/>
      <c r="Y187" s="201"/>
    </row>
    <row r="188" spans="21:25" s="197" customFormat="1" ht="26.25" customHeight="1">
      <c r="U188" s="201"/>
      <c r="V188" s="198"/>
      <c r="W188" s="198"/>
      <c r="X188" s="198"/>
      <c r="Y188" s="201"/>
    </row>
    <row r="189" spans="21:25" s="197" customFormat="1" ht="26.25" customHeight="1">
      <c r="U189" s="201"/>
      <c r="V189" s="198"/>
      <c r="W189" s="198"/>
      <c r="X189" s="198"/>
      <c r="Y189" s="201"/>
    </row>
    <row r="190" spans="21:25" s="197" customFormat="1" ht="26.25" customHeight="1">
      <c r="U190" s="201"/>
      <c r="V190" s="198"/>
      <c r="W190" s="198"/>
      <c r="X190" s="198"/>
      <c r="Y190" s="201"/>
    </row>
    <row r="191" spans="21:25" s="197" customFormat="1" ht="26.25" customHeight="1">
      <c r="U191" s="201"/>
      <c r="V191" s="198"/>
      <c r="W191" s="198"/>
      <c r="X191" s="198"/>
      <c r="Y191" s="201"/>
    </row>
    <row r="192" spans="21:25" s="197" customFormat="1" ht="26.25" customHeight="1">
      <c r="U192" s="201"/>
      <c r="V192" s="198"/>
      <c r="W192" s="198"/>
      <c r="X192" s="198"/>
      <c r="Y192" s="201"/>
    </row>
    <row r="193" spans="21:25" s="197" customFormat="1" ht="26.25" customHeight="1">
      <c r="U193" s="201"/>
      <c r="V193" s="198"/>
      <c r="W193" s="198"/>
      <c r="X193" s="198"/>
      <c r="Y193" s="201"/>
    </row>
    <row r="194" spans="21:25" s="197" customFormat="1" ht="26.25" customHeight="1">
      <c r="U194" s="201"/>
      <c r="V194" s="198"/>
      <c r="W194" s="198"/>
      <c r="X194" s="198"/>
      <c r="Y194" s="201"/>
    </row>
    <row r="195" spans="21:25" s="197" customFormat="1" ht="26.25" customHeight="1">
      <c r="U195" s="201"/>
      <c r="V195" s="198"/>
      <c r="W195" s="198"/>
      <c r="X195" s="198"/>
      <c r="Y195" s="201"/>
    </row>
    <row r="196" spans="21:25" s="197" customFormat="1" ht="26.25" customHeight="1">
      <c r="U196" s="201"/>
      <c r="V196" s="198"/>
      <c r="W196" s="198"/>
      <c r="X196" s="198"/>
      <c r="Y196" s="201"/>
    </row>
    <row r="197" spans="21:25" s="197" customFormat="1" ht="26.25" customHeight="1">
      <c r="U197" s="201"/>
      <c r="V197" s="198"/>
      <c r="W197" s="198"/>
      <c r="X197" s="198"/>
      <c r="Y197" s="201"/>
    </row>
    <row r="198" spans="21:25" s="197" customFormat="1" ht="26.25" customHeight="1">
      <c r="U198" s="201"/>
      <c r="V198" s="198"/>
      <c r="W198" s="198"/>
      <c r="X198" s="198"/>
      <c r="Y198" s="201"/>
    </row>
    <row r="199" spans="21:25" s="197" customFormat="1" ht="26.25" customHeight="1">
      <c r="U199" s="201"/>
      <c r="V199" s="198"/>
      <c r="W199" s="198"/>
      <c r="X199" s="198"/>
      <c r="Y199" s="201"/>
    </row>
    <row r="200" spans="21:25" s="197" customFormat="1" ht="26.25" customHeight="1">
      <c r="U200" s="201"/>
      <c r="V200" s="198"/>
      <c r="W200" s="198"/>
      <c r="X200" s="198"/>
      <c r="Y200" s="201"/>
    </row>
    <row r="201" spans="21:25" s="197" customFormat="1" ht="26.25" customHeight="1">
      <c r="U201" s="201"/>
      <c r="V201" s="198"/>
      <c r="W201" s="198"/>
      <c r="X201" s="198"/>
      <c r="Y201" s="201"/>
    </row>
    <row r="202" spans="21:25" s="197" customFormat="1" ht="26.25" customHeight="1">
      <c r="U202" s="201"/>
      <c r="V202" s="198"/>
      <c r="W202" s="198"/>
      <c r="X202" s="198"/>
      <c r="Y202" s="201"/>
    </row>
    <row r="203" spans="21:25" s="197" customFormat="1" ht="26.25" customHeight="1">
      <c r="U203" s="201"/>
      <c r="V203" s="198"/>
      <c r="W203" s="198"/>
      <c r="X203" s="198"/>
      <c r="Y203" s="201"/>
    </row>
    <row r="204" spans="21:25" s="197" customFormat="1" ht="26.25" customHeight="1">
      <c r="U204" s="201"/>
      <c r="V204" s="198"/>
      <c r="W204" s="198"/>
      <c r="X204" s="198"/>
      <c r="Y204" s="201"/>
    </row>
    <row r="205" spans="21:25" s="197" customFormat="1" ht="26.25" customHeight="1">
      <c r="U205" s="201"/>
      <c r="V205" s="198"/>
      <c r="W205" s="198"/>
      <c r="X205" s="198"/>
      <c r="Y205" s="201"/>
    </row>
    <row r="206" spans="21:25" s="197" customFormat="1" ht="26.25" customHeight="1">
      <c r="U206" s="201"/>
      <c r="V206" s="198"/>
      <c r="W206" s="198"/>
      <c r="X206" s="198"/>
      <c r="Y206" s="201"/>
    </row>
    <row r="207" spans="21:25" s="197" customFormat="1" ht="26.25" customHeight="1">
      <c r="U207" s="201"/>
      <c r="V207" s="198"/>
      <c r="W207" s="198"/>
      <c r="X207" s="198"/>
      <c r="Y207" s="201"/>
    </row>
    <row r="208" spans="21:25" s="197" customFormat="1" ht="26.25" customHeight="1">
      <c r="U208" s="201"/>
      <c r="V208" s="198"/>
      <c r="W208" s="198"/>
      <c r="X208" s="198"/>
      <c r="Y208" s="201"/>
    </row>
    <row r="209" spans="21:25" s="197" customFormat="1" ht="26.25" customHeight="1">
      <c r="U209" s="201"/>
      <c r="V209" s="198"/>
      <c r="W209" s="198"/>
      <c r="X209" s="198"/>
      <c r="Y209" s="201"/>
    </row>
    <row r="210" spans="21:25" s="197" customFormat="1" ht="26.25" customHeight="1">
      <c r="U210" s="201"/>
      <c r="V210" s="198"/>
      <c r="W210" s="198"/>
      <c r="X210" s="198"/>
      <c r="Y210" s="201"/>
    </row>
    <row r="211" spans="21:25" s="197" customFormat="1" ht="26.25" customHeight="1">
      <c r="U211" s="201"/>
      <c r="V211" s="198"/>
      <c r="W211" s="198"/>
      <c r="X211" s="198"/>
      <c r="Y211" s="201"/>
    </row>
    <row r="212" spans="21:25" s="197" customFormat="1" ht="26.25" customHeight="1">
      <c r="U212" s="201"/>
      <c r="V212" s="198"/>
      <c r="W212" s="198"/>
      <c r="X212" s="198"/>
      <c r="Y212" s="201"/>
    </row>
    <row r="213" spans="21:25" s="197" customFormat="1" ht="26.25" customHeight="1">
      <c r="U213" s="201"/>
      <c r="V213" s="198"/>
      <c r="W213" s="198"/>
      <c r="X213" s="198"/>
      <c r="Y213" s="201"/>
    </row>
    <row r="214" spans="21:25" s="197" customFormat="1" ht="26.25" customHeight="1">
      <c r="U214" s="201"/>
      <c r="V214" s="198"/>
      <c r="W214" s="198"/>
      <c r="X214" s="198"/>
      <c r="Y214" s="201"/>
    </row>
    <row r="215" spans="21:25" s="197" customFormat="1" ht="26.25" customHeight="1">
      <c r="U215" s="201"/>
      <c r="V215" s="198"/>
      <c r="W215" s="198"/>
      <c r="X215" s="198"/>
      <c r="Y215" s="201"/>
    </row>
    <row r="216" spans="21:25" s="197" customFormat="1" ht="26.25" customHeight="1">
      <c r="U216" s="201"/>
      <c r="V216" s="198"/>
      <c r="W216" s="198"/>
      <c r="X216" s="198"/>
      <c r="Y216" s="201"/>
    </row>
    <row r="217" spans="21:25" s="197" customFormat="1" ht="26.25" customHeight="1">
      <c r="U217" s="201"/>
      <c r="V217" s="198"/>
      <c r="W217" s="198"/>
      <c r="X217" s="198"/>
      <c r="Y217" s="201"/>
    </row>
    <row r="218" spans="21:25" s="197" customFormat="1" ht="26.25" customHeight="1">
      <c r="U218" s="201"/>
      <c r="V218" s="198"/>
      <c r="W218" s="198"/>
      <c r="X218" s="198"/>
      <c r="Y218" s="201"/>
    </row>
    <row r="219" spans="21:25" s="197" customFormat="1" ht="26.25" customHeight="1">
      <c r="U219" s="201"/>
      <c r="V219" s="198"/>
      <c r="W219" s="198"/>
      <c r="X219" s="198"/>
      <c r="Y219" s="201"/>
    </row>
    <row r="220" spans="21:25" s="197" customFormat="1" ht="26.25" customHeight="1">
      <c r="U220" s="201"/>
      <c r="V220" s="198"/>
      <c r="W220" s="198"/>
      <c r="X220" s="198"/>
      <c r="Y220" s="201"/>
    </row>
    <row r="221" spans="21:25" s="197" customFormat="1" ht="26.25" customHeight="1">
      <c r="U221" s="201"/>
      <c r="V221" s="198"/>
      <c r="W221" s="198"/>
      <c r="X221" s="198"/>
      <c r="Y221" s="201"/>
    </row>
    <row r="222" spans="21:25" s="197" customFormat="1" ht="26.25" customHeight="1">
      <c r="U222" s="201"/>
      <c r="V222" s="198"/>
      <c r="W222" s="198"/>
      <c r="X222" s="198"/>
      <c r="Y222" s="201"/>
    </row>
    <row r="223" spans="21:25" s="197" customFormat="1" ht="26.25" customHeight="1">
      <c r="U223" s="201"/>
      <c r="V223" s="198"/>
      <c r="W223" s="198"/>
      <c r="X223" s="198"/>
      <c r="Y223" s="201"/>
    </row>
    <row r="224" spans="21:25" s="197" customFormat="1" ht="26.25" customHeight="1">
      <c r="U224" s="201"/>
      <c r="V224" s="198"/>
      <c r="W224" s="198"/>
      <c r="X224" s="198"/>
      <c r="Y224" s="201"/>
    </row>
    <row r="225" spans="21:25" s="197" customFormat="1" ht="26.25" customHeight="1">
      <c r="U225" s="201"/>
      <c r="V225" s="198"/>
      <c r="W225" s="198"/>
      <c r="X225" s="198"/>
      <c r="Y225" s="201"/>
    </row>
    <row r="226" spans="21:25" s="197" customFormat="1" ht="26.25" customHeight="1">
      <c r="U226" s="201"/>
      <c r="V226" s="198"/>
      <c r="W226" s="198"/>
      <c r="X226" s="198"/>
      <c r="Y226" s="201"/>
    </row>
    <row r="227" spans="21:25" s="197" customFormat="1" ht="26.25" customHeight="1">
      <c r="U227" s="201"/>
      <c r="V227" s="198"/>
      <c r="W227" s="198"/>
      <c r="X227" s="198"/>
      <c r="Y227" s="201"/>
    </row>
    <row r="228" spans="21:25" s="197" customFormat="1" ht="26.25" customHeight="1">
      <c r="U228" s="201"/>
      <c r="V228" s="198"/>
      <c r="W228" s="198"/>
      <c r="X228" s="198"/>
      <c r="Y228" s="201"/>
    </row>
    <row r="229" spans="21:25" s="197" customFormat="1" ht="26.25" customHeight="1">
      <c r="U229" s="201"/>
      <c r="V229" s="198"/>
      <c r="W229" s="198"/>
      <c r="X229" s="198"/>
      <c r="Y229" s="201"/>
    </row>
    <row r="230" spans="21:25" s="197" customFormat="1" ht="26.25" customHeight="1">
      <c r="U230" s="201"/>
      <c r="V230" s="198"/>
      <c r="W230" s="198"/>
      <c r="X230" s="198"/>
      <c r="Y230" s="201"/>
    </row>
    <row r="231" spans="21:25" s="197" customFormat="1" ht="26.25" customHeight="1">
      <c r="U231" s="201"/>
      <c r="V231" s="198"/>
      <c r="W231" s="198"/>
      <c r="X231" s="198"/>
      <c r="Y231" s="201"/>
    </row>
    <row r="232" spans="21:25" s="197" customFormat="1" ht="26.25" customHeight="1">
      <c r="U232" s="201"/>
      <c r="V232" s="198"/>
      <c r="W232" s="198"/>
      <c r="X232" s="198"/>
      <c r="Y232" s="201"/>
    </row>
    <row r="233" spans="21:25" s="197" customFormat="1" ht="26.25" customHeight="1">
      <c r="U233" s="201"/>
      <c r="V233" s="198"/>
      <c r="W233" s="198"/>
      <c r="X233" s="198"/>
      <c r="Y233" s="201"/>
    </row>
    <row r="234" spans="21:25" s="197" customFormat="1" ht="26.25" customHeight="1">
      <c r="U234" s="201"/>
      <c r="V234" s="198"/>
      <c r="W234" s="198"/>
      <c r="X234" s="198"/>
      <c r="Y234" s="201"/>
    </row>
    <row r="235" spans="21:25" s="197" customFormat="1" ht="26.25" customHeight="1">
      <c r="U235" s="201"/>
      <c r="V235" s="198"/>
      <c r="W235" s="198"/>
      <c r="X235" s="198"/>
      <c r="Y235" s="201"/>
    </row>
    <row r="236" spans="21:25" s="197" customFormat="1" ht="26.25" customHeight="1">
      <c r="U236" s="201"/>
      <c r="V236" s="198"/>
      <c r="W236" s="198"/>
      <c r="X236" s="198"/>
      <c r="Y236" s="201"/>
    </row>
    <row r="237" spans="21:25" s="197" customFormat="1" ht="26.25" customHeight="1">
      <c r="U237" s="201"/>
      <c r="V237" s="198"/>
      <c r="W237" s="198"/>
      <c r="X237" s="198"/>
      <c r="Y237" s="201"/>
    </row>
    <row r="238" spans="21:25" s="197" customFormat="1" ht="26.25" customHeight="1">
      <c r="U238" s="201"/>
      <c r="V238" s="198"/>
      <c r="W238" s="198"/>
      <c r="X238" s="198"/>
      <c r="Y238" s="201"/>
    </row>
    <row r="239" spans="21:25" s="197" customFormat="1" ht="26.25" customHeight="1">
      <c r="U239" s="201"/>
      <c r="V239" s="198"/>
      <c r="W239" s="198"/>
      <c r="X239" s="198"/>
      <c r="Y239" s="201"/>
    </row>
    <row r="240" spans="21:25" s="197" customFormat="1" ht="26.25" customHeight="1">
      <c r="U240" s="201"/>
      <c r="V240" s="198"/>
      <c r="W240" s="198"/>
      <c r="X240" s="198"/>
      <c r="Y240" s="201"/>
    </row>
    <row r="241" spans="21:25" s="197" customFormat="1" ht="26.25" customHeight="1">
      <c r="U241" s="201"/>
      <c r="V241" s="198"/>
      <c r="W241" s="198"/>
      <c r="X241" s="198"/>
      <c r="Y241" s="201"/>
    </row>
    <row r="242" spans="21:25" s="197" customFormat="1" ht="26.25" customHeight="1">
      <c r="U242" s="201"/>
      <c r="V242" s="198"/>
      <c r="W242" s="198"/>
      <c r="X242" s="198"/>
      <c r="Y242" s="201"/>
    </row>
    <row r="243" spans="21:25" s="197" customFormat="1" ht="26.25" customHeight="1">
      <c r="U243" s="201"/>
      <c r="V243" s="198"/>
      <c r="W243" s="198"/>
      <c r="X243" s="198"/>
      <c r="Y243" s="201"/>
    </row>
    <row r="244" spans="21:25" s="197" customFormat="1" ht="26.25" customHeight="1">
      <c r="U244" s="201"/>
      <c r="V244" s="198"/>
      <c r="W244" s="198"/>
      <c r="X244" s="198"/>
      <c r="Y244" s="201"/>
    </row>
    <row r="245" spans="21:25" s="197" customFormat="1" ht="26.25" customHeight="1">
      <c r="U245" s="201"/>
      <c r="V245" s="198"/>
      <c r="W245" s="198"/>
      <c r="X245" s="198"/>
      <c r="Y245" s="201"/>
    </row>
    <row r="246" spans="21:25" s="197" customFormat="1" ht="26.25" customHeight="1">
      <c r="U246" s="201"/>
      <c r="V246" s="198"/>
      <c r="W246" s="198"/>
      <c r="X246" s="198"/>
      <c r="Y246" s="201"/>
    </row>
    <row r="247" spans="21:25" s="197" customFormat="1" ht="26.25" customHeight="1">
      <c r="U247" s="201"/>
      <c r="V247" s="198"/>
      <c r="W247" s="198"/>
      <c r="X247" s="198"/>
      <c r="Y247" s="201"/>
    </row>
    <row r="248" spans="21:25" s="197" customFormat="1" ht="26.25" customHeight="1">
      <c r="U248" s="201"/>
      <c r="V248" s="198"/>
      <c r="W248" s="198"/>
      <c r="X248" s="198"/>
      <c r="Y248" s="201"/>
    </row>
    <row r="249" spans="21:25" s="197" customFormat="1" ht="26.25" customHeight="1">
      <c r="U249" s="201"/>
      <c r="V249" s="198"/>
      <c r="W249" s="198"/>
      <c r="X249" s="198"/>
      <c r="Y249" s="201"/>
    </row>
    <row r="250" spans="21:25" s="197" customFormat="1" ht="26.25" customHeight="1">
      <c r="U250" s="201"/>
      <c r="V250" s="198"/>
      <c r="W250" s="198"/>
      <c r="X250" s="198"/>
      <c r="Y250" s="201"/>
    </row>
    <row r="251" spans="21:25" s="197" customFormat="1" ht="26.25" customHeight="1">
      <c r="U251" s="201"/>
      <c r="V251" s="198"/>
      <c r="W251" s="198"/>
      <c r="X251" s="198"/>
      <c r="Y251" s="201"/>
    </row>
    <row r="252" spans="21:25" s="197" customFormat="1" ht="26.25" customHeight="1">
      <c r="U252" s="201"/>
      <c r="V252" s="198"/>
      <c r="W252" s="198"/>
      <c r="X252" s="198"/>
      <c r="Y252" s="201"/>
    </row>
    <row r="253" spans="21:25" s="197" customFormat="1" ht="26.25" customHeight="1">
      <c r="U253" s="201"/>
      <c r="V253" s="198"/>
      <c r="W253" s="198"/>
      <c r="X253" s="198"/>
      <c r="Y253" s="201"/>
    </row>
    <row r="254" spans="21:25" s="197" customFormat="1" ht="26.25" customHeight="1">
      <c r="U254" s="201"/>
      <c r="V254" s="198"/>
      <c r="W254" s="198"/>
      <c r="X254" s="198"/>
      <c r="Y254" s="201"/>
    </row>
    <row r="255" spans="21:25" s="197" customFormat="1" ht="26.25" customHeight="1">
      <c r="U255" s="201"/>
      <c r="V255" s="198"/>
      <c r="W255" s="198"/>
      <c r="X255" s="198"/>
      <c r="Y255" s="201"/>
    </row>
    <row r="256" spans="21:25" s="197" customFormat="1" ht="26.25" customHeight="1">
      <c r="U256" s="201"/>
      <c r="V256" s="198"/>
      <c r="W256" s="198"/>
      <c r="X256" s="198"/>
      <c r="Y256" s="201"/>
    </row>
    <row r="257" spans="21:25" s="197" customFormat="1" ht="26.25" customHeight="1">
      <c r="U257" s="201"/>
      <c r="V257" s="198"/>
      <c r="W257" s="198"/>
      <c r="X257" s="198"/>
      <c r="Y257" s="201"/>
    </row>
    <row r="258" spans="21:25" s="197" customFormat="1" ht="26.25" customHeight="1">
      <c r="U258" s="201"/>
      <c r="V258" s="198"/>
      <c r="W258" s="198"/>
      <c r="X258" s="198"/>
      <c r="Y258" s="201"/>
    </row>
    <row r="259" spans="21:25" s="197" customFormat="1" ht="26.25" customHeight="1">
      <c r="U259" s="201"/>
      <c r="V259" s="198"/>
      <c r="W259" s="198"/>
      <c r="X259" s="198"/>
      <c r="Y259" s="201"/>
    </row>
    <row r="260" spans="21:25" s="197" customFormat="1" ht="26.25" customHeight="1">
      <c r="U260" s="201"/>
      <c r="V260" s="198"/>
      <c r="W260" s="198"/>
      <c r="X260" s="198"/>
      <c r="Y260" s="201"/>
    </row>
    <row r="261" spans="21:25" s="197" customFormat="1" ht="26.25" customHeight="1">
      <c r="U261" s="201"/>
      <c r="V261" s="198"/>
      <c r="W261" s="198"/>
      <c r="X261" s="198"/>
      <c r="Y261" s="201"/>
    </row>
    <row r="262" spans="21:25" s="197" customFormat="1" ht="26.25" customHeight="1">
      <c r="U262" s="201"/>
      <c r="V262" s="198"/>
      <c r="W262" s="198"/>
      <c r="X262" s="198"/>
      <c r="Y262" s="201"/>
    </row>
    <row r="263" spans="21:25" s="197" customFormat="1" ht="26.25" customHeight="1">
      <c r="U263" s="201"/>
      <c r="V263" s="198"/>
      <c r="W263" s="198"/>
      <c r="X263" s="198"/>
      <c r="Y263" s="201"/>
    </row>
    <row r="264" spans="21:25" s="197" customFormat="1" ht="26.25" customHeight="1">
      <c r="U264" s="201"/>
      <c r="V264" s="198"/>
      <c r="W264" s="198"/>
      <c r="X264" s="198"/>
      <c r="Y264" s="201"/>
    </row>
    <row r="265" spans="21:25" s="197" customFormat="1" ht="26.25" customHeight="1">
      <c r="U265" s="201"/>
      <c r="V265" s="198"/>
      <c r="W265" s="198"/>
      <c r="X265" s="198"/>
      <c r="Y265" s="201"/>
    </row>
    <row r="266" spans="21:25" s="197" customFormat="1" ht="26.25" customHeight="1">
      <c r="U266" s="201"/>
      <c r="V266" s="198"/>
      <c r="W266" s="198"/>
      <c r="X266" s="198"/>
      <c r="Y266" s="201"/>
    </row>
    <row r="267" spans="21:25" s="197" customFormat="1" ht="26.25" customHeight="1">
      <c r="U267" s="201"/>
      <c r="V267" s="198"/>
      <c r="W267" s="198"/>
      <c r="X267" s="198"/>
      <c r="Y267" s="201"/>
    </row>
    <row r="268" spans="21:25" s="197" customFormat="1" ht="26.25" customHeight="1">
      <c r="U268" s="201"/>
      <c r="V268" s="198"/>
      <c r="W268" s="198"/>
      <c r="X268" s="198"/>
      <c r="Y268" s="201"/>
    </row>
    <row r="269" spans="21:25" s="197" customFormat="1" ht="26.25" customHeight="1">
      <c r="U269" s="201"/>
      <c r="V269" s="198"/>
      <c r="W269" s="198"/>
      <c r="X269" s="198"/>
      <c r="Y269" s="201"/>
    </row>
    <row r="270" spans="21:25" s="197" customFormat="1" ht="26.25" customHeight="1">
      <c r="U270" s="201"/>
      <c r="V270" s="198"/>
      <c r="W270" s="198"/>
      <c r="X270" s="198"/>
      <c r="Y270" s="201"/>
    </row>
    <row r="271" spans="21:25" s="197" customFormat="1" ht="26.25" customHeight="1">
      <c r="U271" s="201"/>
      <c r="V271" s="198"/>
      <c r="W271" s="198"/>
      <c r="X271" s="198"/>
      <c r="Y271" s="201"/>
    </row>
    <row r="272" spans="21:25" s="197" customFormat="1" ht="26.25" customHeight="1">
      <c r="U272" s="201"/>
      <c r="V272" s="198"/>
      <c r="W272" s="198"/>
      <c r="X272" s="198"/>
      <c r="Y272" s="201"/>
    </row>
    <row r="273" spans="21:25" s="197" customFormat="1" ht="26.25" customHeight="1">
      <c r="U273" s="201"/>
      <c r="V273" s="198"/>
      <c r="W273" s="198"/>
      <c r="X273" s="198"/>
      <c r="Y273" s="201"/>
    </row>
    <row r="274" spans="21:25" s="197" customFormat="1" ht="26.25" customHeight="1">
      <c r="U274" s="201"/>
      <c r="V274" s="198"/>
      <c r="W274" s="198"/>
      <c r="X274" s="198"/>
      <c r="Y274" s="201"/>
    </row>
    <row r="275" spans="21:25" s="197" customFormat="1" ht="26.25" customHeight="1">
      <c r="U275" s="201"/>
      <c r="V275" s="198"/>
      <c r="W275" s="198"/>
      <c r="X275" s="198"/>
      <c r="Y275" s="201"/>
    </row>
    <row r="276" spans="21:25" s="197" customFormat="1" ht="26.25" customHeight="1">
      <c r="U276" s="201"/>
      <c r="V276" s="198"/>
      <c r="W276" s="198"/>
      <c r="X276" s="198"/>
      <c r="Y276" s="201"/>
    </row>
    <row r="277" spans="21:25" s="197" customFormat="1" ht="26.25" customHeight="1">
      <c r="U277" s="201"/>
      <c r="V277" s="198"/>
      <c r="W277" s="198"/>
      <c r="X277" s="198"/>
      <c r="Y277" s="201"/>
    </row>
    <row r="278" spans="21:25" s="197" customFormat="1" ht="26.25" customHeight="1">
      <c r="U278" s="201"/>
      <c r="V278" s="198"/>
      <c r="W278" s="198"/>
      <c r="X278" s="198"/>
      <c r="Y278" s="201"/>
    </row>
    <row r="279" spans="21:25" s="197" customFormat="1" ht="26.25" customHeight="1">
      <c r="U279" s="201"/>
      <c r="V279" s="198"/>
      <c r="W279" s="198"/>
      <c r="X279" s="198"/>
      <c r="Y279" s="201"/>
    </row>
    <row r="280" spans="21:25" s="197" customFormat="1" ht="26.25" customHeight="1">
      <c r="U280" s="201"/>
      <c r="V280" s="198"/>
      <c r="W280" s="198"/>
      <c r="X280" s="198"/>
      <c r="Y280" s="201"/>
    </row>
    <row r="281" spans="21:25" s="197" customFormat="1" ht="26.25" customHeight="1">
      <c r="U281" s="201"/>
      <c r="V281" s="198"/>
      <c r="W281" s="198"/>
      <c r="X281" s="198"/>
      <c r="Y281" s="201"/>
    </row>
    <row r="282" spans="21:25" s="197" customFormat="1" ht="26.25" customHeight="1">
      <c r="U282" s="201"/>
      <c r="V282" s="198"/>
      <c r="W282" s="198"/>
      <c r="X282" s="198"/>
      <c r="Y282" s="201"/>
    </row>
    <row r="283" spans="21:25" s="197" customFormat="1" ht="26.25" customHeight="1">
      <c r="U283" s="201"/>
      <c r="V283" s="198"/>
      <c r="W283" s="198"/>
      <c r="X283" s="198"/>
      <c r="Y283" s="201"/>
    </row>
    <row r="284" spans="21:25" s="197" customFormat="1" ht="26.25" customHeight="1">
      <c r="U284" s="201"/>
      <c r="V284" s="198"/>
      <c r="W284" s="198"/>
      <c r="X284" s="198"/>
      <c r="Y284" s="201"/>
    </row>
    <row r="285" spans="21:25" s="197" customFormat="1" ht="26.25" customHeight="1">
      <c r="U285" s="201"/>
      <c r="V285" s="198"/>
      <c r="W285" s="198"/>
      <c r="X285" s="198"/>
      <c r="Y285" s="201"/>
    </row>
    <row r="286" spans="21:25" s="197" customFormat="1" ht="26.25" customHeight="1">
      <c r="U286" s="201"/>
      <c r="V286" s="198"/>
      <c r="W286" s="198"/>
      <c r="X286" s="198"/>
      <c r="Y286" s="201"/>
    </row>
    <row r="287" spans="21:25" s="197" customFormat="1" ht="26.25" customHeight="1">
      <c r="U287" s="201"/>
      <c r="V287" s="198"/>
      <c r="W287" s="198"/>
      <c r="X287" s="198"/>
      <c r="Y287" s="201"/>
    </row>
    <row r="288" spans="21:25" s="197" customFormat="1" ht="26.25" customHeight="1">
      <c r="U288" s="201"/>
      <c r="V288" s="198"/>
      <c r="W288" s="198"/>
      <c r="X288" s="198"/>
      <c r="Y288" s="201"/>
    </row>
    <row r="289" spans="21:25" s="197" customFormat="1" ht="26.25" customHeight="1">
      <c r="U289" s="201"/>
      <c r="V289" s="198"/>
      <c r="W289" s="198"/>
      <c r="X289" s="198"/>
      <c r="Y289" s="201"/>
    </row>
    <row r="290" spans="21:25" s="197" customFormat="1" ht="26.25" customHeight="1">
      <c r="U290" s="201"/>
      <c r="V290" s="198"/>
      <c r="W290" s="198"/>
      <c r="X290" s="198"/>
      <c r="Y290" s="201"/>
    </row>
    <row r="291" spans="21:25" s="197" customFormat="1" ht="26.25" customHeight="1">
      <c r="U291" s="201"/>
      <c r="V291" s="198"/>
      <c r="W291" s="198"/>
      <c r="X291" s="198"/>
      <c r="Y291" s="201"/>
    </row>
    <row r="292" spans="21:25" s="197" customFormat="1" ht="26.25" customHeight="1">
      <c r="U292" s="201"/>
      <c r="V292" s="198"/>
      <c r="W292" s="198"/>
      <c r="X292" s="198"/>
      <c r="Y292" s="201"/>
    </row>
    <row r="293" spans="21:25" s="197" customFormat="1" ht="26.25" customHeight="1">
      <c r="U293" s="201"/>
      <c r="V293" s="198"/>
      <c r="W293" s="198"/>
      <c r="X293" s="198"/>
      <c r="Y293" s="201"/>
    </row>
    <row r="294" spans="21:25" s="197" customFormat="1" ht="26.25" customHeight="1">
      <c r="U294" s="201"/>
      <c r="V294" s="198"/>
      <c r="W294" s="198"/>
      <c r="X294" s="198"/>
      <c r="Y294" s="201"/>
    </row>
    <row r="295" spans="21:25" s="197" customFormat="1" ht="26.25" customHeight="1">
      <c r="U295" s="201"/>
      <c r="V295" s="198"/>
      <c r="W295" s="198"/>
      <c r="X295" s="198"/>
      <c r="Y295" s="201"/>
    </row>
    <row r="296" spans="21:25" s="197" customFormat="1" ht="26.25" customHeight="1">
      <c r="U296" s="201"/>
      <c r="V296" s="198"/>
      <c r="W296" s="198"/>
      <c r="X296" s="198"/>
      <c r="Y296" s="201"/>
    </row>
    <row r="297" spans="21:25" s="197" customFormat="1" ht="26.25" customHeight="1">
      <c r="U297" s="201"/>
      <c r="V297" s="198"/>
      <c r="W297" s="198"/>
      <c r="X297" s="198"/>
      <c r="Y297" s="201"/>
    </row>
    <row r="298" spans="21:25" s="197" customFormat="1" ht="26.25" customHeight="1">
      <c r="U298" s="201"/>
      <c r="V298" s="198"/>
      <c r="W298" s="198"/>
      <c r="X298" s="198"/>
      <c r="Y298" s="201"/>
    </row>
    <row r="299" spans="21:25" s="197" customFormat="1" ht="26.25" customHeight="1">
      <c r="U299" s="201"/>
      <c r="V299" s="198"/>
      <c r="W299" s="198"/>
      <c r="X299" s="198"/>
      <c r="Y299" s="201"/>
    </row>
    <row r="300" spans="21:25" s="197" customFormat="1" ht="26.25" customHeight="1">
      <c r="U300" s="201"/>
      <c r="V300" s="198"/>
      <c r="W300" s="198"/>
      <c r="X300" s="198"/>
      <c r="Y300" s="201"/>
    </row>
    <row r="301" spans="21:25" s="197" customFormat="1" ht="26.25" customHeight="1">
      <c r="U301" s="201"/>
      <c r="V301" s="198"/>
      <c r="W301" s="198"/>
      <c r="X301" s="198"/>
      <c r="Y301" s="201"/>
    </row>
    <row r="302" spans="21:25" s="197" customFormat="1" ht="26.25" customHeight="1">
      <c r="U302" s="201"/>
      <c r="V302" s="198"/>
      <c r="W302" s="198"/>
      <c r="X302" s="198"/>
      <c r="Y302" s="201"/>
    </row>
    <row r="303" spans="21:25" s="197" customFormat="1" ht="26.25" customHeight="1">
      <c r="U303" s="201"/>
      <c r="V303" s="198"/>
      <c r="W303" s="198"/>
      <c r="X303" s="198"/>
      <c r="Y303" s="201"/>
    </row>
    <row r="304" spans="21:25" s="197" customFormat="1" ht="26.25" customHeight="1">
      <c r="U304" s="201"/>
      <c r="V304" s="198"/>
      <c r="W304" s="198"/>
      <c r="X304" s="198"/>
      <c r="Y304" s="201"/>
    </row>
    <row r="305" spans="21:25" s="197" customFormat="1" ht="26.25" customHeight="1">
      <c r="U305" s="201"/>
      <c r="V305" s="198"/>
      <c r="W305" s="198"/>
      <c r="X305" s="198"/>
      <c r="Y305" s="201"/>
    </row>
    <row r="306" spans="21:25" s="197" customFormat="1" ht="26.25" customHeight="1">
      <c r="U306" s="201"/>
      <c r="V306" s="198"/>
      <c r="W306" s="198"/>
      <c r="X306" s="198"/>
      <c r="Y306" s="201"/>
    </row>
    <row r="307" spans="21:25" s="197" customFormat="1" ht="26.25" customHeight="1">
      <c r="U307" s="201"/>
      <c r="V307" s="198"/>
      <c r="W307" s="198"/>
      <c r="X307" s="198"/>
      <c r="Y307" s="201"/>
    </row>
    <row r="308" spans="21:25" s="197" customFormat="1" ht="26.25" customHeight="1">
      <c r="U308" s="201"/>
      <c r="V308" s="198"/>
      <c r="W308" s="198"/>
      <c r="X308" s="198"/>
      <c r="Y308" s="201"/>
    </row>
    <row r="309" spans="21:25" s="197" customFormat="1" ht="26.25" customHeight="1">
      <c r="U309" s="201"/>
      <c r="V309" s="198"/>
      <c r="W309" s="198"/>
      <c r="X309" s="198"/>
      <c r="Y309" s="201"/>
    </row>
    <row r="310" spans="21:25" s="197" customFormat="1" ht="26.25" customHeight="1">
      <c r="U310" s="201"/>
      <c r="V310" s="198"/>
      <c r="W310" s="198"/>
      <c r="X310" s="198"/>
      <c r="Y310" s="201"/>
    </row>
    <row r="311" spans="21:25" s="197" customFormat="1" ht="26.25" customHeight="1">
      <c r="U311" s="201"/>
      <c r="V311" s="198"/>
      <c r="W311" s="198"/>
      <c r="X311" s="198"/>
      <c r="Y311" s="201"/>
    </row>
    <row r="312" spans="21:25" s="197" customFormat="1" ht="26.25" customHeight="1">
      <c r="U312" s="201"/>
      <c r="V312" s="198"/>
      <c r="W312" s="198"/>
      <c r="X312" s="198"/>
      <c r="Y312" s="201"/>
    </row>
    <row r="313" spans="21:25" s="197" customFormat="1" ht="26.25" customHeight="1">
      <c r="U313" s="201"/>
      <c r="V313" s="198"/>
      <c r="W313" s="198"/>
      <c r="X313" s="198"/>
      <c r="Y313" s="201"/>
    </row>
    <row r="314" spans="21:25" s="197" customFormat="1" ht="26.25" customHeight="1">
      <c r="U314" s="201"/>
      <c r="V314" s="198"/>
      <c r="W314" s="198"/>
      <c r="X314" s="198"/>
      <c r="Y314" s="201"/>
    </row>
    <row r="315" spans="21:25" s="197" customFormat="1" ht="26.25" customHeight="1">
      <c r="U315" s="201"/>
      <c r="V315" s="198"/>
      <c r="W315" s="198"/>
      <c r="X315" s="198"/>
      <c r="Y315" s="201"/>
    </row>
    <row r="316" spans="21:25" s="197" customFormat="1" ht="26.25" customHeight="1">
      <c r="U316" s="201"/>
      <c r="V316" s="198"/>
      <c r="W316" s="198"/>
      <c r="X316" s="198"/>
      <c r="Y316" s="201"/>
    </row>
    <row r="317" spans="21:25" s="197" customFormat="1" ht="26.25" customHeight="1">
      <c r="U317" s="201"/>
      <c r="V317" s="198"/>
      <c r="W317" s="198"/>
      <c r="X317" s="198"/>
      <c r="Y317" s="201"/>
    </row>
    <row r="318" spans="21:25" s="197" customFormat="1" ht="26.25" customHeight="1">
      <c r="U318" s="201"/>
      <c r="V318" s="198"/>
      <c r="W318" s="198"/>
      <c r="X318" s="198"/>
      <c r="Y318" s="201"/>
    </row>
    <row r="319" spans="21:25" s="197" customFormat="1" ht="26.25" customHeight="1">
      <c r="U319" s="201"/>
      <c r="V319" s="198"/>
      <c r="W319" s="198"/>
      <c r="X319" s="198"/>
      <c r="Y319" s="201"/>
    </row>
    <row r="320" spans="21:25" s="197" customFormat="1" ht="26.25" customHeight="1">
      <c r="U320" s="201"/>
      <c r="V320" s="198"/>
      <c r="W320" s="198"/>
      <c r="X320" s="198"/>
      <c r="Y320" s="201"/>
    </row>
    <row r="321" spans="21:25" s="197" customFormat="1" ht="26.25" customHeight="1">
      <c r="U321" s="201"/>
      <c r="V321" s="198"/>
      <c r="W321" s="198"/>
      <c r="X321" s="198"/>
      <c r="Y321" s="201"/>
    </row>
    <row r="322" spans="21:25" s="197" customFormat="1" ht="26.25" customHeight="1">
      <c r="U322" s="201"/>
      <c r="V322" s="198"/>
      <c r="W322" s="198"/>
      <c r="X322" s="198"/>
      <c r="Y322" s="201"/>
    </row>
    <row r="323" spans="21:25" s="197" customFormat="1" ht="26.25" customHeight="1">
      <c r="U323" s="201"/>
      <c r="V323" s="198"/>
      <c r="W323" s="198"/>
      <c r="X323" s="198"/>
      <c r="Y323" s="201"/>
    </row>
    <row r="324" spans="21:25" s="197" customFormat="1" ht="26.25" customHeight="1">
      <c r="U324" s="201"/>
      <c r="V324" s="198"/>
      <c r="W324" s="198"/>
      <c r="X324" s="198"/>
      <c r="Y324" s="201"/>
    </row>
    <row r="325" spans="21:25" s="197" customFormat="1" ht="26.25" customHeight="1">
      <c r="U325" s="201"/>
      <c r="V325" s="198"/>
      <c r="W325" s="198"/>
      <c r="X325" s="198"/>
      <c r="Y325" s="201"/>
    </row>
    <row r="326" spans="21:25" s="197" customFormat="1" ht="26.25" customHeight="1">
      <c r="U326" s="201"/>
      <c r="V326" s="198"/>
      <c r="W326" s="198"/>
      <c r="X326" s="198"/>
      <c r="Y326" s="201"/>
    </row>
    <row r="327" spans="21:25" s="197" customFormat="1" ht="26.25" customHeight="1">
      <c r="U327" s="201"/>
      <c r="V327" s="198"/>
      <c r="W327" s="198"/>
      <c r="X327" s="198"/>
      <c r="Y327" s="201"/>
    </row>
    <row r="328" spans="21:25" s="197" customFormat="1" ht="26.25" customHeight="1">
      <c r="U328" s="201"/>
      <c r="V328" s="198"/>
      <c r="W328" s="198"/>
      <c r="X328" s="198"/>
      <c r="Y328" s="201"/>
    </row>
    <row r="329" spans="21:25" s="197" customFormat="1" ht="26.25" customHeight="1">
      <c r="U329" s="201"/>
      <c r="V329" s="198"/>
      <c r="W329" s="198"/>
      <c r="X329" s="198"/>
      <c r="Y329" s="201"/>
    </row>
    <row r="330" spans="21:25" s="197" customFormat="1" ht="26.25" customHeight="1">
      <c r="U330" s="201"/>
      <c r="V330" s="198"/>
      <c r="W330" s="198"/>
      <c r="X330" s="198"/>
      <c r="Y330" s="201"/>
    </row>
    <row r="331" spans="21:25" s="197" customFormat="1" ht="26.25" customHeight="1">
      <c r="U331" s="201"/>
      <c r="V331" s="198"/>
      <c r="W331" s="198"/>
      <c r="X331" s="198"/>
      <c r="Y331" s="201"/>
    </row>
    <row r="332" spans="21:25" s="197" customFormat="1" ht="26.25" customHeight="1">
      <c r="U332" s="201"/>
      <c r="V332" s="198"/>
      <c r="W332" s="198"/>
      <c r="X332" s="198"/>
      <c r="Y332" s="201"/>
    </row>
    <row r="333" spans="21:25" s="197" customFormat="1" ht="26.25" customHeight="1">
      <c r="U333" s="201"/>
      <c r="V333" s="198"/>
      <c r="W333" s="198"/>
      <c r="X333" s="198"/>
      <c r="Y333" s="201"/>
    </row>
    <row r="334" spans="21:25" s="197" customFormat="1" ht="26.25" customHeight="1">
      <c r="U334" s="201"/>
      <c r="V334" s="198"/>
      <c r="W334" s="198"/>
      <c r="X334" s="198"/>
      <c r="Y334" s="201"/>
    </row>
    <row r="335" spans="21:25" s="197" customFormat="1" ht="26.25" customHeight="1">
      <c r="U335" s="201"/>
      <c r="V335" s="198"/>
      <c r="W335" s="198"/>
      <c r="X335" s="198"/>
      <c r="Y335" s="201"/>
    </row>
    <row r="336" spans="21:25" s="197" customFormat="1" ht="26.25" customHeight="1">
      <c r="U336" s="201"/>
      <c r="V336" s="198"/>
      <c r="W336" s="198"/>
      <c r="X336" s="198"/>
      <c r="Y336" s="201"/>
    </row>
    <row r="337" spans="21:25" s="197" customFormat="1" ht="26.25" customHeight="1">
      <c r="U337" s="201"/>
      <c r="V337" s="198"/>
      <c r="W337" s="198"/>
      <c r="X337" s="198"/>
      <c r="Y337" s="201"/>
    </row>
    <row r="338" spans="21:25" s="197" customFormat="1" ht="26.25" customHeight="1">
      <c r="U338" s="201"/>
      <c r="V338" s="198"/>
      <c r="W338" s="198"/>
      <c r="X338" s="198"/>
      <c r="Y338" s="201"/>
    </row>
    <row r="339" spans="21:25" s="197" customFormat="1" ht="26.25" customHeight="1">
      <c r="U339" s="201"/>
      <c r="V339" s="198"/>
      <c r="W339" s="198"/>
      <c r="X339" s="198"/>
      <c r="Y339" s="201"/>
    </row>
    <row r="340" spans="21:25" s="197" customFormat="1" ht="26.25" customHeight="1">
      <c r="U340" s="201"/>
      <c r="V340" s="198"/>
      <c r="W340" s="198"/>
      <c r="X340" s="198"/>
      <c r="Y340" s="201"/>
    </row>
    <row r="341" spans="21:25" s="197" customFormat="1" ht="26.25" customHeight="1">
      <c r="U341" s="201"/>
      <c r="V341" s="198"/>
      <c r="W341" s="198"/>
      <c r="X341" s="198"/>
      <c r="Y341" s="201"/>
    </row>
    <row r="342" spans="21:25" s="197" customFormat="1" ht="26.25" customHeight="1">
      <c r="U342" s="201"/>
      <c r="V342" s="198"/>
      <c r="W342" s="198"/>
      <c r="X342" s="198"/>
      <c r="Y342" s="201"/>
    </row>
    <row r="343" spans="21:25" s="197" customFormat="1" ht="26.25" customHeight="1">
      <c r="U343" s="201"/>
      <c r="V343" s="198"/>
      <c r="W343" s="198"/>
      <c r="X343" s="198"/>
      <c r="Y343" s="201"/>
    </row>
    <row r="344" spans="21:25" s="197" customFormat="1" ht="26.25" customHeight="1">
      <c r="U344" s="201"/>
      <c r="V344" s="198"/>
      <c r="W344" s="198"/>
      <c r="X344" s="198"/>
      <c r="Y344" s="201"/>
    </row>
    <row r="345" spans="21:25" s="197" customFormat="1" ht="26.25" customHeight="1">
      <c r="U345" s="201"/>
      <c r="V345" s="198"/>
      <c r="W345" s="198"/>
      <c r="X345" s="198"/>
      <c r="Y345" s="201"/>
    </row>
    <row r="346" spans="21:25" s="197" customFormat="1" ht="26.25" customHeight="1">
      <c r="U346" s="201"/>
      <c r="V346" s="198"/>
      <c r="W346" s="198"/>
      <c r="X346" s="198"/>
      <c r="Y346" s="201"/>
    </row>
    <row r="347" spans="21:25" s="197" customFormat="1" ht="26.25" customHeight="1">
      <c r="U347" s="201"/>
      <c r="V347" s="198"/>
      <c r="W347" s="198"/>
      <c r="X347" s="198"/>
      <c r="Y347" s="201"/>
    </row>
    <row r="348" spans="21:25" s="197" customFormat="1" ht="26.25" customHeight="1">
      <c r="U348" s="201"/>
      <c r="V348" s="198"/>
      <c r="W348" s="198"/>
      <c r="X348" s="198"/>
      <c r="Y348" s="201"/>
    </row>
    <row r="349" spans="21:25" s="197" customFormat="1" ht="26.25" customHeight="1">
      <c r="U349" s="201"/>
      <c r="V349" s="198"/>
      <c r="W349" s="198"/>
      <c r="X349" s="198"/>
      <c r="Y349" s="201"/>
    </row>
    <row r="350" spans="21:25" s="197" customFormat="1" ht="26.25" customHeight="1">
      <c r="U350" s="201"/>
      <c r="V350" s="198"/>
      <c r="W350" s="198"/>
      <c r="X350" s="198"/>
      <c r="Y350" s="201"/>
    </row>
    <row r="351" spans="21:25" s="197" customFormat="1" ht="26.25" customHeight="1">
      <c r="U351" s="201"/>
      <c r="V351" s="198"/>
      <c r="W351" s="198"/>
      <c r="X351" s="198"/>
      <c r="Y351" s="201"/>
    </row>
    <row r="352" spans="21:25" s="197" customFormat="1" ht="26.25" customHeight="1">
      <c r="U352" s="201"/>
      <c r="V352" s="198"/>
      <c r="W352" s="198"/>
      <c r="X352" s="198"/>
      <c r="Y352" s="201"/>
    </row>
    <row r="353" spans="21:25" s="197" customFormat="1" ht="26.25" customHeight="1">
      <c r="U353" s="201"/>
      <c r="V353" s="198"/>
      <c r="W353" s="198"/>
      <c r="X353" s="198"/>
      <c r="Y353" s="201"/>
    </row>
    <row r="354" spans="21:25" s="197" customFormat="1" ht="26.25" customHeight="1">
      <c r="U354" s="201"/>
      <c r="V354" s="198"/>
      <c r="W354" s="198"/>
      <c r="X354" s="198"/>
      <c r="Y354" s="201"/>
    </row>
    <row r="355" spans="21:25" s="197" customFormat="1" ht="26.25" customHeight="1">
      <c r="U355" s="201"/>
      <c r="V355" s="198"/>
      <c r="W355" s="198"/>
      <c r="X355" s="198"/>
      <c r="Y355" s="201"/>
    </row>
    <row r="356" spans="21:25" s="197" customFormat="1" ht="26.25" customHeight="1">
      <c r="U356" s="201"/>
      <c r="V356" s="198"/>
      <c r="W356" s="198"/>
      <c r="X356" s="198"/>
      <c r="Y356" s="201"/>
    </row>
    <row r="357" spans="21:25" s="197" customFormat="1" ht="26.25" customHeight="1">
      <c r="U357" s="201"/>
      <c r="V357" s="198"/>
      <c r="W357" s="198"/>
      <c r="X357" s="198"/>
      <c r="Y357" s="201"/>
    </row>
    <row r="358" spans="21:25" s="197" customFormat="1" ht="26.25" customHeight="1">
      <c r="U358" s="201"/>
      <c r="V358" s="198"/>
      <c r="W358" s="198"/>
      <c r="X358" s="198"/>
      <c r="Y358" s="201"/>
    </row>
    <row r="359" spans="21:25" s="197" customFormat="1" ht="26.25" customHeight="1">
      <c r="U359" s="201"/>
      <c r="V359" s="198"/>
      <c r="W359" s="198"/>
      <c r="X359" s="198"/>
      <c r="Y359" s="201"/>
    </row>
    <row r="360" spans="21:25" s="197" customFormat="1" ht="26.25" customHeight="1">
      <c r="U360" s="201"/>
      <c r="V360" s="198"/>
      <c r="W360" s="198"/>
      <c r="X360" s="198"/>
      <c r="Y360" s="201"/>
    </row>
    <row r="361" spans="21:25" s="197" customFormat="1" ht="26.25" customHeight="1">
      <c r="U361" s="201"/>
      <c r="V361" s="198"/>
      <c r="W361" s="198"/>
      <c r="X361" s="198"/>
      <c r="Y361" s="201"/>
    </row>
    <row r="362" spans="21:25" s="197" customFormat="1" ht="26.25" customHeight="1">
      <c r="U362" s="201"/>
      <c r="V362" s="198"/>
      <c r="W362" s="198"/>
      <c r="X362" s="198"/>
      <c r="Y362" s="201"/>
    </row>
    <row r="363" spans="21:25" s="197" customFormat="1" ht="26.25" customHeight="1">
      <c r="U363" s="201"/>
      <c r="V363" s="198"/>
      <c r="W363" s="198"/>
      <c r="X363" s="198"/>
      <c r="Y363" s="201"/>
    </row>
    <row r="364" spans="21:25" s="197" customFormat="1" ht="26.25" customHeight="1">
      <c r="U364" s="201"/>
      <c r="V364" s="198"/>
      <c r="W364" s="198"/>
      <c r="X364" s="198"/>
      <c r="Y364" s="201"/>
    </row>
    <row r="365" spans="21:25" s="197" customFormat="1" ht="26.25" customHeight="1">
      <c r="U365" s="201"/>
      <c r="V365" s="198"/>
      <c r="W365" s="198"/>
      <c r="X365" s="198"/>
      <c r="Y365" s="201"/>
    </row>
    <row r="366" spans="21:25" s="197" customFormat="1" ht="26.25" customHeight="1">
      <c r="U366" s="201"/>
      <c r="V366" s="198"/>
      <c r="W366" s="198"/>
      <c r="X366" s="198"/>
      <c r="Y366" s="201"/>
    </row>
    <row r="367" spans="21:25" s="197" customFormat="1" ht="26.25" customHeight="1">
      <c r="U367" s="201"/>
      <c r="V367" s="198"/>
      <c r="W367" s="198"/>
      <c r="X367" s="198"/>
      <c r="Y367" s="201"/>
    </row>
    <row r="368" spans="21:25" s="197" customFormat="1" ht="26.25" customHeight="1">
      <c r="U368" s="201"/>
      <c r="V368" s="198"/>
      <c r="W368" s="198"/>
      <c r="X368" s="198"/>
      <c r="Y368" s="201"/>
    </row>
    <row r="369" spans="21:25" s="197" customFormat="1" ht="26.25" customHeight="1">
      <c r="U369" s="201"/>
      <c r="V369" s="198"/>
      <c r="W369" s="198"/>
      <c r="X369" s="198"/>
      <c r="Y369" s="201"/>
    </row>
    <row r="370" spans="21:25" s="197" customFormat="1" ht="26.25" customHeight="1">
      <c r="U370" s="201"/>
      <c r="V370" s="198"/>
      <c r="W370" s="198"/>
      <c r="X370" s="198"/>
      <c r="Y370" s="201"/>
    </row>
    <row r="371" spans="21:25" s="197" customFormat="1" ht="26.25" customHeight="1">
      <c r="U371" s="201"/>
      <c r="V371" s="198"/>
      <c r="W371" s="198"/>
      <c r="X371" s="198"/>
      <c r="Y371" s="201"/>
    </row>
    <row r="372" spans="21:25" s="197" customFormat="1" ht="26.25" customHeight="1">
      <c r="U372" s="201"/>
      <c r="V372" s="198"/>
      <c r="W372" s="198"/>
      <c r="X372" s="198"/>
      <c r="Y372" s="201"/>
    </row>
    <row r="373" spans="21:25" s="197" customFormat="1" ht="26.25" customHeight="1">
      <c r="U373" s="201"/>
      <c r="V373" s="198"/>
      <c r="W373" s="198"/>
      <c r="X373" s="198"/>
      <c r="Y373" s="201"/>
    </row>
    <row r="374" spans="21:25" s="197" customFormat="1" ht="26.25" customHeight="1">
      <c r="U374" s="201"/>
      <c r="V374" s="198"/>
      <c r="W374" s="198"/>
      <c r="X374" s="198"/>
      <c r="Y374" s="201"/>
    </row>
    <row r="375" spans="21:25" s="197" customFormat="1" ht="26.25" customHeight="1">
      <c r="U375" s="201"/>
      <c r="V375" s="198"/>
      <c r="W375" s="198"/>
      <c r="X375" s="198"/>
      <c r="Y375" s="201"/>
    </row>
    <row r="376" spans="21:25" s="197" customFormat="1" ht="26.25" customHeight="1">
      <c r="U376" s="201"/>
      <c r="V376" s="198"/>
      <c r="W376" s="198"/>
      <c r="X376" s="198"/>
      <c r="Y376" s="201"/>
    </row>
    <row r="377" spans="21:25" s="197" customFormat="1" ht="26.25" customHeight="1">
      <c r="U377" s="201"/>
      <c r="V377" s="198"/>
      <c r="W377" s="198"/>
      <c r="X377" s="198"/>
      <c r="Y377" s="201"/>
    </row>
    <row r="378" spans="21:25" s="197" customFormat="1" ht="26.25" customHeight="1">
      <c r="U378" s="201"/>
      <c r="V378" s="198"/>
      <c r="W378" s="198"/>
      <c r="X378" s="198"/>
      <c r="Y378" s="201"/>
    </row>
    <row r="379" spans="21:25" s="197" customFormat="1" ht="26.25" customHeight="1">
      <c r="U379" s="201"/>
      <c r="V379" s="198"/>
      <c r="W379" s="198"/>
      <c r="X379" s="198"/>
      <c r="Y379" s="201"/>
    </row>
    <row r="380" spans="21:25" s="197" customFormat="1" ht="26.25" customHeight="1">
      <c r="U380" s="201"/>
      <c r="V380" s="198"/>
      <c r="W380" s="198"/>
      <c r="X380" s="198"/>
      <c r="Y380" s="201"/>
    </row>
    <row r="381" spans="21:25" s="197" customFormat="1" ht="26.25" customHeight="1">
      <c r="U381" s="201"/>
      <c r="V381" s="198"/>
      <c r="W381" s="198"/>
      <c r="X381" s="198"/>
      <c r="Y381" s="201"/>
    </row>
    <row r="382" spans="21:25" s="197" customFormat="1" ht="26.25" customHeight="1">
      <c r="U382" s="201"/>
      <c r="V382" s="198"/>
      <c r="W382" s="198"/>
      <c r="X382" s="198"/>
      <c r="Y382" s="201"/>
    </row>
    <row r="383" spans="21:25" s="197" customFormat="1" ht="26.25" customHeight="1">
      <c r="U383" s="201"/>
      <c r="V383" s="198"/>
      <c r="W383" s="198"/>
      <c r="X383" s="198"/>
      <c r="Y383" s="201"/>
    </row>
    <row r="384" spans="21:25" s="197" customFormat="1" ht="26.25" customHeight="1">
      <c r="U384" s="201"/>
      <c r="V384" s="198"/>
      <c r="W384" s="198"/>
      <c r="X384" s="198"/>
      <c r="Y384" s="201"/>
    </row>
    <row r="385" spans="21:25" s="197" customFormat="1" ht="26.25" customHeight="1">
      <c r="U385" s="201"/>
      <c r="V385" s="198"/>
      <c r="W385" s="198"/>
      <c r="X385" s="198"/>
      <c r="Y385" s="201"/>
    </row>
    <row r="386" spans="21:25" s="197" customFormat="1" ht="26.25" customHeight="1">
      <c r="U386" s="201"/>
      <c r="V386" s="198"/>
      <c r="W386" s="198"/>
      <c r="X386" s="198"/>
      <c r="Y386" s="201"/>
    </row>
    <row r="387" spans="21:25" s="197" customFormat="1" ht="26.25" customHeight="1">
      <c r="U387" s="201"/>
      <c r="V387" s="198"/>
      <c r="W387" s="198"/>
      <c r="X387" s="198"/>
      <c r="Y387" s="201"/>
    </row>
    <row r="388" spans="21:25" s="197" customFormat="1" ht="26.25" customHeight="1">
      <c r="U388" s="201"/>
      <c r="V388" s="198"/>
      <c r="W388" s="198"/>
      <c r="X388" s="198"/>
      <c r="Y388" s="201"/>
    </row>
    <row r="389" spans="21:25" s="197" customFormat="1" ht="26.25" customHeight="1">
      <c r="U389" s="201"/>
      <c r="V389" s="198"/>
      <c r="W389" s="198"/>
      <c r="X389" s="198"/>
      <c r="Y389" s="201"/>
    </row>
    <row r="390" spans="21:25" s="197" customFormat="1" ht="26.25" customHeight="1">
      <c r="U390" s="201"/>
      <c r="V390" s="198"/>
      <c r="W390" s="198"/>
      <c r="X390" s="198"/>
      <c r="Y390" s="201"/>
    </row>
    <row r="391" spans="21:25" s="197" customFormat="1" ht="26.25" customHeight="1">
      <c r="U391" s="201"/>
      <c r="V391" s="198"/>
      <c r="W391" s="198"/>
      <c r="X391" s="198"/>
      <c r="Y391" s="201"/>
    </row>
    <row r="392" spans="21:25" s="197" customFormat="1" ht="26.25" customHeight="1">
      <c r="U392" s="201"/>
      <c r="V392" s="198"/>
      <c r="W392" s="198"/>
      <c r="X392" s="198"/>
      <c r="Y392" s="201"/>
    </row>
    <row r="393" spans="21:25" s="197" customFormat="1" ht="26.25" customHeight="1">
      <c r="U393" s="201"/>
      <c r="V393" s="198"/>
      <c r="W393" s="198"/>
      <c r="X393" s="198"/>
      <c r="Y393" s="201"/>
    </row>
    <row r="394" spans="21:25" s="197" customFormat="1" ht="26.25" customHeight="1">
      <c r="U394" s="201"/>
      <c r="V394" s="198"/>
      <c r="W394" s="198"/>
      <c r="X394" s="198"/>
      <c r="Y394" s="201"/>
    </row>
    <row r="395" spans="21:25" s="197" customFormat="1" ht="26.25" customHeight="1">
      <c r="U395" s="201"/>
      <c r="V395" s="198"/>
      <c r="W395" s="198"/>
      <c r="X395" s="198"/>
      <c r="Y395" s="201"/>
    </row>
    <row r="396" spans="21:25" s="197" customFormat="1" ht="26.25" customHeight="1">
      <c r="U396" s="201"/>
      <c r="V396" s="198"/>
      <c r="W396" s="198"/>
      <c r="X396" s="198"/>
      <c r="Y396" s="201"/>
    </row>
    <row r="397" spans="21:25" s="197" customFormat="1" ht="26.25" customHeight="1">
      <c r="U397" s="201"/>
      <c r="V397" s="198"/>
      <c r="W397" s="198"/>
      <c r="X397" s="198"/>
      <c r="Y397" s="201"/>
    </row>
    <row r="398" spans="21:25" s="197" customFormat="1" ht="26.25" customHeight="1">
      <c r="U398" s="201"/>
      <c r="V398" s="198"/>
      <c r="W398" s="198"/>
      <c r="X398" s="198"/>
      <c r="Y398" s="201"/>
    </row>
    <row r="399" spans="21:25" s="197" customFormat="1" ht="26.25" customHeight="1">
      <c r="U399" s="201"/>
      <c r="V399" s="198"/>
      <c r="W399" s="198"/>
      <c r="X399" s="198"/>
      <c r="Y399" s="201"/>
    </row>
    <row r="400" spans="21:25" s="197" customFormat="1" ht="26.25" customHeight="1">
      <c r="U400" s="201"/>
      <c r="V400" s="198"/>
      <c r="W400" s="198"/>
      <c r="X400" s="198"/>
      <c r="Y400" s="201"/>
    </row>
    <row r="401" spans="21:25" s="197" customFormat="1" ht="26.25" customHeight="1">
      <c r="U401" s="201"/>
      <c r="V401" s="198"/>
      <c r="W401" s="198"/>
      <c r="X401" s="198"/>
      <c r="Y401" s="201"/>
    </row>
    <row r="402" spans="21:25" s="197" customFormat="1" ht="26.25" customHeight="1">
      <c r="U402" s="201"/>
      <c r="V402" s="198"/>
      <c r="W402" s="198"/>
      <c r="X402" s="198"/>
      <c r="Y402" s="201"/>
    </row>
    <row r="403" spans="21:25" s="197" customFormat="1" ht="26.25" customHeight="1">
      <c r="U403" s="201"/>
      <c r="V403" s="198"/>
      <c r="W403" s="198"/>
      <c r="X403" s="198"/>
      <c r="Y403" s="201"/>
    </row>
    <row r="404" spans="21:25" s="197" customFormat="1" ht="26.25" customHeight="1">
      <c r="U404" s="201"/>
      <c r="V404" s="198"/>
      <c r="W404" s="198"/>
      <c r="X404" s="198"/>
      <c r="Y404" s="201"/>
    </row>
    <row r="405" spans="21:25" s="197" customFormat="1" ht="26.25" customHeight="1">
      <c r="U405" s="201"/>
      <c r="V405" s="198"/>
      <c r="W405" s="198"/>
      <c r="X405" s="198"/>
      <c r="Y405" s="201"/>
    </row>
    <row r="406" spans="21:25" s="197" customFormat="1" ht="26.25" customHeight="1">
      <c r="U406" s="201"/>
      <c r="V406" s="198"/>
      <c r="W406" s="198"/>
      <c r="X406" s="198"/>
      <c r="Y406" s="201"/>
    </row>
    <row r="407" spans="21:25" s="197" customFormat="1" ht="26.25" customHeight="1">
      <c r="U407" s="201"/>
      <c r="V407" s="198"/>
      <c r="W407" s="198"/>
      <c r="X407" s="198"/>
      <c r="Y407" s="201"/>
    </row>
    <row r="408" spans="21:25" s="197" customFormat="1" ht="26.25" customHeight="1">
      <c r="U408" s="201"/>
      <c r="V408" s="198"/>
      <c r="W408" s="198"/>
      <c r="X408" s="198"/>
      <c r="Y408" s="201"/>
    </row>
    <row r="409" spans="21:25" s="197" customFormat="1" ht="26.25" customHeight="1">
      <c r="U409" s="201"/>
      <c r="V409" s="198"/>
      <c r="W409" s="198"/>
      <c r="X409" s="198"/>
      <c r="Y409" s="201"/>
    </row>
    <row r="410" spans="21:25" s="197" customFormat="1" ht="26.25" customHeight="1">
      <c r="U410" s="201"/>
      <c r="V410" s="198"/>
      <c r="W410" s="198"/>
      <c r="X410" s="198"/>
      <c r="Y410" s="201"/>
    </row>
    <row r="411" spans="21:25" s="197" customFormat="1" ht="26.25" customHeight="1">
      <c r="U411" s="201"/>
      <c r="V411" s="198"/>
      <c r="W411" s="198"/>
      <c r="X411" s="198"/>
      <c r="Y411" s="201"/>
    </row>
    <row r="412" spans="21:25" s="197" customFormat="1" ht="26.25" customHeight="1">
      <c r="U412" s="201"/>
      <c r="V412" s="198"/>
      <c r="W412" s="198"/>
      <c r="X412" s="198"/>
      <c r="Y412" s="201"/>
    </row>
    <row r="413" spans="21:25" s="197" customFormat="1" ht="26.25" customHeight="1">
      <c r="U413" s="201"/>
      <c r="V413" s="198"/>
      <c r="W413" s="198"/>
      <c r="X413" s="198"/>
      <c r="Y413" s="201"/>
    </row>
    <row r="414" spans="21:25" s="197" customFormat="1" ht="26.25" customHeight="1">
      <c r="U414" s="201"/>
      <c r="V414" s="198"/>
      <c r="W414" s="198"/>
      <c r="X414" s="198"/>
      <c r="Y414" s="201"/>
    </row>
    <row r="415" spans="21:25" s="197" customFormat="1" ht="26.25" customHeight="1">
      <c r="U415" s="201"/>
      <c r="V415" s="198"/>
      <c r="W415" s="198"/>
      <c r="X415" s="198"/>
      <c r="Y415" s="201"/>
    </row>
    <row r="416" spans="21:25" s="197" customFormat="1" ht="26.25" customHeight="1">
      <c r="U416" s="201"/>
      <c r="V416" s="198"/>
      <c r="W416" s="198"/>
      <c r="X416" s="198"/>
      <c r="Y416" s="201"/>
    </row>
    <row r="417" spans="21:25" s="197" customFormat="1" ht="26.25" customHeight="1">
      <c r="U417" s="201"/>
      <c r="V417" s="198"/>
      <c r="W417" s="198"/>
      <c r="X417" s="198"/>
      <c r="Y417" s="201"/>
    </row>
    <row r="418" spans="21:25" s="197" customFormat="1" ht="26.25" customHeight="1">
      <c r="U418" s="201"/>
      <c r="V418" s="198"/>
      <c r="W418" s="198"/>
      <c r="X418" s="198"/>
      <c r="Y418" s="201"/>
    </row>
    <row r="419" spans="21:25" s="197" customFormat="1" ht="26.25" customHeight="1">
      <c r="U419" s="201"/>
      <c r="V419" s="198"/>
      <c r="W419" s="198"/>
      <c r="X419" s="198"/>
      <c r="Y419" s="201"/>
    </row>
    <row r="420" spans="21:25" s="197" customFormat="1" ht="26.25" customHeight="1">
      <c r="U420" s="201"/>
      <c r="V420" s="198"/>
      <c r="W420" s="198"/>
      <c r="X420" s="198"/>
      <c r="Y420" s="201"/>
    </row>
    <row r="421" spans="21:25" s="197" customFormat="1" ht="26.25" customHeight="1">
      <c r="U421" s="201"/>
      <c r="V421" s="198"/>
      <c r="W421" s="198"/>
      <c r="X421" s="198"/>
      <c r="Y421" s="201"/>
    </row>
    <row r="422" spans="21:25" s="197" customFormat="1" ht="26.25" customHeight="1">
      <c r="U422" s="201"/>
      <c r="V422" s="198"/>
      <c r="W422" s="198"/>
      <c r="X422" s="198"/>
      <c r="Y422" s="201"/>
    </row>
    <row r="423" spans="21:25" s="197" customFormat="1" ht="26.25" customHeight="1">
      <c r="U423" s="201"/>
      <c r="V423" s="198"/>
      <c r="W423" s="198"/>
      <c r="X423" s="198"/>
      <c r="Y423" s="201"/>
    </row>
    <row r="424" spans="21:25" s="197" customFormat="1" ht="26.25" customHeight="1">
      <c r="U424" s="201"/>
      <c r="V424" s="198"/>
      <c r="W424" s="198"/>
      <c r="X424" s="198"/>
      <c r="Y424" s="201"/>
    </row>
    <row r="425" spans="21:25" s="197" customFormat="1" ht="26.25" customHeight="1">
      <c r="U425" s="201"/>
      <c r="V425" s="198"/>
      <c r="W425" s="198"/>
      <c r="X425" s="198"/>
      <c r="Y425" s="201"/>
    </row>
    <row r="426" spans="21:25" s="197" customFormat="1" ht="26.25" customHeight="1">
      <c r="U426" s="201"/>
      <c r="V426" s="198"/>
      <c r="W426" s="198"/>
      <c r="X426" s="198"/>
      <c r="Y426" s="201"/>
    </row>
    <row r="427" spans="21:25" s="197" customFormat="1" ht="26.25" customHeight="1">
      <c r="U427" s="201"/>
      <c r="V427" s="198"/>
      <c r="W427" s="198"/>
      <c r="X427" s="198"/>
      <c r="Y427" s="201"/>
    </row>
    <row r="428" spans="21:25" s="197" customFormat="1" ht="26.25" customHeight="1">
      <c r="U428" s="201"/>
      <c r="V428" s="198"/>
      <c r="W428" s="198"/>
      <c r="X428" s="198"/>
      <c r="Y428" s="201"/>
    </row>
    <row r="429" spans="21:25" s="197" customFormat="1" ht="26.25" customHeight="1">
      <c r="U429" s="201"/>
      <c r="V429" s="198"/>
      <c r="W429" s="198"/>
      <c r="X429" s="198"/>
      <c r="Y429" s="201"/>
    </row>
    <row r="430" spans="21:25" s="197" customFormat="1" ht="26.25" customHeight="1">
      <c r="U430" s="201"/>
      <c r="V430" s="198"/>
      <c r="W430" s="198"/>
      <c r="X430" s="198"/>
      <c r="Y430" s="201"/>
    </row>
    <row r="431" spans="21:25" s="197" customFormat="1" ht="26.25" customHeight="1">
      <c r="U431" s="201"/>
      <c r="V431" s="198"/>
      <c r="W431" s="198"/>
      <c r="X431" s="198"/>
      <c r="Y431" s="201"/>
    </row>
    <row r="432" spans="21:25" s="197" customFormat="1" ht="26.25" customHeight="1">
      <c r="U432" s="201"/>
      <c r="V432" s="198"/>
      <c r="W432" s="198"/>
      <c r="X432" s="198"/>
      <c r="Y432" s="201"/>
    </row>
    <row r="433" spans="21:25" s="197" customFormat="1" ht="26.25" customHeight="1">
      <c r="U433" s="201"/>
      <c r="V433" s="198"/>
      <c r="W433" s="198"/>
      <c r="X433" s="198"/>
      <c r="Y433" s="201"/>
    </row>
    <row r="434" spans="21:25" s="197" customFormat="1" ht="26.25" customHeight="1">
      <c r="U434" s="201"/>
      <c r="V434" s="198"/>
      <c r="W434" s="198"/>
      <c r="X434" s="198"/>
      <c r="Y434" s="201"/>
    </row>
    <row r="435" spans="21:25" s="197" customFormat="1" ht="26.25" customHeight="1">
      <c r="U435" s="201"/>
      <c r="V435" s="198"/>
      <c r="W435" s="198"/>
      <c r="X435" s="198"/>
      <c r="Y435" s="201"/>
    </row>
    <row r="436" spans="21:25" s="197" customFormat="1" ht="26.25" customHeight="1">
      <c r="U436" s="201"/>
      <c r="V436" s="198"/>
      <c r="W436" s="198"/>
      <c r="X436" s="198"/>
      <c r="Y436" s="201"/>
    </row>
    <row r="437" spans="21:25" s="197" customFormat="1" ht="26.25" customHeight="1">
      <c r="U437" s="201"/>
      <c r="V437" s="198"/>
      <c r="W437" s="198"/>
      <c r="X437" s="198"/>
      <c r="Y437" s="201"/>
    </row>
    <row r="438" spans="21:25" s="197" customFormat="1" ht="26.25" customHeight="1">
      <c r="U438" s="201"/>
      <c r="V438" s="198"/>
      <c r="W438" s="198"/>
      <c r="X438" s="198"/>
      <c r="Y438" s="201"/>
    </row>
    <row r="439" spans="21:25" s="197" customFormat="1" ht="26.25" customHeight="1">
      <c r="U439" s="201"/>
      <c r="V439" s="198"/>
      <c r="W439" s="198"/>
      <c r="X439" s="198"/>
      <c r="Y439" s="201"/>
    </row>
    <row r="440" spans="21:25" s="197" customFormat="1" ht="26.25" customHeight="1">
      <c r="U440" s="201"/>
      <c r="V440" s="198"/>
      <c r="W440" s="198"/>
      <c r="X440" s="198"/>
      <c r="Y440" s="201"/>
    </row>
    <row r="441" spans="21:25" s="197" customFormat="1" ht="26.25" customHeight="1">
      <c r="U441" s="201"/>
      <c r="V441" s="198"/>
      <c r="W441" s="198"/>
      <c r="X441" s="198"/>
      <c r="Y441" s="201"/>
    </row>
    <row r="442" spans="21:25" s="197" customFormat="1" ht="26.25" customHeight="1">
      <c r="U442" s="201"/>
      <c r="V442" s="198"/>
      <c r="W442" s="198"/>
      <c r="X442" s="198"/>
      <c r="Y442" s="201"/>
    </row>
    <row r="443" spans="21:25" s="197" customFormat="1" ht="26.25" customHeight="1">
      <c r="U443" s="201"/>
      <c r="V443" s="198"/>
      <c r="W443" s="198"/>
      <c r="X443" s="198"/>
      <c r="Y443" s="201"/>
    </row>
    <row r="444" spans="21:25" s="197" customFormat="1" ht="26.25" customHeight="1">
      <c r="U444" s="201"/>
      <c r="V444" s="198"/>
      <c r="W444" s="198"/>
      <c r="X444" s="198"/>
      <c r="Y444" s="201"/>
    </row>
    <row r="445" spans="21:25" s="197" customFormat="1" ht="26.25" customHeight="1">
      <c r="U445" s="201"/>
      <c r="V445" s="198"/>
      <c r="W445" s="198"/>
      <c r="X445" s="198"/>
      <c r="Y445" s="201"/>
    </row>
    <row r="446" spans="21:25" s="197" customFormat="1" ht="26.25" customHeight="1">
      <c r="U446" s="201"/>
      <c r="V446" s="198"/>
      <c r="W446" s="198"/>
      <c r="X446" s="198"/>
      <c r="Y446" s="201"/>
    </row>
    <row r="447" spans="21:25" s="197" customFormat="1" ht="26.25" customHeight="1">
      <c r="U447" s="201"/>
      <c r="V447" s="198"/>
      <c r="W447" s="198"/>
      <c r="X447" s="198"/>
      <c r="Y447" s="201"/>
    </row>
    <row r="448" spans="21:25" s="197" customFormat="1" ht="26.25" customHeight="1">
      <c r="U448" s="201"/>
      <c r="V448" s="198"/>
      <c r="W448" s="198"/>
      <c r="X448" s="198"/>
      <c r="Y448" s="201"/>
    </row>
    <row r="449" spans="21:25" s="197" customFormat="1" ht="26.25" customHeight="1">
      <c r="U449" s="201"/>
      <c r="V449" s="198"/>
      <c r="W449" s="198"/>
      <c r="X449" s="198"/>
      <c r="Y449" s="201"/>
    </row>
    <row r="450" spans="21:25" s="197" customFormat="1" ht="26.25" customHeight="1">
      <c r="U450" s="201"/>
      <c r="V450" s="198"/>
      <c r="W450" s="198"/>
      <c r="X450" s="198"/>
      <c r="Y450" s="201"/>
    </row>
    <row r="451" spans="21:25" s="197" customFormat="1" ht="26.25" customHeight="1">
      <c r="U451" s="201"/>
      <c r="V451" s="198"/>
      <c r="W451" s="198"/>
      <c r="X451" s="198"/>
      <c r="Y451" s="201"/>
    </row>
    <row r="452" spans="21:25" s="197" customFormat="1" ht="26.25" customHeight="1">
      <c r="U452" s="201"/>
      <c r="V452" s="198"/>
      <c r="W452" s="198"/>
      <c r="X452" s="198"/>
      <c r="Y452" s="201"/>
    </row>
    <row r="453" spans="21:25" s="197" customFormat="1" ht="26.25" customHeight="1">
      <c r="U453" s="201"/>
      <c r="V453" s="198"/>
      <c r="W453" s="198"/>
      <c r="X453" s="198"/>
      <c r="Y453" s="201"/>
    </row>
    <row r="454" spans="21:25" s="197" customFormat="1" ht="26.25" customHeight="1">
      <c r="U454" s="201"/>
      <c r="V454" s="198"/>
      <c r="W454" s="198"/>
      <c r="X454" s="198"/>
      <c r="Y454" s="201"/>
    </row>
    <row r="455" spans="21:25" s="197" customFormat="1" ht="26.25" customHeight="1">
      <c r="U455" s="201"/>
      <c r="V455" s="198"/>
      <c r="W455" s="198"/>
      <c r="X455" s="198"/>
      <c r="Y455" s="201"/>
    </row>
    <row r="456" spans="21:25" s="197" customFormat="1" ht="26.25" customHeight="1">
      <c r="U456" s="201"/>
      <c r="V456" s="198"/>
      <c r="W456" s="198"/>
      <c r="X456" s="198"/>
      <c r="Y456" s="201"/>
    </row>
    <row r="457" spans="21:25" s="197" customFormat="1" ht="26.25" customHeight="1">
      <c r="U457" s="201"/>
      <c r="V457" s="198"/>
      <c r="W457" s="198"/>
      <c r="X457" s="198"/>
      <c r="Y457" s="201"/>
    </row>
    <row r="458" spans="21:25" s="197" customFormat="1" ht="26.25" customHeight="1">
      <c r="U458" s="201"/>
      <c r="V458" s="198"/>
      <c r="W458" s="198"/>
      <c r="X458" s="198"/>
      <c r="Y458" s="201"/>
    </row>
    <row r="459" spans="21:25" s="197" customFormat="1" ht="26.25" customHeight="1">
      <c r="U459" s="201"/>
      <c r="V459" s="198"/>
      <c r="W459" s="198"/>
      <c r="X459" s="198"/>
      <c r="Y459" s="201"/>
    </row>
    <row r="460" spans="21:25" s="197" customFormat="1" ht="26.25" customHeight="1">
      <c r="U460" s="201"/>
      <c r="V460" s="198"/>
      <c r="W460" s="198"/>
      <c r="X460" s="198"/>
      <c r="Y460" s="201"/>
    </row>
    <row r="461" spans="21:25" s="197" customFormat="1" ht="26.25" customHeight="1">
      <c r="U461" s="201"/>
      <c r="V461" s="198"/>
      <c r="W461" s="198"/>
      <c r="X461" s="198"/>
      <c r="Y461" s="201"/>
    </row>
    <row r="462" spans="21:25" s="197" customFormat="1" ht="26.25" customHeight="1">
      <c r="U462" s="201"/>
      <c r="V462" s="198"/>
      <c r="W462" s="198"/>
      <c r="X462" s="198"/>
      <c r="Y462" s="201"/>
    </row>
    <row r="463" spans="21:25" s="197" customFormat="1" ht="26.25" customHeight="1">
      <c r="U463" s="201"/>
      <c r="V463" s="198"/>
      <c r="W463" s="198"/>
      <c r="X463" s="198"/>
      <c r="Y463" s="201"/>
    </row>
    <row r="464" spans="21:25" s="197" customFormat="1" ht="26.25" customHeight="1">
      <c r="U464" s="201"/>
      <c r="V464" s="198"/>
      <c r="W464" s="198"/>
      <c r="X464" s="198"/>
      <c r="Y464" s="201"/>
    </row>
    <row r="465" spans="21:25" s="197" customFormat="1" ht="26.25" customHeight="1">
      <c r="U465" s="201"/>
      <c r="V465" s="198"/>
      <c r="W465" s="198"/>
      <c r="X465" s="198"/>
      <c r="Y465" s="201"/>
    </row>
    <row r="466" spans="21:25" s="197" customFormat="1" ht="26.25" customHeight="1">
      <c r="U466" s="201"/>
      <c r="V466" s="198"/>
      <c r="W466" s="198"/>
      <c r="X466" s="198"/>
      <c r="Y466" s="201"/>
    </row>
    <row r="467" spans="21:25" s="197" customFormat="1" ht="26.25" customHeight="1">
      <c r="U467" s="201"/>
      <c r="V467" s="198"/>
      <c r="W467" s="198"/>
      <c r="X467" s="198"/>
      <c r="Y467" s="201"/>
    </row>
    <row r="468" spans="21:25" s="197" customFormat="1" ht="26.25" customHeight="1">
      <c r="U468" s="201"/>
      <c r="V468" s="198"/>
      <c r="W468" s="198"/>
      <c r="X468" s="198"/>
      <c r="Y468" s="201"/>
    </row>
    <row r="469" spans="21:25" s="197" customFormat="1" ht="26.25" customHeight="1">
      <c r="U469" s="201"/>
      <c r="V469" s="198"/>
      <c r="W469" s="198"/>
      <c r="X469" s="198"/>
      <c r="Y469" s="201"/>
    </row>
    <row r="470" spans="21:25" s="197" customFormat="1" ht="26.25" customHeight="1">
      <c r="U470" s="201"/>
      <c r="V470" s="198"/>
      <c r="W470" s="198"/>
      <c r="X470" s="198"/>
      <c r="Y470" s="201"/>
    </row>
    <row r="471" spans="21:25" s="197" customFormat="1" ht="26.25" customHeight="1">
      <c r="U471" s="201"/>
      <c r="V471" s="198"/>
      <c r="W471" s="198"/>
      <c r="X471" s="198"/>
      <c r="Y471" s="201"/>
    </row>
    <row r="472" spans="21:25" s="197" customFormat="1" ht="26.25" customHeight="1">
      <c r="U472" s="201"/>
      <c r="V472" s="198"/>
      <c r="W472" s="198"/>
      <c r="X472" s="198"/>
      <c r="Y472" s="201"/>
    </row>
    <row r="473" spans="21:25" s="197" customFormat="1" ht="26.25" customHeight="1">
      <c r="U473" s="201"/>
      <c r="V473" s="198"/>
      <c r="W473" s="198"/>
      <c r="X473" s="198"/>
      <c r="Y473" s="201"/>
    </row>
    <row r="474" spans="21:25" s="197" customFormat="1" ht="26.25" customHeight="1">
      <c r="U474" s="201"/>
      <c r="V474" s="198"/>
      <c r="W474" s="198"/>
      <c r="X474" s="198"/>
      <c r="Y474" s="201"/>
    </row>
    <row r="475" spans="21:25" s="197" customFormat="1" ht="26.25" customHeight="1">
      <c r="U475" s="201"/>
      <c r="V475" s="198"/>
      <c r="W475" s="198"/>
      <c r="X475" s="198"/>
      <c r="Y475" s="201"/>
    </row>
    <row r="476" spans="21:25" s="197" customFormat="1" ht="26.25" customHeight="1">
      <c r="U476" s="201"/>
      <c r="V476" s="198"/>
      <c r="W476" s="198"/>
      <c r="X476" s="198"/>
      <c r="Y476" s="201"/>
    </row>
    <row r="477" spans="21:25" s="197" customFormat="1" ht="26.25" customHeight="1">
      <c r="U477" s="201"/>
      <c r="V477" s="198"/>
      <c r="W477" s="198"/>
      <c r="X477" s="198"/>
      <c r="Y477" s="201"/>
    </row>
    <row r="478" spans="21:25" s="197" customFormat="1" ht="26.25" customHeight="1">
      <c r="U478" s="201"/>
      <c r="V478" s="198"/>
      <c r="W478" s="198"/>
      <c r="X478" s="198"/>
      <c r="Y478" s="201"/>
    </row>
    <row r="479" spans="21:25" s="197" customFormat="1" ht="26.25" customHeight="1">
      <c r="U479" s="201"/>
      <c r="V479" s="198"/>
      <c r="W479" s="198"/>
      <c r="X479" s="198"/>
      <c r="Y479" s="201"/>
    </row>
    <row r="480" spans="21:25" s="197" customFormat="1" ht="26.25" customHeight="1">
      <c r="U480" s="201"/>
      <c r="V480" s="198"/>
      <c r="W480" s="198"/>
      <c r="X480" s="198"/>
      <c r="Y480" s="201"/>
    </row>
    <row r="481" spans="21:25" s="197" customFormat="1" ht="26.25" customHeight="1">
      <c r="U481" s="201"/>
      <c r="V481" s="198"/>
      <c r="W481" s="198"/>
      <c r="X481" s="198"/>
      <c r="Y481" s="201"/>
    </row>
    <row r="482" spans="21:25" s="197" customFormat="1" ht="26.25" customHeight="1">
      <c r="U482" s="201"/>
      <c r="V482" s="198"/>
      <c r="W482" s="198"/>
      <c r="X482" s="198"/>
      <c r="Y482" s="201"/>
    </row>
    <row r="483" spans="21:25" s="197" customFormat="1" ht="26.25" customHeight="1">
      <c r="U483" s="201"/>
      <c r="V483" s="198"/>
      <c r="W483" s="198"/>
      <c r="X483" s="198"/>
      <c r="Y483" s="201"/>
    </row>
    <row r="484" spans="21:25" s="197" customFormat="1" ht="26.25" customHeight="1">
      <c r="U484" s="201"/>
      <c r="V484" s="198"/>
      <c r="W484" s="198"/>
      <c r="X484" s="198"/>
      <c r="Y484" s="201"/>
    </row>
    <row r="485" spans="21:25" s="197" customFormat="1" ht="26.25" customHeight="1">
      <c r="U485" s="201"/>
      <c r="V485" s="198"/>
      <c r="W485" s="198"/>
      <c r="X485" s="198"/>
      <c r="Y485" s="201"/>
    </row>
    <row r="486" spans="21:25" s="197" customFormat="1" ht="26.25" customHeight="1">
      <c r="U486" s="201"/>
      <c r="V486" s="198"/>
      <c r="W486" s="198"/>
      <c r="X486" s="198"/>
      <c r="Y486" s="201"/>
    </row>
    <row r="487" spans="21:25" s="197" customFormat="1" ht="26.25" customHeight="1">
      <c r="U487" s="201"/>
      <c r="V487" s="198"/>
      <c r="W487" s="198"/>
      <c r="X487" s="198"/>
      <c r="Y487" s="201"/>
    </row>
    <row r="488" spans="21:25" s="197" customFormat="1" ht="26.25" customHeight="1">
      <c r="U488" s="201"/>
      <c r="V488" s="198"/>
      <c r="W488" s="198"/>
      <c r="X488" s="198"/>
      <c r="Y488" s="201"/>
    </row>
    <row r="489" spans="21:25" s="197" customFormat="1" ht="26.25" customHeight="1">
      <c r="U489" s="201"/>
      <c r="V489" s="198"/>
      <c r="W489" s="198"/>
      <c r="X489" s="198"/>
      <c r="Y489" s="201"/>
    </row>
    <row r="490" spans="21:25" s="197" customFormat="1" ht="26.25" customHeight="1">
      <c r="U490" s="201"/>
      <c r="V490" s="198"/>
      <c r="W490" s="198"/>
      <c r="X490" s="198"/>
      <c r="Y490" s="201"/>
    </row>
    <row r="491" spans="21:25" s="197" customFormat="1" ht="26.25" customHeight="1">
      <c r="U491" s="201"/>
      <c r="V491" s="198"/>
      <c r="W491" s="198"/>
      <c r="X491" s="198"/>
      <c r="Y491" s="201"/>
    </row>
    <row r="492" spans="21:25" s="197" customFormat="1" ht="26.25" customHeight="1">
      <c r="U492" s="201"/>
      <c r="V492" s="198"/>
      <c r="W492" s="198"/>
      <c r="X492" s="198"/>
      <c r="Y492" s="201"/>
    </row>
    <row r="493" spans="21:25" s="197" customFormat="1" ht="26.25" customHeight="1">
      <c r="U493" s="201"/>
      <c r="V493" s="198"/>
      <c r="W493" s="198"/>
      <c r="X493" s="198"/>
      <c r="Y493" s="201"/>
    </row>
    <row r="494" spans="21:25" s="197" customFormat="1" ht="26.25" customHeight="1">
      <c r="U494" s="201"/>
      <c r="V494" s="198"/>
      <c r="W494" s="198"/>
      <c r="X494" s="198"/>
      <c r="Y494" s="201"/>
    </row>
    <row r="495" spans="21:25" s="197" customFormat="1" ht="26.25" customHeight="1">
      <c r="U495" s="201"/>
      <c r="V495" s="198"/>
      <c r="W495" s="198"/>
      <c r="X495" s="198"/>
      <c r="Y495" s="201"/>
    </row>
    <row r="496" spans="21:25" s="197" customFormat="1" ht="26.25" customHeight="1">
      <c r="U496" s="201"/>
      <c r="V496" s="198"/>
      <c r="W496" s="198"/>
      <c r="X496" s="198"/>
      <c r="Y496" s="201"/>
    </row>
    <row r="497" spans="21:25" s="197" customFormat="1" ht="26.25" customHeight="1">
      <c r="U497" s="201"/>
      <c r="V497" s="198"/>
      <c r="W497" s="198"/>
      <c r="X497" s="198"/>
      <c r="Y497" s="201"/>
    </row>
    <row r="498" spans="21:25" s="197" customFormat="1" ht="26.25" customHeight="1">
      <c r="U498" s="201"/>
      <c r="V498" s="198"/>
      <c r="W498" s="198"/>
      <c r="X498" s="198"/>
      <c r="Y498" s="201"/>
    </row>
    <row r="499" spans="21:25" s="197" customFormat="1" ht="26.25" customHeight="1">
      <c r="U499" s="201"/>
      <c r="V499" s="198"/>
      <c r="W499" s="198"/>
      <c r="X499" s="198"/>
      <c r="Y499" s="201"/>
    </row>
    <row r="500" spans="21:25" s="197" customFormat="1" ht="26.25" customHeight="1">
      <c r="U500" s="201"/>
      <c r="V500" s="198"/>
      <c r="W500" s="198"/>
      <c r="X500" s="198"/>
      <c r="Y500" s="201"/>
    </row>
    <row r="501" spans="21:25" s="197" customFormat="1" ht="26.25" customHeight="1">
      <c r="U501" s="201"/>
      <c r="V501" s="198"/>
      <c r="W501" s="198"/>
      <c r="X501" s="198"/>
      <c r="Y501" s="201"/>
    </row>
    <row r="502" spans="21:25" s="197" customFormat="1" ht="26.25" customHeight="1">
      <c r="U502" s="201"/>
      <c r="V502" s="198"/>
      <c r="W502" s="198"/>
      <c r="X502" s="198"/>
      <c r="Y502" s="201"/>
    </row>
    <row r="503" spans="21:25" s="197" customFormat="1" ht="26.25" customHeight="1">
      <c r="U503" s="201"/>
      <c r="V503" s="198"/>
      <c r="W503" s="198"/>
      <c r="X503" s="198"/>
      <c r="Y503" s="201"/>
    </row>
    <row r="504" spans="21:25" s="197" customFormat="1" ht="26.25" customHeight="1">
      <c r="U504" s="201"/>
      <c r="V504" s="198"/>
      <c r="W504" s="198"/>
      <c r="X504" s="198"/>
      <c r="Y504" s="201"/>
    </row>
    <row r="505" spans="21:25" s="197" customFormat="1" ht="26.25" customHeight="1">
      <c r="U505" s="201"/>
      <c r="V505" s="198"/>
      <c r="W505" s="198"/>
      <c r="X505" s="198"/>
      <c r="Y505" s="201"/>
    </row>
    <row r="506" spans="21:25" s="197" customFormat="1" ht="26.25" customHeight="1">
      <c r="U506" s="201"/>
      <c r="V506" s="198"/>
      <c r="W506" s="198"/>
      <c r="X506" s="198"/>
      <c r="Y506" s="201"/>
    </row>
    <row r="507" spans="21:25" s="197" customFormat="1" ht="26.25" customHeight="1">
      <c r="U507" s="201"/>
      <c r="V507" s="198"/>
      <c r="W507" s="198"/>
      <c r="X507" s="198"/>
      <c r="Y507" s="201"/>
    </row>
    <row r="508" spans="21:25" s="197" customFormat="1" ht="26.25" customHeight="1">
      <c r="U508" s="201"/>
      <c r="V508" s="198"/>
      <c r="W508" s="198"/>
      <c r="X508" s="198"/>
      <c r="Y508" s="201"/>
    </row>
    <row r="509" spans="21:25" s="197" customFormat="1" ht="26.25" customHeight="1">
      <c r="U509" s="201"/>
      <c r="V509" s="198"/>
      <c r="W509" s="198"/>
      <c r="X509" s="198"/>
      <c r="Y509" s="201"/>
    </row>
    <row r="510" spans="21:25" s="197" customFormat="1" ht="26.25" customHeight="1">
      <c r="U510" s="201"/>
      <c r="V510" s="198"/>
      <c r="W510" s="198"/>
      <c r="X510" s="198"/>
      <c r="Y510" s="201"/>
    </row>
    <row r="511" spans="21:25" s="197" customFormat="1" ht="26.25" customHeight="1">
      <c r="U511" s="201"/>
      <c r="V511" s="198"/>
      <c r="W511" s="198"/>
      <c r="X511" s="198"/>
      <c r="Y511" s="201"/>
    </row>
    <row r="512" spans="21:25" s="197" customFormat="1" ht="26.25" customHeight="1">
      <c r="U512" s="201"/>
      <c r="V512" s="198"/>
      <c r="W512" s="198"/>
      <c r="X512" s="198"/>
      <c r="Y512" s="201"/>
    </row>
    <row r="513" spans="21:25" s="197" customFormat="1" ht="26.25" customHeight="1">
      <c r="U513" s="201"/>
      <c r="V513" s="198"/>
      <c r="W513" s="198"/>
      <c r="X513" s="198"/>
      <c r="Y513" s="201"/>
    </row>
    <row r="514" spans="21:25" s="197" customFormat="1" ht="26.25" customHeight="1">
      <c r="U514" s="201"/>
      <c r="V514" s="198"/>
      <c r="W514" s="198"/>
      <c r="X514" s="198"/>
      <c r="Y514" s="201"/>
    </row>
    <row r="515" spans="21:25" s="197" customFormat="1" ht="26.25" customHeight="1">
      <c r="U515" s="201"/>
      <c r="V515" s="198"/>
      <c r="W515" s="198"/>
      <c r="X515" s="198"/>
      <c r="Y515" s="201"/>
    </row>
    <row r="516" spans="21:25" s="197" customFormat="1" ht="26.25" customHeight="1">
      <c r="U516" s="201"/>
      <c r="V516" s="198"/>
      <c r="W516" s="198"/>
      <c r="X516" s="198"/>
      <c r="Y516" s="201"/>
    </row>
    <row r="517" spans="21:25" s="197" customFormat="1" ht="26.25" customHeight="1">
      <c r="U517" s="201"/>
      <c r="V517" s="198"/>
      <c r="W517" s="198"/>
      <c r="X517" s="198"/>
      <c r="Y517" s="201"/>
    </row>
    <row r="518" spans="21:25" s="197" customFormat="1" ht="26.25" customHeight="1">
      <c r="U518" s="201"/>
      <c r="V518" s="198"/>
      <c r="W518" s="198"/>
      <c r="X518" s="198"/>
      <c r="Y518" s="201"/>
    </row>
    <row r="519" spans="21:25" s="197" customFormat="1" ht="26.25" customHeight="1">
      <c r="U519" s="201"/>
      <c r="V519" s="198"/>
      <c r="W519" s="198"/>
      <c r="X519" s="198"/>
      <c r="Y519" s="201"/>
    </row>
    <row r="520" spans="21:25" s="197" customFormat="1" ht="26.25" customHeight="1">
      <c r="U520" s="201"/>
      <c r="V520" s="198"/>
      <c r="W520" s="198"/>
      <c r="X520" s="198"/>
      <c r="Y520" s="201"/>
    </row>
    <row r="521" spans="21:25" s="197" customFormat="1" ht="26.25" customHeight="1">
      <c r="U521" s="201"/>
      <c r="V521" s="198"/>
      <c r="W521" s="198"/>
      <c r="X521" s="198"/>
      <c r="Y521" s="201"/>
    </row>
    <row r="522" spans="21:25" s="197" customFormat="1" ht="26.25" customHeight="1">
      <c r="U522" s="201"/>
      <c r="V522" s="198"/>
      <c r="W522" s="198"/>
      <c r="X522" s="198"/>
      <c r="Y522" s="201"/>
    </row>
    <row r="523" spans="21:25" s="197" customFormat="1" ht="26.25" customHeight="1">
      <c r="U523" s="201"/>
      <c r="V523" s="198"/>
      <c r="W523" s="198"/>
      <c r="X523" s="198"/>
      <c r="Y523" s="201"/>
    </row>
    <row r="524" spans="21:25" s="197" customFormat="1" ht="26.25" customHeight="1">
      <c r="U524" s="201"/>
      <c r="V524" s="198"/>
      <c r="W524" s="198"/>
      <c r="X524" s="198"/>
      <c r="Y524" s="201"/>
    </row>
    <row r="525" spans="21:25" s="197" customFormat="1" ht="26.25" customHeight="1">
      <c r="U525" s="201"/>
      <c r="V525" s="198"/>
      <c r="W525" s="198"/>
      <c r="X525" s="198"/>
      <c r="Y525" s="201"/>
    </row>
    <row r="526" spans="21:25" s="197" customFormat="1" ht="26.25" customHeight="1">
      <c r="U526" s="201"/>
      <c r="V526" s="198"/>
      <c r="W526" s="198"/>
      <c r="X526" s="198"/>
      <c r="Y526" s="201"/>
    </row>
    <row r="527" spans="21:25" s="197" customFormat="1" ht="26.25" customHeight="1">
      <c r="U527" s="201"/>
      <c r="V527" s="198"/>
      <c r="W527" s="198"/>
      <c r="X527" s="198"/>
      <c r="Y527" s="201"/>
    </row>
    <row r="528" spans="21:25" s="197" customFormat="1" ht="26.25" customHeight="1">
      <c r="U528" s="201"/>
      <c r="V528" s="198"/>
      <c r="W528" s="198"/>
      <c r="X528" s="198"/>
      <c r="Y528" s="201"/>
    </row>
    <row r="529" spans="21:25" s="197" customFormat="1" ht="26.25" customHeight="1">
      <c r="U529" s="201"/>
      <c r="V529" s="198"/>
      <c r="W529" s="198"/>
      <c r="X529" s="198"/>
      <c r="Y529" s="201"/>
    </row>
    <row r="530" spans="21:25" s="197" customFormat="1" ht="26.25" customHeight="1">
      <c r="U530" s="201"/>
      <c r="V530" s="198"/>
      <c r="W530" s="198"/>
      <c r="X530" s="198"/>
      <c r="Y530" s="201"/>
    </row>
    <row r="531" spans="21:25" s="197" customFormat="1" ht="26.25" customHeight="1">
      <c r="U531" s="201"/>
      <c r="V531" s="198"/>
      <c r="W531" s="198"/>
      <c r="X531" s="198"/>
      <c r="Y531" s="201"/>
    </row>
    <row r="532" spans="21:25" s="197" customFormat="1" ht="26.25" customHeight="1">
      <c r="U532" s="201"/>
      <c r="V532" s="198"/>
      <c r="W532" s="198"/>
      <c r="X532" s="198"/>
      <c r="Y532" s="201"/>
    </row>
    <row r="533" spans="21:25" s="197" customFormat="1" ht="26.25" customHeight="1">
      <c r="U533" s="201"/>
      <c r="V533" s="198"/>
      <c r="W533" s="198"/>
      <c r="X533" s="198"/>
      <c r="Y533" s="201"/>
    </row>
    <row r="534" spans="21:25" s="197" customFormat="1" ht="26.25" customHeight="1">
      <c r="U534" s="201"/>
      <c r="V534" s="198"/>
      <c r="W534" s="198"/>
      <c r="X534" s="198"/>
      <c r="Y534" s="201"/>
    </row>
    <row r="535" spans="21:25" s="197" customFormat="1" ht="26.25" customHeight="1">
      <c r="U535" s="201"/>
      <c r="V535" s="198"/>
      <c r="W535" s="198"/>
      <c r="X535" s="198"/>
      <c r="Y535" s="201"/>
    </row>
    <row r="536" spans="21:25" s="197" customFormat="1" ht="26.25" customHeight="1">
      <c r="U536" s="201"/>
      <c r="V536" s="198"/>
      <c r="W536" s="198"/>
      <c r="X536" s="198"/>
      <c r="Y536" s="201"/>
    </row>
    <row r="537" spans="21:25" s="197" customFormat="1" ht="26.25" customHeight="1">
      <c r="U537" s="201"/>
      <c r="V537" s="198"/>
      <c r="W537" s="198"/>
      <c r="X537" s="198"/>
      <c r="Y537" s="201"/>
    </row>
    <row r="538" spans="21:25" s="197" customFormat="1" ht="26.25" customHeight="1">
      <c r="U538" s="201"/>
      <c r="V538" s="198"/>
      <c r="W538" s="198"/>
      <c r="X538" s="198"/>
      <c r="Y538" s="201"/>
    </row>
    <row r="539" spans="21:25" s="197" customFormat="1" ht="26.25" customHeight="1">
      <c r="U539" s="201"/>
      <c r="V539" s="198"/>
      <c r="W539" s="198"/>
      <c r="X539" s="198"/>
      <c r="Y539" s="201"/>
    </row>
    <row r="540" spans="21:25" s="197" customFormat="1" ht="26.25" customHeight="1">
      <c r="U540" s="201"/>
      <c r="V540" s="198"/>
      <c r="W540" s="198"/>
      <c r="X540" s="198"/>
      <c r="Y540" s="201"/>
    </row>
    <row r="541" spans="21:25" s="197" customFormat="1" ht="26.25" customHeight="1">
      <c r="U541" s="201"/>
      <c r="V541" s="198"/>
      <c r="W541" s="198"/>
      <c r="X541" s="198"/>
      <c r="Y541" s="201"/>
    </row>
    <row r="542" spans="21:25" s="197" customFormat="1" ht="26.25" customHeight="1">
      <c r="U542" s="201"/>
      <c r="V542" s="198"/>
      <c r="W542" s="198"/>
      <c r="X542" s="198"/>
      <c r="Y542" s="201"/>
    </row>
    <row r="543" spans="21:25" s="197" customFormat="1" ht="26.25" customHeight="1">
      <c r="U543" s="201"/>
      <c r="V543" s="198"/>
      <c r="W543" s="198"/>
      <c r="X543" s="198"/>
      <c r="Y543" s="201"/>
    </row>
    <row r="544" spans="21:25" s="197" customFormat="1" ht="26.25" customHeight="1">
      <c r="U544" s="201"/>
      <c r="V544" s="198"/>
      <c r="W544" s="198"/>
      <c r="X544" s="198"/>
      <c r="Y544" s="201"/>
    </row>
    <row r="545" spans="21:25" s="197" customFormat="1" ht="26.25" customHeight="1">
      <c r="U545" s="201"/>
      <c r="V545" s="198"/>
      <c r="W545" s="198"/>
      <c r="X545" s="198"/>
      <c r="Y545" s="201"/>
    </row>
    <row r="546" spans="21:25" s="197" customFormat="1" ht="26.25" customHeight="1">
      <c r="U546" s="201"/>
      <c r="V546" s="198"/>
      <c r="W546" s="198"/>
      <c r="X546" s="198"/>
      <c r="Y546" s="201"/>
    </row>
    <row r="547" spans="21:25" s="197" customFormat="1" ht="26.25" customHeight="1">
      <c r="U547" s="201"/>
      <c r="V547" s="198"/>
      <c r="W547" s="198"/>
      <c r="X547" s="198"/>
      <c r="Y547" s="201"/>
    </row>
    <row r="548" spans="21:25" s="197" customFormat="1" ht="26.25" customHeight="1">
      <c r="U548" s="201"/>
      <c r="V548" s="198"/>
      <c r="W548" s="198"/>
      <c r="X548" s="198"/>
      <c r="Y548" s="201"/>
    </row>
    <row r="549" spans="21:25" s="197" customFormat="1" ht="26.25" customHeight="1">
      <c r="U549" s="201"/>
      <c r="V549" s="198"/>
      <c r="W549" s="198"/>
      <c r="X549" s="198"/>
      <c r="Y549" s="201"/>
    </row>
    <row r="550" spans="21:25" s="197" customFormat="1" ht="26.25" customHeight="1">
      <c r="U550" s="201"/>
      <c r="V550" s="198"/>
      <c r="W550" s="198"/>
      <c r="X550" s="198"/>
      <c r="Y550" s="201"/>
    </row>
    <row r="551" spans="21:25" s="197" customFormat="1" ht="26.25" customHeight="1">
      <c r="U551" s="201"/>
      <c r="V551" s="198"/>
      <c r="W551" s="198"/>
      <c r="X551" s="198"/>
      <c r="Y551" s="201"/>
    </row>
    <row r="552" spans="21:25" s="197" customFormat="1" ht="26.25" customHeight="1">
      <c r="U552" s="201"/>
      <c r="V552" s="198"/>
      <c r="W552" s="198"/>
      <c r="X552" s="198"/>
      <c r="Y552" s="201"/>
    </row>
    <row r="553" spans="21:25" s="197" customFormat="1" ht="26.25" customHeight="1">
      <c r="U553" s="201"/>
      <c r="V553" s="198"/>
      <c r="W553" s="198"/>
      <c r="X553" s="198"/>
      <c r="Y553" s="201"/>
    </row>
    <row r="554" spans="21:25" s="197" customFormat="1" ht="26.25" customHeight="1">
      <c r="U554" s="201"/>
      <c r="V554" s="198"/>
      <c r="W554" s="198"/>
      <c r="X554" s="198"/>
      <c r="Y554" s="201"/>
    </row>
    <row r="555" spans="21:25" s="197" customFormat="1" ht="26.25" customHeight="1">
      <c r="U555" s="201"/>
      <c r="V555" s="198"/>
      <c r="W555" s="198"/>
      <c r="X555" s="198"/>
      <c r="Y555" s="201"/>
    </row>
    <row r="556" spans="21:25" s="197" customFormat="1" ht="26.25" customHeight="1">
      <c r="U556" s="201"/>
      <c r="V556" s="198"/>
      <c r="W556" s="198"/>
      <c r="X556" s="198"/>
      <c r="Y556" s="201"/>
    </row>
    <row r="557" spans="21:25" s="197" customFormat="1" ht="26.25" customHeight="1">
      <c r="U557" s="201"/>
      <c r="V557" s="198"/>
      <c r="W557" s="198"/>
      <c r="X557" s="198"/>
      <c r="Y557" s="201"/>
    </row>
    <row r="558" spans="21:25" s="197" customFormat="1" ht="26.25" customHeight="1">
      <c r="U558" s="201"/>
      <c r="V558" s="198"/>
      <c r="W558" s="198"/>
      <c r="X558" s="198"/>
      <c r="Y558" s="201"/>
    </row>
    <row r="559" spans="21:25" s="197" customFormat="1" ht="26.25" customHeight="1">
      <c r="U559" s="201"/>
      <c r="V559" s="198"/>
      <c r="W559" s="198"/>
      <c r="X559" s="198"/>
      <c r="Y559" s="201"/>
    </row>
    <row r="560" spans="21:25" s="197" customFormat="1" ht="26.25" customHeight="1">
      <c r="U560" s="201"/>
      <c r="V560" s="198"/>
      <c r="W560" s="198"/>
      <c r="X560" s="198"/>
      <c r="Y560" s="201"/>
    </row>
    <row r="561" spans="21:25" s="197" customFormat="1" ht="26.25" customHeight="1">
      <c r="U561" s="201"/>
      <c r="V561" s="198"/>
      <c r="W561" s="198"/>
      <c r="X561" s="198"/>
      <c r="Y561" s="201"/>
    </row>
    <row r="562" spans="21:25" s="197" customFormat="1" ht="26.25" customHeight="1">
      <c r="U562" s="201"/>
      <c r="V562" s="198"/>
      <c r="W562" s="198"/>
      <c r="X562" s="198"/>
      <c r="Y562" s="201"/>
    </row>
    <row r="563" spans="21:25" s="197" customFormat="1" ht="26.25" customHeight="1">
      <c r="U563" s="201"/>
      <c r="V563" s="198"/>
      <c r="W563" s="198"/>
      <c r="X563" s="198"/>
      <c r="Y563" s="201"/>
    </row>
    <row r="564" spans="21:25" s="197" customFormat="1" ht="26.25" customHeight="1">
      <c r="U564" s="201"/>
      <c r="V564" s="198"/>
      <c r="W564" s="198"/>
      <c r="X564" s="198"/>
      <c r="Y564" s="201"/>
    </row>
    <row r="565" spans="21:25" s="197" customFormat="1" ht="26.25" customHeight="1">
      <c r="U565" s="201"/>
      <c r="V565" s="198"/>
      <c r="W565" s="198"/>
      <c r="X565" s="198"/>
      <c r="Y565" s="201"/>
    </row>
    <row r="566" spans="21:25" s="197" customFormat="1" ht="26.25" customHeight="1">
      <c r="U566" s="201"/>
      <c r="V566" s="198"/>
      <c r="W566" s="198"/>
      <c r="X566" s="198"/>
      <c r="Y566" s="201"/>
    </row>
    <row r="567" spans="21:25" s="197" customFormat="1" ht="26.25" customHeight="1">
      <c r="U567" s="201"/>
      <c r="V567" s="198"/>
      <c r="W567" s="198"/>
      <c r="X567" s="198"/>
      <c r="Y567" s="201"/>
    </row>
    <row r="568" spans="21:25" s="197" customFormat="1" ht="26.25" customHeight="1">
      <c r="U568" s="201"/>
      <c r="V568" s="198"/>
      <c r="W568" s="198"/>
      <c r="X568" s="198"/>
      <c r="Y568" s="201"/>
    </row>
    <row r="569" spans="21:25" s="197" customFormat="1" ht="26.25" customHeight="1">
      <c r="U569" s="201"/>
      <c r="V569" s="198"/>
      <c r="W569" s="198"/>
      <c r="X569" s="198"/>
      <c r="Y569" s="201"/>
    </row>
    <row r="570" spans="21:25" s="197" customFormat="1" ht="26.25" customHeight="1">
      <c r="U570" s="201"/>
      <c r="V570" s="198"/>
      <c r="W570" s="198"/>
      <c r="X570" s="198"/>
      <c r="Y570" s="201"/>
    </row>
    <row r="571" spans="21:25" s="197" customFormat="1" ht="26.25" customHeight="1">
      <c r="U571" s="201"/>
      <c r="V571" s="198"/>
      <c r="W571" s="198"/>
      <c r="X571" s="198"/>
      <c r="Y571" s="201"/>
    </row>
    <row r="572" spans="21:25" s="197" customFormat="1" ht="26.25" customHeight="1">
      <c r="U572" s="201"/>
      <c r="V572" s="198"/>
      <c r="W572" s="198"/>
      <c r="X572" s="198"/>
      <c r="Y572" s="201"/>
    </row>
    <row r="573" spans="21:25" s="197" customFormat="1" ht="26.25" customHeight="1">
      <c r="U573" s="201"/>
      <c r="V573" s="198"/>
      <c r="W573" s="198"/>
      <c r="X573" s="198"/>
      <c r="Y573" s="201"/>
    </row>
    <row r="574" spans="21:25" s="197" customFormat="1" ht="26.25" customHeight="1">
      <c r="U574" s="201"/>
      <c r="V574" s="198"/>
      <c r="W574" s="198"/>
      <c r="X574" s="198"/>
      <c r="Y574" s="201"/>
    </row>
    <row r="575" spans="21:25" s="197" customFormat="1" ht="26.25" customHeight="1">
      <c r="U575" s="201"/>
      <c r="V575" s="198"/>
      <c r="W575" s="198"/>
      <c r="X575" s="198"/>
      <c r="Y575" s="201"/>
    </row>
    <row r="576" spans="21:25" s="197" customFormat="1" ht="26.25" customHeight="1">
      <c r="U576" s="201"/>
      <c r="V576" s="198"/>
      <c r="W576" s="198"/>
      <c r="X576" s="198"/>
      <c r="Y576" s="201"/>
    </row>
    <row r="577" spans="21:25" s="197" customFormat="1" ht="26.25" customHeight="1">
      <c r="U577" s="201"/>
      <c r="V577" s="198"/>
      <c r="W577" s="198"/>
      <c r="X577" s="198"/>
      <c r="Y577" s="201"/>
    </row>
    <row r="578" spans="21:25" s="197" customFormat="1" ht="26.25" customHeight="1">
      <c r="U578" s="201"/>
      <c r="V578" s="198"/>
      <c r="W578" s="198"/>
      <c r="X578" s="198"/>
      <c r="Y578" s="201"/>
    </row>
    <row r="579" spans="21:25" s="197" customFormat="1" ht="26.25" customHeight="1">
      <c r="U579" s="201"/>
      <c r="V579" s="198"/>
      <c r="W579" s="198"/>
      <c r="X579" s="198"/>
      <c r="Y579" s="201"/>
    </row>
    <row r="580" spans="21:25" s="197" customFormat="1" ht="26.25" customHeight="1">
      <c r="U580" s="201"/>
      <c r="V580" s="198"/>
      <c r="W580" s="198"/>
      <c r="X580" s="198"/>
      <c r="Y580" s="201"/>
    </row>
    <row r="581" spans="21:25" s="197" customFormat="1" ht="26.25" customHeight="1">
      <c r="U581" s="201"/>
      <c r="V581" s="198"/>
      <c r="W581" s="198"/>
      <c r="X581" s="198"/>
      <c r="Y581" s="201"/>
    </row>
    <row r="582" spans="21:25" s="197" customFormat="1" ht="26.25" customHeight="1">
      <c r="U582" s="201"/>
      <c r="V582" s="198"/>
      <c r="W582" s="198"/>
      <c r="X582" s="198"/>
      <c r="Y582" s="201"/>
    </row>
    <row r="583" spans="21:25" s="197" customFormat="1" ht="26.25" customHeight="1">
      <c r="U583" s="201"/>
      <c r="V583" s="198"/>
      <c r="W583" s="198"/>
      <c r="X583" s="198"/>
      <c r="Y583" s="201"/>
    </row>
    <row r="584" spans="21:25" s="197" customFormat="1" ht="26.25" customHeight="1">
      <c r="U584" s="201"/>
      <c r="V584" s="198"/>
      <c r="W584" s="198"/>
      <c r="X584" s="198"/>
      <c r="Y584" s="201"/>
    </row>
    <row r="585" spans="21:25" s="197" customFormat="1" ht="26.25" customHeight="1">
      <c r="U585" s="201"/>
      <c r="V585" s="198"/>
      <c r="W585" s="198"/>
      <c r="X585" s="198"/>
      <c r="Y585" s="201"/>
    </row>
    <row r="586" spans="21:25" s="197" customFormat="1" ht="26.25" customHeight="1">
      <c r="U586" s="201"/>
      <c r="V586" s="198"/>
      <c r="W586" s="198"/>
      <c r="X586" s="198"/>
      <c r="Y586" s="201"/>
    </row>
    <row r="587" spans="21:25" s="197" customFormat="1" ht="26.25" customHeight="1">
      <c r="U587" s="201"/>
      <c r="V587" s="198"/>
      <c r="W587" s="198"/>
      <c r="X587" s="198"/>
      <c r="Y587" s="201"/>
    </row>
    <row r="588" spans="21:25" s="197" customFormat="1" ht="26.25" customHeight="1">
      <c r="U588" s="201"/>
      <c r="V588" s="198"/>
      <c r="W588" s="198"/>
      <c r="X588" s="198"/>
      <c r="Y588" s="201"/>
    </row>
    <row r="589" spans="21:25" s="197" customFormat="1" ht="26.25" customHeight="1">
      <c r="U589" s="201"/>
      <c r="V589" s="198"/>
      <c r="W589" s="198"/>
      <c r="X589" s="198"/>
      <c r="Y589" s="201"/>
    </row>
    <row r="590" spans="21:25" s="197" customFormat="1" ht="26.25" customHeight="1">
      <c r="U590" s="201"/>
      <c r="V590" s="198"/>
      <c r="W590" s="198"/>
      <c r="X590" s="198"/>
      <c r="Y590" s="201"/>
    </row>
    <row r="591" spans="21:25" s="197" customFormat="1" ht="26.25" customHeight="1">
      <c r="U591" s="201"/>
      <c r="V591" s="198"/>
      <c r="W591" s="198"/>
      <c r="X591" s="198"/>
      <c r="Y591" s="201"/>
    </row>
    <row r="592" spans="21:25" s="197" customFormat="1" ht="26.25" customHeight="1">
      <c r="U592" s="201"/>
      <c r="V592" s="198"/>
      <c r="W592" s="198"/>
      <c r="X592" s="198"/>
      <c r="Y592" s="201"/>
    </row>
    <row r="593" spans="21:25" s="197" customFormat="1" ht="26.25" customHeight="1">
      <c r="U593" s="201"/>
      <c r="V593" s="198"/>
      <c r="W593" s="198"/>
      <c r="X593" s="198"/>
      <c r="Y593" s="201"/>
    </row>
    <row r="594" spans="21:25" s="197" customFormat="1" ht="26.25" customHeight="1">
      <c r="U594" s="201"/>
      <c r="V594" s="198"/>
      <c r="W594" s="198"/>
      <c r="X594" s="198"/>
      <c r="Y594" s="201"/>
    </row>
    <row r="595" spans="21:25" s="197" customFormat="1" ht="26.25" customHeight="1">
      <c r="U595" s="201"/>
      <c r="V595" s="198"/>
      <c r="W595" s="198"/>
      <c r="X595" s="198"/>
      <c r="Y595" s="201"/>
    </row>
    <row r="596" spans="21:25" s="197" customFormat="1" ht="26.25" customHeight="1">
      <c r="U596" s="201"/>
      <c r="V596" s="198"/>
      <c r="W596" s="198"/>
      <c r="X596" s="198"/>
      <c r="Y596" s="201"/>
    </row>
  </sheetData>
  <sheetProtection selectLockedCells="1" selectUnlockedCells="1"/>
  <mergeCells count="12">
    <mergeCell ref="N3:Q3"/>
    <mergeCell ref="A3:A4"/>
    <mergeCell ref="F3:I3"/>
    <mergeCell ref="J3:L3"/>
    <mergeCell ref="A23:L23"/>
    <mergeCell ref="A5:L5"/>
    <mergeCell ref="B3:E3"/>
    <mergeCell ref="AH3:AK3"/>
    <mergeCell ref="AD3:AG3"/>
    <mergeCell ref="V3:Y3"/>
    <mergeCell ref="Z3:AC3"/>
    <mergeCell ref="R3:U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X57"/>
  <sheetViews>
    <sheetView topLeftCell="E1" zoomScale="60" zoomScaleNormal="60" workbookViewId="0">
      <selection activeCell="C40" sqref="C40"/>
    </sheetView>
  </sheetViews>
  <sheetFormatPr defaultColWidth="9.125" defaultRowHeight="18" customHeight="1"/>
  <cols>
    <col min="1" max="1" width="41.125" style="241" customWidth="1"/>
    <col min="2" max="4" width="15.75" style="241" customWidth="1"/>
    <col min="5" max="5" width="31.875" style="241" customWidth="1"/>
    <col min="6" max="8" width="15" style="241" customWidth="1"/>
    <col min="9" max="9" width="41.25" style="241" customWidth="1"/>
    <col min="10" max="12" width="15.75" style="241" customWidth="1"/>
    <col min="13" max="13" width="41.25" style="241" customWidth="1"/>
    <col min="14" max="16" width="15.75" style="241" customWidth="1"/>
    <col min="17" max="17" width="2.875" style="241" customWidth="1"/>
    <col min="18" max="18" width="41.125" style="241" customWidth="1"/>
    <col min="19" max="19" width="12.5" style="241" customWidth="1"/>
    <col min="20" max="16384" width="9.125" style="241"/>
  </cols>
  <sheetData>
    <row r="1" spans="1:22" s="684" customFormat="1" ht="30.75" customHeight="1">
      <c r="A1" s="912" t="s">
        <v>321</v>
      </c>
      <c r="B1" s="911"/>
      <c r="C1" s="911"/>
      <c r="D1" s="911"/>
      <c r="E1" s="910" t="s">
        <v>321</v>
      </c>
      <c r="F1" s="850"/>
      <c r="G1" s="850"/>
      <c r="H1" s="850"/>
      <c r="I1" s="909" t="s">
        <v>321</v>
      </c>
      <c r="J1" s="908"/>
      <c r="K1" s="908"/>
      <c r="L1" s="908"/>
      <c r="M1" s="907" t="s">
        <v>321</v>
      </c>
      <c r="N1" s="906"/>
      <c r="O1" s="906"/>
      <c r="P1" s="906"/>
      <c r="R1" s="684" t="s">
        <v>321</v>
      </c>
    </row>
    <row r="2" spans="1:22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S2" s="684" t="s">
        <v>393</v>
      </c>
    </row>
    <row r="3" spans="1:22" s="464" customFormat="1" ht="23.25" customHeight="1">
      <c r="A3" s="1071" t="s">
        <v>13</v>
      </c>
      <c r="B3" s="1070" t="s">
        <v>0</v>
      </c>
      <c r="C3" s="1070" t="s">
        <v>1</v>
      </c>
      <c r="D3" s="1070" t="s">
        <v>2</v>
      </c>
      <c r="E3" s="1069" t="s">
        <v>13</v>
      </c>
      <c r="F3" s="1068" t="s">
        <v>0</v>
      </c>
      <c r="G3" s="1068" t="s">
        <v>1</v>
      </c>
      <c r="H3" s="1068" t="s">
        <v>2</v>
      </c>
      <c r="I3" s="1067" t="s">
        <v>13</v>
      </c>
      <c r="J3" s="1066" t="s">
        <v>0</v>
      </c>
      <c r="K3" s="1066" t="s">
        <v>1</v>
      </c>
      <c r="L3" s="1066" t="s">
        <v>2</v>
      </c>
      <c r="M3" s="1065" t="s">
        <v>13</v>
      </c>
      <c r="N3" s="1064" t="s">
        <v>0</v>
      </c>
      <c r="O3" s="1064" t="s">
        <v>1</v>
      </c>
      <c r="P3" s="1064" t="s">
        <v>2</v>
      </c>
      <c r="Q3" s="516"/>
      <c r="R3" s="515" t="s">
        <v>13</v>
      </c>
      <c r="S3" s="514" t="s">
        <v>0</v>
      </c>
      <c r="T3" s="514" t="s">
        <v>1</v>
      </c>
      <c r="U3" s="514" t="s">
        <v>2</v>
      </c>
    </row>
    <row r="4" spans="1:22" s="464" customFormat="1" ht="18" customHeight="1">
      <c r="A4" s="866"/>
      <c r="B4" s="1550" t="s">
        <v>270</v>
      </c>
      <c r="C4" s="1550"/>
      <c r="D4" s="1550"/>
      <c r="E4" s="1063"/>
      <c r="F4" s="1552" t="s">
        <v>270</v>
      </c>
      <c r="G4" s="1552"/>
      <c r="H4" s="1552"/>
      <c r="I4" s="862"/>
      <c r="J4" s="1554" t="s">
        <v>270</v>
      </c>
      <c r="K4" s="1554"/>
      <c r="L4" s="1554"/>
      <c r="M4" s="1062"/>
      <c r="N4" s="1548" t="s">
        <v>270</v>
      </c>
      <c r="O4" s="1548"/>
      <c r="P4" s="1548"/>
      <c r="Q4" s="516"/>
      <c r="R4" s="507"/>
      <c r="S4" s="1522" t="s">
        <v>270</v>
      </c>
      <c r="T4" s="1522"/>
      <c r="U4" s="1522"/>
    </row>
    <row r="5" spans="1:22" s="464" customFormat="1" ht="18" customHeight="1">
      <c r="A5" s="893" t="s">
        <v>267</v>
      </c>
      <c r="B5" s="1061">
        <v>1306822.97</v>
      </c>
      <c r="C5" s="1061">
        <v>719729.98</v>
      </c>
      <c r="D5" s="1061">
        <v>587092.99</v>
      </c>
      <c r="E5" s="1040" t="s">
        <v>267</v>
      </c>
      <c r="F5" s="1060">
        <v>1361389</v>
      </c>
      <c r="G5" s="1060">
        <v>736463</v>
      </c>
      <c r="H5" s="1060">
        <v>624926</v>
      </c>
      <c r="I5" s="888" t="s">
        <v>267</v>
      </c>
      <c r="J5" s="1059">
        <v>1264250</v>
      </c>
      <c r="K5" s="1059">
        <v>688457</v>
      </c>
      <c r="L5" s="1059">
        <v>575793</v>
      </c>
      <c r="M5" s="1039" t="s">
        <v>267</v>
      </c>
      <c r="N5" s="1058">
        <v>1244459</v>
      </c>
      <c r="O5" s="1058">
        <v>702946</v>
      </c>
      <c r="P5" s="1058">
        <v>541513</v>
      </c>
      <c r="R5" s="484" t="s">
        <v>267</v>
      </c>
      <c r="S5" s="878">
        <f>SUM(S8:S21)</f>
        <v>1294230</v>
      </c>
      <c r="T5" s="878">
        <f>SUM(T8:T21)</f>
        <v>711899</v>
      </c>
      <c r="U5" s="878">
        <f>SUM(U8:U21)</f>
        <v>582331</v>
      </c>
    </row>
    <row r="6" spans="1:22" s="464" customFormat="1" ht="8.25" customHeight="1">
      <c r="A6" s="893"/>
      <c r="B6" s="1057"/>
      <c r="C6" s="1057"/>
      <c r="D6" s="1057"/>
      <c r="E6" s="1040"/>
      <c r="F6" s="1056"/>
      <c r="G6" s="1056"/>
      <c r="H6" s="1056"/>
      <c r="I6" s="888"/>
      <c r="J6" s="1055"/>
      <c r="K6" s="1055"/>
      <c r="L6" s="1055"/>
      <c r="M6" s="1039"/>
      <c r="N6" s="1054"/>
      <c r="O6" s="1054"/>
      <c r="P6" s="1054"/>
      <c r="R6" s="484"/>
      <c r="S6" s="1018"/>
      <c r="T6" s="1018"/>
      <c r="U6" s="1018"/>
    </row>
    <row r="7" spans="1:22" ht="19.5" customHeight="1">
      <c r="A7" s="854" t="s">
        <v>320</v>
      </c>
      <c r="B7" s="1057"/>
      <c r="C7" s="1057"/>
      <c r="D7" s="1057"/>
      <c r="E7" s="1016" t="s">
        <v>320</v>
      </c>
      <c r="F7" s="1056"/>
      <c r="G7" s="1056"/>
      <c r="H7" s="1056"/>
      <c r="I7" s="852" t="s">
        <v>320</v>
      </c>
      <c r="J7" s="1055"/>
      <c r="K7" s="1055"/>
      <c r="L7" s="1055"/>
      <c r="M7" s="1013" t="s">
        <v>320</v>
      </c>
      <c r="N7" s="1054"/>
      <c r="O7" s="1054"/>
      <c r="P7" s="1054"/>
      <c r="R7" s="455" t="s">
        <v>320</v>
      </c>
      <c r="S7" s="1018"/>
      <c r="T7" s="1018"/>
      <c r="U7" s="1018"/>
    </row>
    <row r="8" spans="1:22" ht="19.5" customHeight="1">
      <c r="A8" s="854" t="s">
        <v>319</v>
      </c>
      <c r="B8" s="1053">
        <v>25540.799999999999</v>
      </c>
      <c r="C8" s="1053">
        <v>20643.560000000001</v>
      </c>
      <c r="D8" s="1053">
        <v>4897.24</v>
      </c>
      <c r="E8" s="1016" t="s">
        <v>319</v>
      </c>
      <c r="F8" s="1052">
        <v>36411</v>
      </c>
      <c r="G8" s="1052">
        <v>24775</v>
      </c>
      <c r="H8" s="1052">
        <v>11636</v>
      </c>
      <c r="I8" s="852" t="s">
        <v>319</v>
      </c>
      <c r="J8" s="1051">
        <v>45374</v>
      </c>
      <c r="K8" s="1051">
        <v>31834</v>
      </c>
      <c r="L8" s="1051">
        <v>13540</v>
      </c>
      <c r="M8" s="1013" t="s">
        <v>319</v>
      </c>
      <c r="N8" s="1050">
        <v>36036</v>
      </c>
      <c r="O8" s="1050">
        <v>28440</v>
      </c>
      <c r="P8" s="1050">
        <v>7596</v>
      </c>
      <c r="R8" s="455" t="s">
        <v>319</v>
      </c>
      <c r="S8" s="878">
        <v>35840</v>
      </c>
      <c r="T8" s="878">
        <v>26423</v>
      </c>
      <c r="U8" s="878">
        <v>9417</v>
      </c>
      <c r="V8" s="244"/>
    </row>
    <row r="9" spans="1:22" ht="19.5" customHeight="1">
      <c r="A9" s="854" t="s">
        <v>318</v>
      </c>
      <c r="B9" s="1053">
        <v>46193.19</v>
      </c>
      <c r="C9" s="1053">
        <v>15399.07</v>
      </c>
      <c r="D9" s="1053">
        <v>30794.11</v>
      </c>
      <c r="E9" s="1016" t="s">
        <v>318</v>
      </c>
      <c r="F9" s="1052">
        <v>50072</v>
      </c>
      <c r="G9" s="1052">
        <v>22765</v>
      </c>
      <c r="H9" s="1052">
        <v>27307</v>
      </c>
      <c r="I9" s="852" t="s">
        <v>318</v>
      </c>
      <c r="J9" s="1051">
        <v>53102</v>
      </c>
      <c r="K9" s="1051">
        <v>18515</v>
      </c>
      <c r="L9" s="1051">
        <v>34587</v>
      </c>
      <c r="M9" s="1013" t="s">
        <v>318</v>
      </c>
      <c r="N9" s="1050">
        <v>58900</v>
      </c>
      <c r="O9" s="1050">
        <v>22483</v>
      </c>
      <c r="P9" s="1050">
        <v>36417</v>
      </c>
      <c r="R9" s="455" t="s">
        <v>318</v>
      </c>
      <c r="S9" s="878">
        <v>52067</v>
      </c>
      <c r="T9" s="878">
        <v>19791</v>
      </c>
      <c r="U9" s="878">
        <v>32276</v>
      </c>
      <c r="V9" s="244"/>
    </row>
    <row r="10" spans="1:22" ht="19.5" customHeight="1">
      <c r="A10" s="854" t="s">
        <v>317</v>
      </c>
      <c r="B10" s="1057"/>
      <c r="C10" s="1057"/>
      <c r="D10" s="1057"/>
      <c r="E10" s="1016" t="s">
        <v>317</v>
      </c>
      <c r="F10" s="1056"/>
      <c r="G10" s="1056"/>
      <c r="H10" s="1056"/>
      <c r="I10" s="852" t="s">
        <v>317</v>
      </c>
      <c r="J10" s="1055"/>
      <c r="K10" s="1055"/>
      <c r="L10" s="1055"/>
      <c r="M10" s="1013" t="s">
        <v>317</v>
      </c>
      <c r="N10" s="1054"/>
      <c r="O10" s="1054"/>
      <c r="P10" s="1054"/>
      <c r="R10" s="455" t="s">
        <v>317</v>
      </c>
      <c r="S10" s="1018"/>
      <c r="T10" s="1018"/>
      <c r="U10" s="1018"/>
      <c r="V10" s="244"/>
    </row>
    <row r="11" spans="1:22" ht="19.5" customHeight="1">
      <c r="A11" s="854" t="s">
        <v>316</v>
      </c>
      <c r="B11" s="1053">
        <v>29888.07</v>
      </c>
      <c r="C11" s="1053">
        <v>17833.349999999999</v>
      </c>
      <c r="D11" s="1053">
        <v>12054.72</v>
      </c>
      <c r="E11" s="1016" t="s">
        <v>316</v>
      </c>
      <c r="F11" s="1052">
        <v>41557</v>
      </c>
      <c r="G11" s="1052">
        <v>17886</v>
      </c>
      <c r="H11" s="1052">
        <v>23671</v>
      </c>
      <c r="I11" s="852" t="s">
        <v>316</v>
      </c>
      <c r="J11" s="1051">
        <v>34457</v>
      </c>
      <c r="K11" s="1051">
        <v>14123</v>
      </c>
      <c r="L11" s="1051">
        <v>20334</v>
      </c>
      <c r="M11" s="1013" t="s">
        <v>316</v>
      </c>
      <c r="N11" s="1050">
        <v>35829</v>
      </c>
      <c r="O11" s="1050">
        <v>20068</v>
      </c>
      <c r="P11" s="1050">
        <v>15761</v>
      </c>
      <c r="R11" s="455" t="s">
        <v>316</v>
      </c>
      <c r="S11" s="878">
        <v>35433</v>
      </c>
      <c r="T11" s="878">
        <v>17478</v>
      </c>
      <c r="U11" s="878">
        <v>17955</v>
      </c>
      <c r="V11" s="244"/>
    </row>
    <row r="12" spans="1:22" ht="19.5" customHeight="1">
      <c r="A12" s="854" t="s">
        <v>315</v>
      </c>
      <c r="B12" s="1053">
        <v>31538.38</v>
      </c>
      <c r="C12" s="1053">
        <v>6974.56</v>
      </c>
      <c r="D12" s="1053">
        <v>24563.83</v>
      </c>
      <c r="E12" s="1016" t="s">
        <v>315</v>
      </c>
      <c r="F12" s="1052">
        <v>33030</v>
      </c>
      <c r="G12" s="1052">
        <v>7437</v>
      </c>
      <c r="H12" s="1052">
        <v>25593</v>
      </c>
      <c r="I12" s="852" t="s">
        <v>315</v>
      </c>
      <c r="J12" s="1051">
        <v>31681</v>
      </c>
      <c r="K12" s="1051">
        <v>9951</v>
      </c>
      <c r="L12" s="1051">
        <v>21730</v>
      </c>
      <c r="M12" s="1013" t="s">
        <v>315</v>
      </c>
      <c r="N12" s="1050">
        <v>34859</v>
      </c>
      <c r="O12" s="1050">
        <v>7256</v>
      </c>
      <c r="P12" s="1050">
        <v>27603</v>
      </c>
      <c r="R12" s="455" t="s">
        <v>315</v>
      </c>
      <c r="S12" s="878">
        <v>32777</v>
      </c>
      <c r="T12" s="878">
        <v>7904</v>
      </c>
      <c r="U12" s="878">
        <v>24873</v>
      </c>
      <c r="V12" s="244"/>
    </row>
    <row r="13" spans="1:22" ht="19.5" customHeight="1">
      <c r="A13" s="854" t="s">
        <v>314</v>
      </c>
      <c r="B13" s="1053">
        <v>261399.23</v>
      </c>
      <c r="C13" s="1053">
        <v>98031.98</v>
      </c>
      <c r="D13" s="1053">
        <v>163367.25</v>
      </c>
      <c r="E13" s="1016" t="s">
        <v>314</v>
      </c>
      <c r="F13" s="1052">
        <v>264756</v>
      </c>
      <c r="G13" s="1052">
        <v>102501</v>
      </c>
      <c r="H13" s="1052">
        <v>162255</v>
      </c>
      <c r="I13" s="852" t="s">
        <v>314</v>
      </c>
      <c r="J13" s="1051">
        <v>256374</v>
      </c>
      <c r="K13" s="1051">
        <v>93515</v>
      </c>
      <c r="L13" s="1051">
        <v>162859</v>
      </c>
      <c r="M13" s="1013" t="s">
        <v>314</v>
      </c>
      <c r="N13" s="1050">
        <v>264189</v>
      </c>
      <c r="O13" s="1050">
        <v>111731</v>
      </c>
      <c r="P13" s="1050">
        <v>152458</v>
      </c>
      <c r="R13" s="455" t="s">
        <v>314</v>
      </c>
      <c r="S13" s="878">
        <v>261680</v>
      </c>
      <c r="T13" s="878">
        <v>101445</v>
      </c>
      <c r="U13" s="878">
        <v>160235</v>
      </c>
      <c r="V13" s="244"/>
    </row>
    <row r="14" spans="1:22" ht="19.5" customHeight="1">
      <c r="A14" s="854" t="s">
        <v>313</v>
      </c>
      <c r="B14" s="1057"/>
      <c r="C14" s="1057"/>
      <c r="D14" s="1057"/>
      <c r="E14" s="1016" t="s">
        <v>313</v>
      </c>
      <c r="F14" s="1056"/>
      <c r="G14" s="1056"/>
      <c r="H14" s="1056"/>
      <c r="I14" s="852" t="s">
        <v>313</v>
      </c>
      <c r="J14" s="1055"/>
      <c r="K14" s="1055"/>
      <c r="L14" s="1055"/>
      <c r="M14" s="1013" t="s">
        <v>313</v>
      </c>
      <c r="N14" s="1054"/>
      <c r="O14" s="1054"/>
      <c r="P14" s="1054"/>
      <c r="R14" s="455" t="s">
        <v>313</v>
      </c>
      <c r="S14" s="1018"/>
      <c r="T14" s="1018"/>
      <c r="U14" s="1018"/>
      <c r="V14" s="244"/>
    </row>
    <row r="15" spans="1:22" ht="19.5" customHeight="1">
      <c r="A15" s="1023" t="s">
        <v>312</v>
      </c>
      <c r="B15" s="1053">
        <v>431531.51</v>
      </c>
      <c r="C15" s="1053">
        <v>260018.55</v>
      </c>
      <c r="D15" s="1053">
        <v>171512.95999999999</v>
      </c>
      <c r="E15" s="1022" t="s">
        <v>312</v>
      </c>
      <c r="F15" s="1052">
        <v>476749</v>
      </c>
      <c r="G15" s="1052">
        <v>264844</v>
      </c>
      <c r="H15" s="1052">
        <v>211905</v>
      </c>
      <c r="I15" s="1021" t="s">
        <v>312</v>
      </c>
      <c r="J15" s="1051">
        <v>387080</v>
      </c>
      <c r="K15" s="1051">
        <v>232950</v>
      </c>
      <c r="L15" s="1051">
        <v>154130</v>
      </c>
      <c r="M15" s="1020" t="s">
        <v>312</v>
      </c>
      <c r="N15" s="1050">
        <v>275349</v>
      </c>
      <c r="O15" s="1050">
        <v>173156</v>
      </c>
      <c r="P15" s="1050">
        <v>102193</v>
      </c>
      <c r="R15" s="463" t="s">
        <v>312</v>
      </c>
      <c r="S15" s="878">
        <v>392677</v>
      </c>
      <c r="T15" s="878">
        <v>232742</v>
      </c>
      <c r="U15" s="878">
        <v>159935</v>
      </c>
      <c r="V15" s="244"/>
    </row>
    <row r="16" spans="1:22" ht="19.5" customHeight="1">
      <c r="A16" s="854" t="s">
        <v>311</v>
      </c>
      <c r="B16" s="1057"/>
      <c r="C16" s="1057"/>
      <c r="D16" s="1057"/>
      <c r="E16" s="1016" t="s">
        <v>311</v>
      </c>
      <c r="F16" s="1056"/>
      <c r="G16" s="1056"/>
      <c r="H16" s="1056"/>
      <c r="I16" s="852" t="s">
        <v>311</v>
      </c>
      <c r="J16" s="1055"/>
      <c r="K16" s="1055"/>
      <c r="L16" s="1055"/>
      <c r="M16" s="1013" t="s">
        <v>311</v>
      </c>
      <c r="N16" s="1054"/>
      <c r="O16" s="1054"/>
      <c r="P16" s="1054"/>
      <c r="R16" s="455" t="s">
        <v>311</v>
      </c>
      <c r="S16" s="1018"/>
      <c r="T16" s="1018"/>
      <c r="U16" s="1018"/>
      <c r="V16" s="244"/>
    </row>
    <row r="17" spans="1:24" ht="19.5" customHeight="1">
      <c r="A17" s="854" t="s">
        <v>310</v>
      </c>
      <c r="B17" s="1053">
        <v>179037.4</v>
      </c>
      <c r="C17" s="1053">
        <v>128639.26</v>
      </c>
      <c r="D17" s="1053">
        <v>50398.14</v>
      </c>
      <c r="E17" s="1016" t="s">
        <v>310</v>
      </c>
      <c r="F17" s="1052">
        <v>155591</v>
      </c>
      <c r="G17" s="1052">
        <v>115669</v>
      </c>
      <c r="H17" s="1052">
        <v>39922</v>
      </c>
      <c r="I17" s="852" t="s">
        <v>310</v>
      </c>
      <c r="J17" s="1051">
        <v>139510</v>
      </c>
      <c r="K17" s="1051">
        <v>105996</v>
      </c>
      <c r="L17" s="1051">
        <v>33514</v>
      </c>
      <c r="M17" s="1013" t="s">
        <v>310</v>
      </c>
      <c r="N17" s="1050">
        <v>140215</v>
      </c>
      <c r="O17" s="1050">
        <v>99524</v>
      </c>
      <c r="P17" s="1050">
        <v>40691</v>
      </c>
      <c r="R17" s="455" t="s">
        <v>310</v>
      </c>
      <c r="S17" s="878">
        <v>153588</v>
      </c>
      <c r="T17" s="878">
        <v>112457</v>
      </c>
      <c r="U17" s="878">
        <v>41131</v>
      </c>
      <c r="V17" s="244"/>
    </row>
    <row r="18" spans="1:24" ht="19.5" customHeight="1">
      <c r="A18" s="854" t="s">
        <v>309</v>
      </c>
      <c r="B18" s="1057"/>
      <c r="C18" s="1057"/>
      <c r="D18" s="1057"/>
      <c r="E18" s="1016" t="s">
        <v>309</v>
      </c>
      <c r="F18" s="1056"/>
      <c r="G18" s="1056"/>
      <c r="H18" s="1056"/>
      <c r="I18" s="852" t="s">
        <v>309</v>
      </c>
      <c r="J18" s="1055"/>
      <c r="K18" s="1055"/>
      <c r="L18" s="1055"/>
      <c r="M18" s="1013" t="s">
        <v>309</v>
      </c>
      <c r="N18" s="1054"/>
      <c r="O18" s="1054"/>
      <c r="P18" s="1054"/>
      <c r="R18" s="455" t="s">
        <v>309</v>
      </c>
      <c r="S18" s="1018"/>
      <c r="T18" s="1018"/>
      <c r="U18" s="1018"/>
      <c r="V18" s="244"/>
    </row>
    <row r="19" spans="1:24" ht="19.5" customHeight="1">
      <c r="A19" s="854" t="s">
        <v>308</v>
      </c>
      <c r="B19" s="1053">
        <v>108149.58</v>
      </c>
      <c r="C19" s="1053">
        <v>61291.87</v>
      </c>
      <c r="D19" s="1053">
        <v>46857.71</v>
      </c>
      <c r="E19" s="1016" t="s">
        <v>308</v>
      </c>
      <c r="F19" s="1052">
        <v>125599</v>
      </c>
      <c r="G19" s="1052">
        <v>78100</v>
      </c>
      <c r="H19" s="1052">
        <v>47499</v>
      </c>
      <c r="I19" s="852" t="s">
        <v>308</v>
      </c>
      <c r="J19" s="1051">
        <v>120836</v>
      </c>
      <c r="K19" s="1051">
        <v>67434</v>
      </c>
      <c r="L19" s="1051">
        <v>53402</v>
      </c>
      <c r="M19" s="1013" t="s">
        <v>308</v>
      </c>
      <c r="N19" s="1050">
        <v>153368</v>
      </c>
      <c r="O19" s="1050">
        <v>94526</v>
      </c>
      <c r="P19" s="1050">
        <v>58842</v>
      </c>
      <c r="R19" s="455" t="s">
        <v>308</v>
      </c>
      <c r="S19" s="878">
        <v>126988</v>
      </c>
      <c r="T19" s="878">
        <v>75338</v>
      </c>
      <c r="U19" s="878">
        <v>51650</v>
      </c>
      <c r="V19" s="244"/>
    </row>
    <row r="20" spans="1:24" ht="19.5" customHeight="1">
      <c r="A20" s="854" t="s">
        <v>307</v>
      </c>
      <c r="B20" s="1057"/>
      <c r="C20" s="1057"/>
      <c r="D20" s="1057"/>
      <c r="E20" s="1016" t="s">
        <v>307</v>
      </c>
      <c r="F20" s="1056"/>
      <c r="G20" s="1056"/>
      <c r="H20" s="1056"/>
      <c r="I20" s="852" t="s">
        <v>307</v>
      </c>
      <c r="J20" s="1055"/>
      <c r="K20" s="1055"/>
      <c r="L20" s="1055"/>
      <c r="M20" s="1013" t="s">
        <v>307</v>
      </c>
      <c r="N20" s="1054"/>
      <c r="O20" s="1054"/>
      <c r="P20" s="1054"/>
      <c r="R20" s="455" t="s">
        <v>307</v>
      </c>
      <c r="S20" s="1018"/>
      <c r="T20" s="1018"/>
      <c r="U20" s="1018"/>
      <c r="V20" s="244"/>
    </row>
    <row r="21" spans="1:24" ht="19.5" customHeight="1">
      <c r="A21" s="854" t="s">
        <v>306</v>
      </c>
      <c r="B21" s="1053">
        <v>193544.82</v>
      </c>
      <c r="C21" s="1053">
        <v>110897.77</v>
      </c>
      <c r="D21" s="1053">
        <v>82647.039999999994</v>
      </c>
      <c r="E21" s="1016" t="s">
        <v>306</v>
      </c>
      <c r="F21" s="1052">
        <v>177624</v>
      </c>
      <c r="G21" s="1052">
        <v>102486</v>
      </c>
      <c r="H21" s="1052">
        <v>75138</v>
      </c>
      <c r="I21" s="852" t="s">
        <v>306</v>
      </c>
      <c r="J21" s="1051">
        <v>195836</v>
      </c>
      <c r="K21" s="1051">
        <v>114139</v>
      </c>
      <c r="L21" s="1051">
        <v>81697</v>
      </c>
      <c r="M21" s="1013" t="s">
        <v>306</v>
      </c>
      <c r="N21" s="1050">
        <v>245714</v>
      </c>
      <c r="O21" s="1050">
        <v>145762</v>
      </c>
      <c r="P21" s="1050">
        <v>99952</v>
      </c>
      <c r="R21" s="455" t="s">
        <v>306</v>
      </c>
      <c r="S21" s="878">
        <v>203180</v>
      </c>
      <c r="T21" s="878">
        <v>118321</v>
      </c>
      <c r="U21" s="878">
        <v>84859</v>
      </c>
      <c r="V21" s="244"/>
    </row>
    <row r="22" spans="1:24" ht="19.5" customHeight="1">
      <c r="A22" s="845" t="s">
        <v>305</v>
      </c>
      <c r="B22" s="1049" t="s">
        <v>206</v>
      </c>
      <c r="C22" s="1049" t="s">
        <v>206</v>
      </c>
      <c r="D22" s="1049" t="s">
        <v>206</v>
      </c>
      <c r="E22" s="1009" t="s">
        <v>305</v>
      </c>
      <c r="F22" s="1048" t="s">
        <v>206</v>
      </c>
      <c r="G22" s="1048" t="s">
        <v>206</v>
      </c>
      <c r="H22" s="1048" t="s">
        <v>206</v>
      </c>
      <c r="I22" s="840" t="s">
        <v>305</v>
      </c>
      <c r="J22" s="1047" t="s">
        <v>206</v>
      </c>
      <c r="K22" s="1047" t="s">
        <v>206</v>
      </c>
      <c r="L22" s="1047" t="s">
        <v>206</v>
      </c>
      <c r="M22" s="1006" t="s">
        <v>305</v>
      </c>
      <c r="N22" s="1046" t="s">
        <v>206</v>
      </c>
      <c r="O22" s="1046" t="s">
        <v>206</v>
      </c>
      <c r="P22" s="1046" t="s">
        <v>206</v>
      </c>
      <c r="R22" s="448" t="s">
        <v>305</v>
      </c>
      <c r="S22" s="447" t="s">
        <v>206</v>
      </c>
      <c r="T22" s="447" t="s">
        <v>206</v>
      </c>
      <c r="U22" s="447" t="s">
        <v>206</v>
      </c>
    </row>
    <row r="23" spans="1:24" ht="21.75" customHeight="1">
      <c r="A23" s="1045"/>
      <c r="B23" s="1551" t="s">
        <v>268</v>
      </c>
      <c r="C23" s="1551"/>
      <c r="D23" s="1551"/>
      <c r="E23" s="1044"/>
      <c r="F23" s="1553" t="s">
        <v>268</v>
      </c>
      <c r="G23" s="1553"/>
      <c r="H23" s="1553"/>
      <c r="I23" s="1043"/>
      <c r="J23" s="1555" t="s">
        <v>268</v>
      </c>
      <c r="K23" s="1555"/>
      <c r="L23" s="1555"/>
      <c r="M23" s="1042"/>
      <c r="N23" s="1549" t="s">
        <v>268</v>
      </c>
      <c r="O23" s="1549"/>
      <c r="P23" s="1549"/>
      <c r="S23" s="1523" t="s">
        <v>268</v>
      </c>
      <c r="T23" s="1523"/>
      <c r="U23" s="1523"/>
    </row>
    <row r="24" spans="1:24" s="464" customFormat="1" ht="18" customHeight="1">
      <c r="A24" s="893" t="s">
        <v>267</v>
      </c>
      <c r="B24" s="1041">
        <f>B5/$B$5*100</f>
        <v>100</v>
      </c>
      <c r="C24" s="1041">
        <f>C5/$C$5*100</f>
        <v>100</v>
      </c>
      <c r="D24" s="1041">
        <f>D5/$D$5*100</f>
        <v>100</v>
      </c>
      <c r="E24" s="1040" t="s">
        <v>267</v>
      </c>
      <c r="F24" s="1015">
        <f>F5/F$5*100</f>
        <v>100</v>
      </c>
      <c r="G24" s="1015">
        <f>G5/G$5*100</f>
        <v>100</v>
      </c>
      <c r="H24" s="1015">
        <f>H5/H$5*100</f>
        <v>100</v>
      </c>
      <c r="I24" s="888" t="s">
        <v>267</v>
      </c>
      <c r="J24" s="1014">
        <f>J5/J$5*100</f>
        <v>100</v>
      </c>
      <c r="K24" s="1014">
        <f>K5/K$5*100</f>
        <v>100</v>
      </c>
      <c r="L24" s="1014">
        <f>L5/L$5*100</f>
        <v>100</v>
      </c>
      <c r="M24" s="1039" t="s">
        <v>267</v>
      </c>
      <c r="N24" s="1012">
        <f>N5/N$5*100</f>
        <v>100</v>
      </c>
      <c r="O24" s="1012">
        <f>O5/O$5*100</f>
        <v>100</v>
      </c>
      <c r="P24" s="1012">
        <f>P5/P$5*100</f>
        <v>100</v>
      </c>
      <c r="R24" s="484" t="s">
        <v>267</v>
      </c>
      <c r="S24" s="1038">
        <f>S5/S$5*100</f>
        <v>100</v>
      </c>
      <c r="T24" s="1038">
        <f>T5/T$5*100</f>
        <v>100</v>
      </c>
      <c r="U24" s="1038">
        <f>U5/U$5*100</f>
        <v>100</v>
      </c>
      <c r="V24" s="1037"/>
      <c r="W24" s="1037"/>
      <c r="X24" s="1037"/>
    </row>
    <row r="25" spans="1:24" s="464" customFormat="1" ht="8.25" customHeight="1">
      <c r="A25" s="1036"/>
      <c r="B25" s="1035"/>
      <c r="C25" s="1035"/>
      <c r="D25" s="1035"/>
      <c r="E25" s="1034"/>
      <c r="F25" s="1033"/>
      <c r="G25" s="1033"/>
      <c r="H25" s="1033"/>
      <c r="I25" s="1032"/>
      <c r="J25" s="1031"/>
      <c r="K25" s="1031"/>
      <c r="L25" s="1031"/>
      <c r="M25" s="1030"/>
      <c r="N25" s="1029"/>
      <c r="O25" s="1029"/>
      <c r="P25" s="1029"/>
      <c r="R25" s="477"/>
      <c r="S25" s="476"/>
      <c r="T25" s="476"/>
      <c r="U25" s="476"/>
    </row>
    <row r="26" spans="1:24" ht="20.25" customHeight="1">
      <c r="A26" s="854" t="s">
        <v>320</v>
      </c>
      <c r="B26" s="1028"/>
      <c r="C26" s="1028"/>
      <c r="D26" s="1028"/>
      <c r="E26" s="1016" t="s">
        <v>320</v>
      </c>
      <c r="F26" s="1027"/>
      <c r="G26" s="1027"/>
      <c r="H26" s="1027"/>
      <c r="I26" s="852" t="s">
        <v>320</v>
      </c>
      <c r="J26" s="1026"/>
      <c r="K26" s="1026"/>
      <c r="L26" s="1026"/>
      <c r="M26" s="1013" t="s">
        <v>320</v>
      </c>
      <c r="N26" s="1025"/>
      <c r="O26" s="1025"/>
      <c r="P26" s="1025"/>
      <c r="R26" s="455" t="s">
        <v>320</v>
      </c>
      <c r="S26" s="468"/>
      <c r="T26" s="468"/>
      <c r="U26" s="468"/>
    </row>
    <row r="27" spans="1:24" ht="20.25" customHeight="1">
      <c r="A27" s="854" t="s">
        <v>319</v>
      </c>
      <c r="B27" s="1017">
        <f>B8*100/$B$5</f>
        <v>1.9544192737903896</v>
      </c>
      <c r="C27" s="1017">
        <f>C8*100/$C$5</f>
        <v>2.8682367795766965</v>
      </c>
      <c r="D27" s="1017">
        <f>D8*100/$D$5</f>
        <v>0.83415065133037958</v>
      </c>
      <c r="E27" s="1016" t="s">
        <v>319</v>
      </c>
      <c r="F27" s="1015">
        <f t="shared" ref="F27:H28" si="0">F8/F$5*100</f>
        <v>2.6745478331321908</v>
      </c>
      <c r="G27" s="1015">
        <f t="shared" si="0"/>
        <v>3.3640522334455367</v>
      </c>
      <c r="H27" s="1015">
        <f t="shared" si="0"/>
        <v>1.8619804584862849</v>
      </c>
      <c r="I27" s="852" t="s">
        <v>319</v>
      </c>
      <c r="J27" s="1014">
        <f t="shared" ref="J27:L28" si="1">J8/J$5*100</f>
        <v>3.5890053391338737</v>
      </c>
      <c r="K27" s="1014">
        <f t="shared" si="1"/>
        <v>4.6239634428875007</v>
      </c>
      <c r="L27" s="1014">
        <f t="shared" si="1"/>
        <v>2.3515395289626655</v>
      </c>
      <c r="M27" s="1013" t="s">
        <v>319</v>
      </c>
      <c r="N27" s="1012">
        <f t="shared" ref="N27:P28" si="2">N8/N$5*100</f>
        <v>2.8957161304631169</v>
      </c>
      <c r="O27" s="1012">
        <f t="shared" si="2"/>
        <v>4.0458299784051688</v>
      </c>
      <c r="P27" s="1012">
        <f t="shared" si="2"/>
        <v>1.4027364070668664</v>
      </c>
      <c r="R27" s="455" t="s">
        <v>319</v>
      </c>
      <c r="S27" s="1011">
        <v>2.8</v>
      </c>
      <c r="T27" s="1011">
        <v>3.7</v>
      </c>
      <c r="U27" s="1011">
        <v>1.6</v>
      </c>
      <c r="V27" s="1011"/>
      <c r="W27" s="1011"/>
      <c r="X27" s="1011"/>
    </row>
    <row r="28" spans="1:24" ht="20.25" customHeight="1">
      <c r="A28" s="854" t="s">
        <v>318</v>
      </c>
      <c r="B28" s="1017">
        <f>B9*100/$B$5</f>
        <v>3.5347702833842907</v>
      </c>
      <c r="C28" s="1017">
        <f>C9*100/$C$5</f>
        <v>2.1395621174485466</v>
      </c>
      <c r="D28" s="1017">
        <f>D9*100/$D$5</f>
        <v>5.2451844127793112</v>
      </c>
      <c r="E28" s="1016" t="s">
        <v>318</v>
      </c>
      <c r="F28" s="1015">
        <f t="shared" si="0"/>
        <v>3.6780082694953462</v>
      </c>
      <c r="G28" s="1015">
        <f t="shared" si="0"/>
        <v>3.0911260986634765</v>
      </c>
      <c r="H28" s="1015">
        <f t="shared" si="0"/>
        <v>4.3696373650640234</v>
      </c>
      <c r="I28" s="852" t="s">
        <v>318</v>
      </c>
      <c r="J28" s="1014">
        <f t="shared" si="1"/>
        <v>4.2002768439786431</v>
      </c>
      <c r="K28" s="1014">
        <f t="shared" si="1"/>
        <v>2.6893473375969741</v>
      </c>
      <c r="L28" s="1014">
        <f t="shared" si="1"/>
        <v>6.006846210356847</v>
      </c>
      <c r="M28" s="1013" t="s">
        <v>318</v>
      </c>
      <c r="N28" s="1012">
        <f t="shared" si="2"/>
        <v>4.7329803553190581</v>
      </c>
      <c r="O28" s="1012">
        <f t="shared" si="2"/>
        <v>3.1983964628861958</v>
      </c>
      <c r="P28" s="1012">
        <f t="shared" si="2"/>
        <v>6.7250463054441907</v>
      </c>
      <c r="R28" s="455" t="s">
        <v>318</v>
      </c>
      <c r="S28" s="1024">
        <v>4</v>
      </c>
      <c r="T28" s="1011">
        <v>2.8</v>
      </c>
      <c r="U28" s="1011">
        <v>5.5</v>
      </c>
      <c r="V28" s="1011"/>
      <c r="W28" s="1011"/>
      <c r="X28" s="1011"/>
    </row>
    <row r="29" spans="1:24" ht="20.25" customHeight="1">
      <c r="A29" s="854" t="s">
        <v>317</v>
      </c>
      <c r="B29" s="1017"/>
      <c r="C29" s="1019"/>
      <c r="D29" s="1019"/>
      <c r="E29" s="1016" t="s">
        <v>317</v>
      </c>
      <c r="F29" s="1015"/>
      <c r="G29" s="1015"/>
      <c r="H29" s="1015"/>
      <c r="I29" s="852" t="s">
        <v>317</v>
      </c>
      <c r="J29" s="1014"/>
      <c r="K29" s="1014"/>
      <c r="L29" s="1014"/>
      <c r="M29" s="1013" t="s">
        <v>317</v>
      </c>
      <c r="N29" s="1012"/>
      <c r="O29" s="1012"/>
      <c r="P29" s="1012"/>
      <c r="R29" s="455" t="s">
        <v>317</v>
      </c>
      <c r="S29" s="1018"/>
      <c r="T29" s="1018"/>
      <c r="U29" s="1018"/>
      <c r="V29" s="1018"/>
      <c r="W29" s="1018"/>
      <c r="X29" s="1018"/>
    </row>
    <row r="30" spans="1:24" ht="20.25" customHeight="1">
      <c r="A30" s="854" t="s">
        <v>316</v>
      </c>
      <c r="B30" s="1017">
        <f>B11*100/$B$5</f>
        <v>2.2870787157957593</v>
      </c>
      <c r="C30" s="1017">
        <f>C11*100/$C$5</f>
        <v>2.4777834042705846</v>
      </c>
      <c r="D30" s="1017">
        <f>D11*100/$D$5</f>
        <v>2.0532897182097165</v>
      </c>
      <c r="E30" s="1016" t="s">
        <v>316</v>
      </c>
      <c r="F30" s="1015">
        <f t="shared" ref="F30:H32" si="3">F11/F$5*100</f>
        <v>3.052544129561793</v>
      </c>
      <c r="G30" s="1015">
        <f t="shared" si="3"/>
        <v>2.4286352471203578</v>
      </c>
      <c r="H30" s="1015">
        <f t="shared" si="3"/>
        <v>3.7878084765236206</v>
      </c>
      <c r="I30" s="852" t="s">
        <v>316</v>
      </c>
      <c r="J30" s="1014">
        <f t="shared" ref="J30:L32" si="4">J11/J$5*100</f>
        <v>2.7254894206051019</v>
      </c>
      <c r="K30" s="1014">
        <f t="shared" si="4"/>
        <v>2.0513989980492608</v>
      </c>
      <c r="L30" s="1014">
        <f t="shared" si="4"/>
        <v>3.5314774580448183</v>
      </c>
      <c r="M30" s="1013" t="s">
        <v>316</v>
      </c>
      <c r="N30" s="1012">
        <f t="shared" ref="N30:P32" si="5">N11/N$5*100</f>
        <v>2.8790823964469703</v>
      </c>
      <c r="O30" s="1012">
        <f t="shared" si="5"/>
        <v>2.8548423349730991</v>
      </c>
      <c r="P30" s="1012">
        <f t="shared" si="5"/>
        <v>2.9105487772223384</v>
      </c>
      <c r="R30" s="455" t="s">
        <v>316</v>
      </c>
      <c r="S30" s="1011">
        <v>2.7</v>
      </c>
      <c r="T30" s="1011">
        <v>2.5</v>
      </c>
      <c r="U30" s="1011">
        <v>3.1</v>
      </c>
      <c r="V30" s="1011"/>
      <c r="W30" s="1011"/>
      <c r="X30" s="1011"/>
    </row>
    <row r="31" spans="1:24" ht="20.25" customHeight="1">
      <c r="A31" s="854" t="s">
        <v>315</v>
      </c>
      <c r="B31" s="1017">
        <f>B12*100/$B$5</f>
        <v>2.4133628443950599</v>
      </c>
      <c r="C31" s="1017">
        <f>C12*100/$C$5</f>
        <v>0.96905231042341744</v>
      </c>
      <c r="D31" s="1017">
        <f>D12*100/$D$5</f>
        <v>4.1839760341883832</v>
      </c>
      <c r="E31" s="1016" t="s">
        <v>315</v>
      </c>
      <c r="F31" s="1015">
        <f t="shared" si="3"/>
        <v>2.4261985369354386</v>
      </c>
      <c r="G31" s="1015">
        <f t="shared" si="3"/>
        <v>1.0098266986936209</v>
      </c>
      <c r="H31" s="1015">
        <f t="shared" si="3"/>
        <v>4.0953648912031184</v>
      </c>
      <c r="I31" s="852" t="s">
        <v>315</v>
      </c>
      <c r="J31" s="1014">
        <f t="shared" si="4"/>
        <v>2.5059125964010285</v>
      </c>
      <c r="K31" s="1014">
        <f t="shared" si="4"/>
        <v>1.4454061764206043</v>
      </c>
      <c r="L31" s="1014">
        <f t="shared" si="4"/>
        <v>3.7739256989925196</v>
      </c>
      <c r="M31" s="1013" t="s">
        <v>315</v>
      </c>
      <c r="N31" s="1012">
        <f t="shared" si="5"/>
        <v>2.8011368795597122</v>
      </c>
      <c r="O31" s="1012">
        <f t="shared" si="5"/>
        <v>1.0322272265579433</v>
      </c>
      <c r="P31" s="1012">
        <f t="shared" si="5"/>
        <v>5.0973845503247386</v>
      </c>
      <c r="R31" s="455" t="s">
        <v>315</v>
      </c>
      <c r="S31" s="1011">
        <v>2.5</v>
      </c>
      <c r="T31" s="1011">
        <v>1.1000000000000001</v>
      </c>
      <c r="U31" s="1011">
        <v>4.3</v>
      </c>
      <c r="V31" s="1011"/>
      <c r="W31" s="1011"/>
      <c r="X31" s="1011"/>
    </row>
    <row r="32" spans="1:24" ht="20.25" customHeight="1">
      <c r="A32" s="854" t="s">
        <v>314</v>
      </c>
      <c r="B32" s="1017">
        <f>B13*100/$B$5</f>
        <v>20.002650397245468</v>
      </c>
      <c r="C32" s="1017">
        <f>C13*100/$C$5</f>
        <v>13.620660903968458</v>
      </c>
      <c r="D32" s="1017">
        <f>D13*100/$D$5</f>
        <v>27.826469193576983</v>
      </c>
      <c r="E32" s="1016" t="s">
        <v>314</v>
      </c>
      <c r="F32" s="1015">
        <f t="shared" si="3"/>
        <v>19.447490761273965</v>
      </c>
      <c r="G32" s="1015">
        <f t="shared" si="3"/>
        <v>13.918010816565124</v>
      </c>
      <c r="H32" s="1015">
        <f t="shared" si="3"/>
        <v>25.963874122696129</v>
      </c>
      <c r="I32" s="852" t="s">
        <v>314</v>
      </c>
      <c r="J32" s="1014">
        <f t="shared" si="4"/>
        <v>20.278742337354164</v>
      </c>
      <c r="K32" s="1014">
        <f t="shared" si="4"/>
        <v>13.583273900911749</v>
      </c>
      <c r="L32" s="1014">
        <f t="shared" si="4"/>
        <v>28.284296613539933</v>
      </c>
      <c r="M32" s="1013" t="s">
        <v>314</v>
      </c>
      <c r="N32" s="1012">
        <f t="shared" si="5"/>
        <v>21.229224908172949</v>
      </c>
      <c r="O32" s="1012">
        <f t="shared" si="5"/>
        <v>15.894677542798451</v>
      </c>
      <c r="P32" s="1012">
        <f t="shared" si="5"/>
        <v>28.154079403449224</v>
      </c>
      <c r="R32" s="455" t="s">
        <v>314</v>
      </c>
      <c r="S32" s="1011">
        <v>20.2</v>
      </c>
      <c r="T32" s="1011">
        <v>14.2</v>
      </c>
      <c r="U32" s="1011">
        <v>27.5</v>
      </c>
      <c r="V32" s="1011"/>
      <c r="W32" s="1011"/>
      <c r="X32" s="1011"/>
    </row>
    <row r="33" spans="1:24" ht="20.25" customHeight="1">
      <c r="A33" s="854" t="s">
        <v>313</v>
      </c>
      <c r="B33" s="1019"/>
      <c r="C33" s="1019"/>
      <c r="D33" s="1019"/>
      <c r="E33" s="1016" t="s">
        <v>313</v>
      </c>
      <c r="F33" s="1015"/>
      <c r="G33" s="1015"/>
      <c r="H33" s="1015"/>
      <c r="I33" s="852" t="s">
        <v>313</v>
      </c>
      <c r="J33" s="1014"/>
      <c r="K33" s="1014"/>
      <c r="L33" s="1014"/>
      <c r="M33" s="1013" t="s">
        <v>313</v>
      </c>
      <c r="N33" s="1012"/>
      <c r="O33" s="1012"/>
      <c r="P33" s="1012"/>
      <c r="R33" s="455" t="s">
        <v>313</v>
      </c>
      <c r="S33" s="1018"/>
      <c r="T33" s="1018"/>
      <c r="U33" s="1018"/>
      <c r="V33" s="1018"/>
      <c r="W33" s="1018"/>
      <c r="X33" s="1018"/>
    </row>
    <row r="34" spans="1:24" ht="20.25" customHeight="1">
      <c r="A34" s="1023" t="s">
        <v>312</v>
      </c>
      <c r="B34" s="1017">
        <f>B15*100/$B$5</f>
        <v>33.021420644297372</v>
      </c>
      <c r="C34" s="1017">
        <f>C15*100/$C$5</f>
        <v>36.127236217115758</v>
      </c>
      <c r="D34" s="1017">
        <f>D15*100/$D$5</f>
        <v>29.213934235528857</v>
      </c>
      <c r="E34" s="1022" t="s">
        <v>312</v>
      </c>
      <c r="F34" s="1015">
        <f>F15/F$5*100</f>
        <v>35.019307486691901</v>
      </c>
      <c r="G34" s="1015">
        <f>G15/G$5*100</f>
        <v>35.961616537422792</v>
      </c>
      <c r="H34" s="1015">
        <f>H15/H$5*100</f>
        <v>33.908814803672755</v>
      </c>
      <c r="I34" s="1021" t="s">
        <v>312</v>
      </c>
      <c r="J34" s="1014">
        <f>J15/J$5*100</f>
        <v>30.617362072374927</v>
      </c>
      <c r="K34" s="1014">
        <f>K15/K$5*100</f>
        <v>33.836535905655687</v>
      </c>
      <c r="L34" s="1014">
        <f>L15/L$5*100</f>
        <v>26.768300413516666</v>
      </c>
      <c r="M34" s="1020" t="s">
        <v>312</v>
      </c>
      <c r="N34" s="1012">
        <f>N15/N$5*100</f>
        <v>22.126000133391297</v>
      </c>
      <c r="O34" s="1012">
        <f>O15/O$5*100</f>
        <v>24.632902100588097</v>
      </c>
      <c r="P34" s="1012">
        <f>P15/P$5*100</f>
        <v>18.871753771377602</v>
      </c>
      <c r="R34" s="463" t="s">
        <v>312</v>
      </c>
      <c r="S34" s="1011">
        <v>30.4</v>
      </c>
      <c r="T34" s="1011">
        <v>32.700000000000003</v>
      </c>
      <c r="U34" s="1011">
        <v>27.4</v>
      </c>
      <c r="V34" s="1011"/>
      <c r="W34" s="1011"/>
      <c r="X34" s="1011"/>
    </row>
    <row r="35" spans="1:24" ht="20.25" customHeight="1">
      <c r="A35" s="854" t="s">
        <v>311</v>
      </c>
      <c r="B35" s="1019"/>
      <c r="C35" s="1019"/>
      <c r="D35" s="1019"/>
      <c r="E35" s="1016" t="s">
        <v>311</v>
      </c>
      <c r="F35" s="1015"/>
      <c r="G35" s="1015"/>
      <c r="H35" s="1015"/>
      <c r="I35" s="852" t="s">
        <v>311</v>
      </c>
      <c r="J35" s="1014"/>
      <c r="K35" s="1014"/>
      <c r="L35" s="1014"/>
      <c r="M35" s="1013" t="s">
        <v>311</v>
      </c>
      <c r="N35" s="1012"/>
      <c r="O35" s="1012"/>
      <c r="P35" s="1012"/>
      <c r="R35" s="455" t="s">
        <v>311</v>
      </c>
      <c r="S35" s="1018"/>
      <c r="T35" s="1018"/>
      <c r="U35" s="1018"/>
      <c r="V35" s="1018"/>
      <c r="W35" s="1018"/>
      <c r="X35" s="1018"/>
    </row>
    <row r="36" spans="1:24" ht="20.25" customHeight="1">
      <c r="A36" s="854" t="s">
        <v>310</v>
      </c>
      <c r="B36" s="1017">
        <f>B17*100/$B$5</f>
        <v>13.700203019847439</v>
      </c>
      <c r="C36" s="1017">
        <f>C17*100/$C$5</f>
        <v>17.873266860441191</v>
      </c>
      <c r="D36" s="1017">
        <f>D17*100/$D$5</f>
        <v>8.5843539027778206</v>
      </c>
      <c r="E36" s="1016" t="s">
        <v>310</v>
      </c>
      <c r="F36" s="1015">
        <f>F17/F$5*100</f>
        <v>11.428842160469932</v>
      </c>
      <c r="G36" s="1015">
        <f>G17/G$5*100</f>
        <v>15.706016459754258</v>
      </c>
      <c r="H36" s="1015">
        <f>H17/H$5*100</f>
        <v>6.3882763719224354</v>
      </c>
      <c r="I36" s="852" t="s">
        <v>310</v>
      </c>
      <c r="J36" s="1014">
        <f>J17/J$5*100</f>
        <v>11.035000988728495</v>
      </c>
      <c r="K36" s="1014">
        <f>K17/K$5*100</f>
        <v>15.396168533401505</v>
      </c>
      <c r="L36" s="1014">
        <f>L17/L$5*100</f>
        <v>5.8204945179951828</v>
      </c>
      <c r="M36" s="1013" t="s">
        <v>310</v>
      </c>
      <c r="N36" s="1012">
        <f>N17/N$5*100</f>
        <v>11.267145000357585</v>
      </c>
      <c r="O36" s="1012">
        <f>O17/O$5*100</f>
        <v>14.158128789409144</v>
      </c>
      <c r="P36" s="1012">
        <f>P17/P$5*100</f>
        <v>7.5143163691361048</v>
      </c>
      <c r="R36" s="455" t="s">
        <v>310</v>
      </c>
      <c r="S36" s="1011">
        <v>11.9</v>
      </c>
      <c r="T36" s="1011">
        <v>15.8</v>
      </c>
      <c r="U36" s="1011">
        <v>7.1</v>
      </c>
      <c r="V36" s="1011"/>
      <c r="W36" s="1011"/>
      <c r="X36" s="1011"/>
    </row>
    <row r="37" spans="1:24" ht="20.25" customHeight="1">
      <c r="A37" s="854" t="s">
        <v>309</v>
      </c>
      <c r="B37" s="1019"/>
      <c r="C37" s="1019"/>
      <c r="D37" s="1017" t="s">
        <v>65</v>
      </c>
      <c r="E37" s="1016" t="s">
        <v>309</v>
      </c>
      <c r="F37" s="1015"/>
      <c r="G37" s="1015"/>
      <c r="H37" s="1015"/>
      <c r="I37" s="852" t="s">
        <v>309</v>
      </c>
      <c r="J37" s="1014"/>
      <c r="K37" s="1014"/>
      <c r="L37" s="1014"/>
      <c r="M37" s="1013" t="s">
        <v>309</v>
      </c>
      <c r="N37" s="1012"/>
      <c r="O37" s="1012"/>
      <c r="P37" s="1012"/>
      <c r="R37" s="455" t="s">
        <v>309</v>
      </c>
      <c r="S37" s="1018"/>
      <c r="T37" s="1018"/>
      <c r="U37" s="1018"/>
      <c r="V37" s="1018"/>
      <c r="W37" s="1018"/>
      <c r="X37" s="1018"/>
    </row>
    <row r="38" spans="1:24" ht="20.25" customHeight="1">
      <c r="A38" s="854" t="s">
        <v>308</v>
      </c>
      <c r="B38" s="1017">
        <f>B19*100/$B$5</f>
        <v>8.2757636254281639</v>
      </c>
      <c r="C38" s="1017">
        <f>C19*100/$C$5</f>
        <v>8.5159534413169791</v>
      </c>
      <c r="D38" s="1017">
        <f>D19*100/$D$5</f>
        <v>7.9813097410684462</v>
      </c>
      <c r="E38" s="1016" t="s">
        <v>308</v>
      </c>
      <c r="F38" s="1015">
        <f>F19/F$5*100</f>
        <v>9.2257980635953434</v>
      </c>
      <c r="G38" s="1015">
        <f>G19/G$5*100</f>
        <v>10.604741853969582</v>
      </c>
      <c r="H38" s="1015">
        <f>H19/H$5*100</f>
        <v>7.600739927607429</v>
      </c>
      <c r="I38" s="852" t="s">
        <v>308</v>
      </c>
      <c r="J38" s="1014">
        <f>J19/J$5*100</f>
        <v>9.557919715246193</v>
      </c>
      <c r="K38" s="1014">
        <f>K19/K$5*100</f>
        <v>9.7949472516075797</v>
      </c>
      <c r="L38" s="1014">
        <f>L19/L$5*100</f>
        <v>9.2745135838747608</v>
      </c>
      <c r="M38" s="1013" t="s">
        <v>308</v>
      </c>
      <c r="N38" s="1012">
        <f>N19/N$5*100</f>
        <v>12.324070138108207</v>
      </c>
      <c r="O38" s="1012">
        <f>O19/O$5*100</f>
        <v>13.447121115988994</v>
      </c>
      <c r="P38" s="1012">
        <f>P19/P$5*100</f>
        <v>10.866221124885275</v>
      </c>
      <c r="R38" s="455" t="s">
        <v>308</v>
      </c>
      <c r="S38" s="1011">
        <v>9.8000000000000007</v>
      </c>
      <c r="T38" s="1011">
        <v>10.6</v>
      </c>
      <c r="U38" s="1011">
        <v>8.9</v>
      </c>
      <c r="V38" s="1011"/>
      <c r="W38" s="1011"/>
      <c r="X38" s="1011"/>
    </row>
    <row r="39" spans="1:24" ht="20.25" customHeight="1">
      <c r="A39" s="854" t="s">
        <v>307</v>
      </c>
      <c r="B39" s="1019"/>
      <c r="C39" s="1019"/>
      <c r="D39" s="1019"/>
      <c r="E39" s="1016" t="s">
        <v>307</v>
      </c>
      <c r="F39" s="1015"/>
      <c r="G39" s="1015"/>
      <c r="H39" s="1015"/>
      <c r="I39" s="852" t="s">
        <v>307</v>
      </c>
      <c r="J39" s="1014"/>
      <c r="K39" s="1014"/>
      <c r="L39" s="1014"/>
      <c r="M39" s="1013" t="s">
        <v>307</v>
      </c>
      <c r="N39" s="1012"/>
      <c r="O39" s="1012"/>
      <c r="P39" s="1012"/>
      <c r="R39" s="455" t="s">
        <v>307</v>
      </c>
      <c r="S39" s="1018"/>
      <c r="T39" s="1018"/>
      <c r="U39" s="1018"/>
      <c r="V39" s="1018"/>
      <c r="W39" s="1018"/>
      <c r="X39" s="1018"/>
    </row>
    <row r="40" spans="1:24" ht="20.25" customHeight="1">
      <c r="A40" s="854" t="s">
        <v>306</v>
      </c>
      <c r="B40" s="1017">
        <f>B21*100/$B$5</f>
        <v>14.810331961030652</v>
      </c>
      <c r="C40" s="1017">
        <f>C21*100/$C$5</f>
        <v>15.408246576028416</v>
      </c>
      <c r="D40" s="1017">
        <f>D21*100/$D$5</f>
        <v>14.077333813847785</v>
      </c>
      <c r="E40" s="1016" t="s">
        <v>306</v>
      </c>
      <c r="F40" s="1015">
        <f>F21/F$5*100</f>
        <v>13.047262758844091</v>
      </c>
      <c r="G40" s="1015">
        <f>G21/G$5*100</f>
        <v>13.915974054365257</v>
      </c>
      <c r="H40" s="1015">
        <f>H21/H$5*100</f>
        <v>12.023503582824207</v>
      </c>
      <c r="I40" s="852" t="s">
        <v>306</v>
      </c>
      <c r="J40" s="1014">
        <f>J21/J$5*100</f>
        <v>15.490290686177577</v>
      </c>
      <c r="K40" s="1014">
        <f>K21/K$5*100</f>
        <v>16.578958453469134</v>
      </c>
      <c r="L40" s="1014">
        <f>L21/L$5*100</f>
        <v>14.188605974716609</v>
      </c>
      <c r="M40" s="1013" t="s">
        <v>306</v>
      </c>
      <c r="N40" s="1012">
        <f>N21/N$5*100</f>
        <v>19.744644058181105</v>
      </c>
      <c r="O40" s="1012">
        <f>O21/O$5*100</f>
        <v>20.735874448392906</v>
      </c>
      <c r="P40" s="1012">
        <f>P21/P$5*100</f>
        <v>18.457913291093657</v>
      </c>
      <c r="R40" s="455" t="s">
        <v>306</v>
      </c>
      <c r="S40" s="1011">
        <v>15.7</v>
      </c>
      <c r="T40" s="1011">
        <v>16.600000000000001</v>
      </c>
      <c r="U40" s="1011">
        <v>14.6</v>
      </c>
      <c r="V40" s="1011"/>
      <c r="W40" s="1011"/>
      <c r="X40" s="1011"/>
    </row>
    <row r="41" spans="1:24" ht="20.25" customHeight="1">
      <c r="A41" s="845" t="s">
        <v>305</v>
      </c>
      <c r="B41" s="1010" t="s">
        <v>206</v>
      </c>
      <c r="C41" s="1010" t="s">
        <v>206</v>
      </c>
      <c r="D41" s="1010" t="s">
        <v>206</v>
      </c>
      <c r="E41" s="1009" t="s">
        <v>305</v>
      </c>
      <c r="F41" s="1008" t="s">
        <v>206</v>
      </c>
      <c r="G41" s="1008" t="s">
        <v>206</v>
      </c>
      <c r="H41" s="1008" t="s">
        <v>206</v>
      </c>
      <c r="I41" s="840" t="s">
        <v>305</v>
      </c>
      <c r="J41" s="1007" t="s">
        <v>206</v>
      </c>
      <c r="K41" s="1007" t="s">
        <v>206</v>
      </c>
      <c r="L41" s="1007" t="s">
        <v>206</v>
      </c>
      <c r="M41" s="1006" t="s">
        <v>305</v>
      </c>
      <c r="N41" s="1005" t="s">
        <v>206</v>
      </c>
      <c r="O41" s="1005" t="s">
        <v>206</v>
      </c>
      <c r="P41" s="1005" t="s">
        <v>206</v>
      </c>
      <c r="R41" s="448" t="s">
        <v>305</v>
      </c>
      <c r="S41" s="447" t="s">
        <v>206</v>
      </c>
      <c r="T41" s="447" t="s">
        <v>206</v>
      </c>
      <c r="U41" s="447" t="s">
        <v>206</v>
      </c>
    </row>
    <row r="42" spans="1:24" ht="9" customHeight="1">
      <c r="A42" s="1004"/>
      <c r="B42" s="1004"/>
      <c r="C42" s="1004"/>
      <c r="D42" s="1004"/>
      <c r="E42" s="1003"/>
      <c r="F42" s="1003"/>
      <c r="G42" s="1003"/>
      <c r="H42" s="1003"/>
      <c r="I42" s="1002"/>
      <c r="J42" s="1002"/>
      <c r="K42" s="1002"/>
      <c r="L42" s="1002"/>
      <c r="M42" s="1001"/>
      <c r="N42" s="1001"/>
      <c r="O42" s="1001"/>
      <c r="P42" s="1001"/>
      <c r="R42" s="439"/>
      <c r="S42" s="1000"/>
      <c r="T42" s="1000"/>
      <c r="U42" s="1000"/>
    </row>
    <row r="43" spans="1:24" ht="6" customHeight="1"/>
    <row r="44" spans="1:24" ht="12.75" customHeight="1"/>
    <row r="45" spans="1:24" ht="12.75" customHeight="1"/>
    <row r="46" spans="1:24" ht="12.75" customHeight="1"/>
    <row r="47" spans="1:24" s="810" customFormat="1" ht="36.6" customHeight="1">
      <c r="B47" s="810">
        <v>4</v>
      </c>
      <c r="F47" s="810">
        <v>3</v>
      </c>
      <c r="J47" s="810">
        <v>2</v>
      </c>
      <c r="N47" s="810">
        <v>1</v>
      </c>
      <c r="R47" s="810">
        <v>2560</v>
      </c>
    </row>
    <row r="48" spans="1:2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10">
    <mergeCell ref="S23:U23"/>
    <mergeCell ref="S4:U4"/>
    <mergeCell ref="N4:P4"/>
    <mergeCell ref="N23:P23"/>
    <mergeCell ref="B4:D4"/>
    <mergeCell ref="B23:D23"/>
    <mergeCell ref="F4:H4"/>
    <mergeCell ref="F23:H23"/>
    <mergeCell ref="J4:L4"/>
    <mergeCell ref="J23:L23"/>
  </mergeCells>
  <printOptions horizontalCentered="1"/>
  <pageMargins left="0.39370078740157483" right="0" top="0.59055118110236227" bottom="0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SarabunPSK,ธรรมดา"&amp;16 18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W94"/>
  <sheetViews>
    <sheetView topLeftCell="J1" zoomScale="59" zoomScaleNormal="59" workbookViewId="0">
      <selection activeCell="C40" sqref="C40"/>
    </sheetView>
  </sheetViews>
  <sheetFormatPr defaultColWidth="9.125" defaultRowHeight="14.25" customHeight="1"/>
  <cols>
    <col min="1" max="1" width="61.5" style="241" customWidth="1"/>
    <col min="2" max="2" width="12" style="241" customWidth="1"/>
    <col min="3" max="3" width="12.625" style="241" customWidth="1"/>
    <col min="4" max="4" width="11.875" style="244" customWidth="1"/>
    <col min="5" max="5" width="53.75" style="241" customWidth="1"/>
    <col min="6" max="7" width="11.875" style="241" customWidth="1"/>
    <col min="8" max="8" width="11.875" style="244" customWidth="1"/>
    <col min="9" max="9" width="59.25" style="241" customWidth="1"/>
    <col min="10" max="10" width="12" style="241" customWidth="1"/>
    <col min="11" max="11" width="12.625" style="241" customWidth="1"/>
    <col min="12" max="12" width="11.875" style="244" customWidth="1"/>
    <col min="13" max="13" width="78.25" style="241" customWidth="1"/>
    <col min="14" max="14" width="12" style="241" customWidth="1"/>
    <col min="15" max="15" width="12.625" style="241" customWidth="1"/>
    <col min="16" max="16" width="11.875" style="244" customWidth="1"/>
    <col min="17" max="17" width="80.75" style="241" customWidth="1"/>
    <col min="18" max="18" width="12.875" style="241" customWidth="1"/>
    <col min="19" max="19" width="11" style="241" customWidth="1"/>
    <col min="20" max="20" width="11.25" style="241" customWidth="1"/>
    <col min="21" max="16384" width="9.125" style="241"/>
  </cols>
  <sheetData>
    <row r="1" spans="1:21" s="684" customFormat="1" ht="30.75" customHeight="1">
      <c r="A1" s="912" t="s">
        <v>359</v>
      </c>
      <c r="B1" s="911"/>
      <c r="C1" s="911"/>
      <c r="D1" s="911"/>
      <c r="E1" s="910" t="s">
        <v>359</v>
      </c>
      <c r="F1" s="850"/>
      <c r="G1" s="850"/>
      <c r="H1" s="850"/>
      <c r="I1" s="909" t="s">
        <v>359</v>
      </c>
      <c r="J1" s="908"/>
      <c r="K1" s="908"/>
      <c r="L1" s="908"/>
      <c r="M1" s="907" t="s">
        <v>359</v>
      </c>
      <c r="N1" s="906"/>
      <c r="O1" s="906"/>
      <c r="P1" s="906"/>
      <c r="Q1" s="684" t="s">
        <v>359</v>
      </c>
    </row>
    <row r="2" spans="1:21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R2" s="684" t="s">
        <v>393</v>
      </c>
    </row>
    <row r="3" spans="1:21" s="464" customFormat="1" ht="23.25" customHeight="1">
      <c r="A3" s="1169" t="s">
        <v>14</v>
      </c>
      <c r="B3" s="1168" t="s">
        <v>0</v>
      </c>
      <c r="C3" s="1168" t="s">
        <v>1</v>
      </c>
      <c r="D3" s="1167" t="s">
        <v>2</v>
      </c>
      <c r="E3" s="1069" t="s">
        <v>14</v>
      </c>
      <c r="F3" s="1166" t="s">
        <v>0</v>
      </c>
      <c r="G3" s="1166" t="s">
        <v>1</v>
      </c>
      <c r="H3" s="1165" t="s">
        <v>2</v>
      </c>
      <c r="I3" s="1067" t="s">
        <v>14</v>
      </c>
      <c r="J3" s="1164" t="s">
        <v>0</v>
      </c>
      <c r="K3" s="1164" t="s">
        <v>1</v>
      </c>
      <c r="L3" s="1163" t="s">
        <v>2</v>
      </c>
      <c r="M3" s="1162" t="s">
        <v>14</v>
      </c>
      <c r="N3" s="1161" t="s">
        <v>0</v>
      </c>
      <c r="O3" s="1161" t="s">
        <v>1</v>
      </c>
      <c r="P3" s="1160" t="s">
        <v>2</v>
      </c>
      <c r="Q3" s="627" t="s">
        <v>14</v>
      </c>
      <c r="R3" s="514" t="s">
        <v>0</v>
      </c>
      <c r="S3" s="514" t="s">
        <v>1</v>
      </c>
      <c r="T3" s="514" t="s">
        <v>2</v>
      </c>
    </row>
    <row r="4" spans="1:21" s="464" customFormat="1" ht="21.75" customHeight="1">
      <c r="A4" s="1122"/>
      <c r="B4" s="1556" t="s">
        <v>270</v>
      </c>
      <c r="C4" s="1556"/>
      <c r="D4" s="1556"/>
      <c r="E4" s="1063"/>
      <c r="F4" s="1552" t="s">
        <v>270</v>
      </c>
      <c r="G4" s="1552"/>
      <c r="H4" s="1552"/>
      <c r="I4" s="862"/>
      <c r="J4" s="1554" t="s">
        <v>270</v>
      </c>
      <c r="K4" s="1554"/>
      <c r="L4" s="1554"/>
      <c r="M4" s="1118"/>
      <c r="N4" s="1557" t="s">
        <v>270</v>
      </c>
      <c r="O4" s="1557"/>
      <c r="P4" s="1557"/>
      <c r="Q4" s="575"/>
    </row>
    <row r="5" spans="1:21" s="464" customFormat="1" ht="20.25" customHeight="1">
      <c r="A5" s="1156" t="s">
        <v>267</v>
      </c>
      <c r="B5" s="1159">
        <v>1306823</v>
      </c>
      <c r="C5" s="1159">
        <v>719730</v>
      </c>
      <c r="D5" s="1158">
        <v>587093</v>
      </c>
      <c r="E5" s="1040" t="s">
        <v>267</v>
      </c>
      <c r="F5" s="1154">
        <v>1361389</v>
      </c>
      <c r="G5" s="1154">
        <v>736463</v>
      </c>
      <c r="H5" s="1154">
        <v>624926</v>
      </c>
      <c r="I5" s="888" t="s">
        <v>267</v>
      </c>
      <c r="J5" s="1153">
        <v>1264250</v>
      </c>
      <c r="K5" s="1153">
        <v>688457.3</v>
      </c>
      <c r="L5" s="1153">
        <v>575792.6</v>
      </c>
      <c r="M5" s="1152" t="s">
        <v>267</v>
      </c>
      <c r="N5" s="1151">
        <v>1244459</v>
      </c>
      <c r="O5" s="1151">
        <v>702946</v>
      </c>
      <c r="P5" s="1151">
        <v>541513</v>
      </c>
      <c r="Q5" s="615" t="s">
        <v>267</v>
      </c>
      <c r="R5" s="1157">
        <f>SUM(R7:R26)</f>
        <v>1294230</v>
      </c>
      <c r="S5" s="1157">
        <f>SUM(S7:S26)</f>
        <v>711899</v>
      </c>
      <c r="T5" s="1157">
        <f>SUM(T7:T26)</f>
        <v>582331</v>
      </c>
    </row>
    <row r="6" spans="1:21" s="464" customFormat="1" ht="8.25" customHeight="1">
      <c r="A6" s="1156"/>
      <c r="B6" s="1155"/>
      <c r="C6" s="1155"/>
      <c r="D6" s="1155"/>
      <c r="E6" s="1040"/>
      <c r="F6" s="1154"/>
      <c r="G6" s="1154"/>
      <c r="H6" s="1154"/>
      <c r="I6" s="888"/>
      <c r="J6" s="1153"/>
      <c r="K6" s="1153"/>
      <c r="L6" s="1153"/>
      <c r="M6" s="1152"/>
      <c r="N6" s="1151"/>
      <c r="O6" s="1151"/>
      <c r="P6" s="1151"/>
      <c r="Q6" s="615"/>
    </row>
    <row r="7" spans="1:21" ht="16.5" customHeight="1">
      <c r="A7" s="1116" t="s">
        <v>358</v>
      </c>
      <c r="B7" s="1148">
        <v>504903</v>
      </c>
      <c r="C7" s="1148">
        <v>296251</v>
      </c>
      <c r="D7" s="1148">
        <v>208652</v>
      </c>
      <c r="E7" s="1115" t="s">
        <v>358</v>
      </c>
      <c r="F7" s="1144">
        <v>546957</v>
      </c>
      <c r="G7" s="1144">
        <v>307776</v>
      </c>
      <c r="H7" s="1146">
        <v>239181</v>
      </c>
      <c r="I7" s="1114" t="s">
        <v>358</v>
      </c>
      <c r="J7" s="1143">
        <v>485282</v>
      </c>
      <c r="K7" s="1143">
        <v>292948</v>
      </c>
      <c r="L7" s="1145">
        <v>192334</v>
      </c>
      <c r="M7" s="1113" t="s">
        <v>358</v>
      </c>
      <c r="N7" s="1142">
        <v>390218</v>
      </c>
      <c r="O7" s="1142">
        <v>239650</v>
      </c>
      <c r="P7" s="1142">
        <v>150568</v>
      </c>
      <c r="Q7" s="568" t="s">
        <v>358</v>
      </c>
      <c r="R7" s="878">
        <v>481840</v>
      </c>
      <c r="S7" s="878">
        <v>284156</v>
      </c>
      <c r="T7" s="878">
        <v>197684</v>
      </c>
      <c r="U7" s="244"/>
    </row>
    <row r="8" spans="1:21" ht="16.5" customHeight="1">
      <c r="A8" s="1116" t="s">
        <v>344</v>
      </c>
      <c r="B8" s="1139">
        <v>0</v>
      </c>
      <c r="C8" s="1139">
        <v>0</v>
      </c>
      <c r="D8" s="1139">
        <v>0</v>
      </c>
      <c r="E8" s="1115" t="s">
        <v>344</v>
      </c>
      <c r="F8" s="1144">
        <v>5091</v>
      </c>
      <c r="G8" s="1144">
        <v>4776</v>
      </c>
      <c r="H8" s="1134">
        <v>315</v>
      </c>
      <c r="I8" s="1114" t="s">
        <v>344</v>
      </c>
      <c r="J8" s="1143">
        <v>5563</v>
      </c>
      <c r="K8" s="1143">
        <v>4640</v>
      </c>
      <c r="L8" s="1132">
        <v>923</v>
      </c>
      <c r="M8" s="1113" t="s">
        <v>344</v>
      </c>
      <c r="N8" s="1142">
        <v>7243</v>
      </c>
      <c r="O8" s="1142">
        <v>7243</v>
      </c>
      <c r="P8" s="1150">
        <v>0</v>
      </c>
      <c r="Q8" s="568" t="s">
        <v>344</v>
      </c>
      <c r="R8" s="878">
        <v>4474</v>
      </c>
      <c r="S8" s="878">
        <v>4165</v>
      </c>
      <c r="T8" s="835">
        <v>309</v>
      </c>
      <c r="U8" s="244"/>
    </row>
    <row r="9" spans="1:21" ht="16.5" customHeight="1">
      <c r="A9" s="1116" t="s">
        <v>343</v>
      </c>
      <c r="B9" s="1148">
        <v>235046</v>
      </c>
      <c r="C9" s="1148">
        <v>118791</v>
      </c>
      <c r="D9" s="1148">
        <v>116255</v>
      </c>
      <c r="E9" s="1115" t="s">
        <v>343</v>
      </c>
      <c r="F9" s="1144">
        <v>199366</v>
      </c>
      <c r="G9" s="1144">
        <v>97509</v>
      </c>
      <c r="H9" s="1134">
        <v>101857</v>
      </c>
      <c r="I9" s="1114" t="s">
        <v>343</v>
      </c>
      <c r="J9" s="1143">
        <v>168471</v>
      </c>
      <c r="K9" s="1143">
        <v>75146</v>
      </c>
      <c r="L9" s="1132">
        <v>93325</v>
      </c>
      <c r="M9" s="1113" t="s">
        <v>343</v>
      </c>
      <c r="N9" s="1142">
        <v>210547</v>
      </c>
      <c r="O9" s="1142">
        <v>88893</v>
      </c>
      <c r="P9" s="1142">
        <v>121654</v>
      </c>
      <c r="Q9" s="568" t="s">
        <v>343</v>
      </c>
      <c r="R9" s="878">
        <v>203358</v>
      </c>
      <c r="S9" s="878">
        <v>95085</v>
      </c>
      <c r="T9" s="878">
        <v>108273</v>
      </c>
      <c r="U9" s="244"/>
    </row>
    <row r="10" spans="1:21" ht="16.5" customHeight="1">
      <c r="A10" s="1116" t="s">
        <v>342</v>
      </c>
      <c r="B10" s="1148">
        <v>8147</v>
      </c>
      <c r="C10" s="1148">
        <v>8147</v>
      </c>
      <c r="D10" s="1139">
        <v>0</v>
      </c>
      <c r="E10" s="1115" t="s">
        <v>342</v>
      </c>
      <c r="F10" s="1144">
        <v>3384</v>
      </c>
      <c r="G10" s="1144">
        <v>3384</v>
      </c>
      <c r="H10" s="1134">
        <v>0</v>
      </c>
      <c r="I10" s="1114" t="s">
        <v>342</v>
      </c>
      <c r="J10" s="1143">
        <v>2262</v>
      </c>
      <c r="K10" s="1143">
        <v>2262</v>
      </c>
      <c r="L10" s="1132">
        <v>0</v>
      </c>
      <c r="M10" s="1113" t="s">
        <v>342</v>
      </c>
      <c r="N10" s="1142">
        <v>3036</v>
      </c>
      <c r="O10" s="1142">
        <v>2054</v>
      </c>
      <c r="P10" s="1149">
        <v>982</v>
      </c>
      <c r="Q10" s="568" t="s">
        <v>342</v>
      </c>
      <c r="R10" s="878">
        <v>4207</v>
      </c>
      <c r="S10" s="878">
        <v>3962</v>
      </c>
      <c r="T10" s="835">
        <v>245</v>
      </c>
      <c r="U10" s="244"/>
    </row>
    <row r="11" spans="1:21" ht="16.5" customHeight="1">
      <c r="A11" s="1116" t="s">
        <v>341</v>
      </c>
      <c r="B11" s="1148">
        <v>3374</v>
      </c>
      <c r="C11" s="1148">
        <v>2977</v>
      </c>
      <c r="D11" s="1139">
        <v>397</v>
      </c>
      <c r="E11" s="1115" t="s">
        <v>341</v>
      </c>
      <c r="F11" s="1144">
        <v>9500</v>
      </c>
      <c r="G11" s="1144">
        <v>4546</v>
      </c>
      <c r="H11" s="1134">
        <v>4954</v>
      </c>
      <c r="I11" s="1114" t="s">
        <v>341</v>
      </c>
      <c r="J11" s="1143">
        <v>3398</v>
      </c>
      <c r="K11" s="1143">
        <v>980</v>
      </c>
      <c r="L11" s="1132">
        <v>2418</v>
      </c>
      <c r="M11" s="1113" t="s">
        <v>341</v>
      </c>
      <c r="N11" s="1142">
        <v>2562</v>
      </c>
      <c r="O11" s="1142">
        <v>2247</v>
      </c>
      <c r="P11" s="1142">
        <v>315</v>
      </c>
      <c r="Q11" s="568" t="s">
        <v>341</v>
      </c>
      <c r="R11" s="878">
        <v>4708</v>
      </c>
      <c r="S11" s="878">
        <v>2687</v>
      </c>
      <c r="T11" s="878">
        <v>2021</v>
      </c>
      <c r="U11" s="244"/>
    </row>
    <row r="12" spans="1:21" ht="16.5" customHeight="1">
      <c r="A12" s="1116" t="s">
        <v>340</v>
      </c>
      <c r="B12" s="1148">
        <v>84845</v>
      </c>
      <c r="C12" s="1148">
        <v>73723</v>
      </c>
      <c r="D12" s="1148">
        <v>11122</v>
      </c>
      <c r="E12" s="1115" t="s">
        <v>340</v>
      </c>
      <c r="F12" s="1144">
        <v>88293</v>
      </c>
      <c r="G12" s="1144">
        <v>72974</v>
      </c>
      <c r="H12" s="1134">
        <v>15319</v>
      </c>
      <c r="I12" s="1114" t="s">
        <v>340</v>
      </c>
      <c r="J12" s="1143">
        <v>77956</v>
      </c>
      <c r="K12" s="1143">
        <v>70812</v>
      </c>
      <c r="L12" s="1132">
        <v>7144</v>
      </c>
      <c r="M12" s="1113" t="s">
        <v>340</v>
      </c>
      <c r="N12" s="1142">
        <v>114189</v>
      </c>
      <c r="O12" s="1142">
        <v>93435</v>
      </c>
      <c r="P12" s="1142">
        <v>20754</v>
      </c>
      <c r="Q12" s="568" t="s">
        <v>340</v>
      </c>
      <c r="R12" s="878">
        <v>91321</v>
      </c>
      <c r="S12" s="878">
        <v>77736</v>
      </c>
      <c r="T12" s="878">
        <v>13585</v>
      </c>
      <c r="U12" s="244"/>
    </row>
    <row r="13" spans="1:21" ht="16.5" customHeight="1">
      <c r="A13" s="1116" t="s">
        <v>346</v>
      </c>
      <c r="B13" s="1141">
        <v>190490</v>
      </c>
      <c r="C13" s="1141">
        <v>95720</v>
      </c>
      <c r="D13" s="1141">
        <v>94770</v>
      </c>
      <c r="E13" s="1115" t="s">
        <v>346</v>
      </c>
      <c r="F13" s="1144">
        <v>200446</v>
      </c>
      <c r="G13" s="1144">
        <v>111545</v>
      </c>
      <c r="H13" s="1146">
        <v>88901</v>
      </c>
      <c r="I13" s="1114" t="s">
        <v>346</v>
      </c>
      <c r="J13" s="1143">
        <v>211764</v>
      </c>
      <c r="K13" s="1143">
        <v>106303</v>
      </c>
      <c r="L13" s="1145">
        <v>105461</v>
      </c>
      <c r="M13" s="1113" t="s">
        <v>339</v>
      </c>
      <c r="N13" s="1142">
        <v>213889</v>
      </c>
      <c r="O13" s="1142">
        <v>113912</v>
      </c>
      <c r="P13" s="1142">
        <v>99977</v>
      </c>
      <c r="Q13" s="568" t="s">
        <v>339</v>
      </c>
      <c r="R13" s="878">
        <v>204147</v>
      </c>
      <c r="S13" s="878">
        <v>106870</v>
      </c>
      <c r="T13" s="878">
        <v>97277</v>
      </c>
      <c r="U13" s="244"/>
    </row>
    <row r="14" spans="1:21" ht="16.5" customHeight="1">
      <c r="A14" s="1116" t="s">
        <v>337</v>
      </c>
      <c r="B14" s="1141">
        <v>25732</v>
      </c>
      <c r="C14" s="1141">
        <v>24323</v>
      </c>
      <c r="D14" s="1141">
        <v>1409</v>
      </c>
      <c r="E14" s="1115" t="s">
        <v>337</v>
      </c>
      <c r="F14" s="1144">
        <v>23494</v>
      </c>
      <c r="G14" s="1144">
        <v>20729</v>
      </c>
      <c r="H14" s="1134">
        <v>2765</v>
      </c>
      <c r="I14" s="1114" t="s">
        <v>337</v>
      </c>
      <c r="J14" s="1143">
        <v>24327</v>
      </c>
      <c r="K14" s="1143">
        <v>24327</v>
      </c>
      <c r="L14" s="1132">
        <v>0</v>
      </c>
      <c r="M14" s="1113" t="s">
        <v>337</v>
      </c>
      <c r="N14" s="1142">
        <v>36768</v>
      </c>
      <c r="O14" s="1142">
        <v>35559</v>
      </c>
      <c r="P14" s="1142">
        <v>1209</v>
      </c>
      <c r="Q14" s="568" t="s">
        <v>337</v>
      </c>
      <c r="R14" s="878">
        <v>27580</v>
      </c>
      <c r="S14" s="878">
        <v>26234</v>
      </c>
      <c r="T14" s="878">
        <v>1346</v>
      </c>
      <c r="U14" s="244"/>
    </row>
    <row r="15" spans="1:21" s="537" customFormat="1" ht="16.5" customHeight="1">
      <c r="A15" s="1112" t="s">
        <v>336</v>
      </c>
      <c r="B15" s="1141">
        <v>80775</v>
      </c>
      <c r="C15" s="1141">
        <v>24833</v>
      </c>
      <c r="D15" s="1141">
        <v>55942</v>
      </c>
      <c r="E15" s="1111" t="s">
        <v>336</v>
      </c>
      <c r="F15" s="1144">
        <v>96207</v>
      </c>
      <c r="G15" s="1144">
        <v>28210</v>
      </c>
      <c r="H15" s="1134">
        <v>67997</v>
      </c>
      <c r="I15" s="1110" t="s">
        <v>336</v>
      </c>
      <c r="J15" s="1143">
        <v>90107</v>
      </c>
      <c r="K15" s="1143">
        <v>23519</v>
      </c>
      <c r="L15" s="1132">
        <v>66588</v>
      </c>
      <c r="M15" s="1109" t="s">
        <v>336</v>
      </c>
      <c r="N15" s="1142">
        <v>75162</v>
      </c>
      <c r="O15" s="1142">
        <v>28318</v>
      </c>
      <c r="P15" s="1142">
        <v>46844</v>
      </c>
      <c r="Q15" s="564" t="s">
        <v>336</v>
      </c>
      <c r="R15" s="878">
        <v>85563</v>
      </c>
      <c r="S15" s="878">
        <v>26220</v>
      </c>
      <c r="T15" s="878">
        <v>59343</v>
      </c>
      <c r="U15" s="244"/>
    </row>
    <row r="16" spans="1:21" ht="16.5" customHeight="1">
      <c r="A16" s="1102" t="s">
        <v>335</v>
      </c>
      <c r="B16" s="1141">
        <v>3166</v>
      </c>
      <c r="C16" s="1141">
        <v>2596</v>
      </c>
      <c r="D16" s="1147">
        <v>570</v>
      </c>
      <c r="E16" s="1099" t="s">
        <v>335</v>
      </c>
      <c r="F16" s="1144">
        <v>2299</v>
      </c>
      <c r="G16" s="1144">
        <v>1628</v>
      </c>
      <c r="H16" s="1134">
        <v>671</v>
      </c>
      <c r="I16" s="1097" t="s">
        <v>335</v>
      </c>
      <c r="J16" s="1143">
        <v>1331</v>
      </c>
      <c r="K16" s="1143">
        <v>676</v>
      </c>
      <c r="L16" s="1132">
        <v>655</v>
      </c>
      <c r="M16" s="1094" t="s">
        <v>335</v>
      </c>
      <c r="N16" s="1142">
        <v>3544</v>
      </c>
      <c r="O16" s="1142">
        <v>2557</v>
      </c>
      <c r="P16" s="1142">
        <v>987</v>
      </c>
      <c r="Q16" s="547" t="s">
        <v>335</v>
      </c>
      <c r="R16" s="878">
        <v>2585</v>
      </c>
      <c r="S16" s="878">
        <v>1864</v>
      </c>
      <c r="T16" s="835">
        <v>721</v>
      </c>
      <c r="U16" s="244"/>
    </row>
    <row r="17" spans="1:23" ht="16.5" customHeight="1">
      <c r="A17" s="1102" t="s">
        <v>334</v>
      </c>
      <c r="B17" s="1141">
        <v>11207</v>
      </c>
      <c r="C17" s="1141">
        <v>4986</v>
      </c>
      <c r="D17" s="1141">
        <v>6221</v>
      </c>
      <c r="E17" s="1099" t="s">
        <v>334</v>
      </c>
      <c r="F17" s="1144">
        <v>13538</v>
      </c>
      <c r="G17" s="1144">
        <v>4344</v>
      </c>
      <c r="H17" s="1146">
        <v>9194</v>
      </c>
      <c r="I17" s="1097" t="s">
        <v>334</v>
      </c>
      <c r="J17" s="1143">
        <v>8784</v>
      </c>
      <c r="K17" s="1143">
        <v>1260</v>
      </c>
      <c r="L17" s="1145">
        <v>7524</v>
      </c>
      <c r="M17" s="1094" t="s">
        <v>334</v>
      </c>
      <c r="N17" s="1142">
        <v>8599</v>
      </c>
      <c r="O17" s="1142">
        <v>1717</v>
      </c>
      <c r="P17" s="1142">
        <v>6882</v>
      </c>
      <c r="Q17" s="547" t="s">
        <v>334</v>
      </c>
      <c r="R17" s="878">
        <v>10532</v>
      </c>
      <c r="S17" s="878">
        <v>3077</v>
      </c>
      <c r="T17" s="878">
        <v>7455</v>
      </c>
      <c r="U17" s="244"/>
    </row>
    <row r="18" spans="1:23" ht="16.5" customHeight="1">
      <c r="A18" s="1102" t="s">
        <v>333</v>
      </c>
      <c r="B18" s="1141">
        <v>7695</v>
      </c>
      <c r="C18" s="1141">
        <v>3330</v>
      </c>
      <c r="D18" s="1141">
        <v>4365</v>
      </c>
      <c r="E18" s="1099" t="s">
        <v>333</v>
      </c>
      <c r="F18" s="1144">
        <v>5013</v>
      </c>
      <c r="G18" s="1144">
        <v>2331</v>
      </c>
      <c r="H18" s="1134">
        <v>2682</v>
      </c>
      <c r="I18" s="1097" t="s">
        <v>333</v>
      </c>
      <c r="J18" s="1143">
        <v>7103</v>
      </c>
      <c r="K18" s="1143">
        <v>5302</v>
      </c>
      <c r="L18" s="1132">
        <v>1801</v>
      </c>
      <c r="M18" s="1094" t="s">
        <v>333</v>
      </c>
      <c r="N18" s="1142">
        <v>1816</v>
      </c>
      <c r="O18" s="1142">
        <v>592</v>
      </c>
      <c r="P18" s="1142">
        <v>1224</v>
      </c>
      <c r="Q18" s="547" t="s">
        <v>333</v>
      </c>
      <c r="R18" s="878">
        <v>5407</v>
      </c>
      <c r="S18" s="878">
        <v>2889</v>
      </c>
      <c r="T18" s="878">
        <v>2518</v>
      </c>
      <c r="U18" s="244"/>
    </row>
    <row r="19" spans="1:23" ht="16.5" customHeight="1">
      <c r="A19" s="1108" t="s">
        <v>332</v>
      </c>
      <c r="B19" s="1141">
        <v>3825</v>
      </c>
      <c r="C19" s="1141">
        <v>2901</v>
      </c>
      <c r="D19" s="1147">
        <v>924</v>
      </c>
      <c r="E19" s="1107" t="s">
        <v>332</v>
      </c>
      <c r="F19" s="1144">
        <v>1725</v>
      </c>
      <c r="G19" s="1144">
        <v>1096</v>
      </c>
      <c r="H19" s="1134">
        <v>629</v>
      </c>
      <c r="I19" s="1106" t="s">
        <v>332</v>
      </c>
      <c r="J19" s="1143">
        <v>4378</v>
      </c>
      <c r="K19" s="1143">
        <v>2066</v>
      </c>
      <c r="L19" s="1132">
        <v>2312</v>
      </c>
      <c r="M19" s="1105" t="s">
        <v>332</v>
      </c>
      <c r="N19" s="1142">
        <v>4375</v>
      </c>
      <c r="O19" s="1142">
        <v>2366</v>
      </c>
      <c r="P19" s="1142">
        <v>2009</v>
      </c>
      <c r="Q19" s="557" t="s">
        <v>332</v>
      </c>
      <c r="R19" s="878">
        <v>3575</v>
      </c>
      <c r="S19" s="878">
        <v>2107</v>
      </c>
      <c r="T19" s="878">
        <v>1468</v>
      </c>
      <c r="U19" s="244"/>
    </row>
    <row r="20" spans="1:23" ht="16.5" customHeight="1">
      <c r="A20" s="1108" t="s">
        <v>331</v>
      </c>
      <c r="B20" s="1141">
        <v>5450</v>
      </c>
      <c r="C20" s="1141">
        <v>1185</v>
      </c>
      <c r="D20" s="1141">
        <v>4265</v>
      </c>
      <c r="E20" s="1107" t="s">
        <v>331</v>
      </c>
      <c r="F20" s="1144">
        <v>13958</v>
      </c>
      <c r="G20" s="1144">
        <v>6680</v>
      </c>
      <c r="H20" s="1134">
        <v>7278</v>
      </c>
      <c r="I20" s="1106" t="s">
        <v>331</v>
      </c>
      <c r="J20" s="1143">
        <v>11102</v>
      </c>
      <c r="K20" s="1143">
        <v>7716</v>
      </c>
      <c r="L20" s="1132">
        <v>3386</v>
      </c>
      <c r="M20" s="1105" t="s">
        <v>331</v>
      </c>
      <c r="N20" s="1142">
        <v>12737</v>
      </c>
      <c r="O20" s="1142">
        <v>7810</v>
      </c>
      <c r="P20" s="1142">
        <v>4927</v>
      </c>
      <c r="Q20" s="557" t="s">
        <v>331</v>
      </c>
      <c r="R20" s="878">
        <v>10812</v>
      </c>
      <c r="S20" s="878">
        <v>5848</v>
      </c>
      <c r="T20" s="878">
        <v>4964</v>
      </c>
      <c r="U20" s="244"/>
    </row>
    <row r="21" spans="1:23" ht="16.5" customHeight="1">
      <c r="A21" s="1108" t="s">
        <v>330</v>
      </c>
      <c r="B21" s="1141">
        <v>43022</v>
      </c>
      <c r="C21" s="1141">
        <v>28977</v>
      </c>
      <c r="D21" s="1141">
        <v>14045</v>
      </c>
      <c r="E21" s="1107" t="s">
        <v>330</v>
      </c>
      <c r="F21" s="1144">
        <v>58832</v>
      </c>
      <c r="G21" s="1144">
        <v>35192</v>
      </c>
      <c r="H21" s="1134">
        <v>23640</v>
      </c>
      <c r="I21" s="1106" t="s">
        <v>330</v>
      </c>
      <c r="J21" s="1143">
        <v>65956</v>
      </c>
      <c r="K21" s="1143">
        <v>37856</v>
      </c>
      <c r="L21" s="1132">
        <v>28100</v>
      </c>
      <c r="M21" s="1105" t="s">
        <v>330</v>
      </c>
      <c r="N21" s="1142">
        <v>53958</v>
      </c>
      <c r="O21" s="1142">
        <v>34944</v>
      </c>
      <c r="P21" s="1142">
        <v>19014</v>
      </c>
      <c r="Q21" s="557" t="s">
        <v>330</v>
      </c>
      <c r="R21" s="878">
        <v>55442</v>
      </c>
      <c r="S21" s="878">
        <v>34242</v>
      </c>
      <c r="T21" s="878">
        <v>21200</v>
      </c>
      <c r="U21" s="244"/>
    </row>
    <row r="22" spans="1:23" ht="16.5" customHeight="1">
      <c r="A22" s="1108" t="s">
        <v>329</v>
      </c>
      <c r="B22" s="1141">
        <v>37324</v>
      </c>
      <c r="C22" s="1141">
        <v>13332</v>
      </c>
      <c r="D22" s="1141">
        <v>23992</v>
      </c>
      <c r="E22" s="1107" t="s">
        <v>329</v>
      </c>
      <c r="F22" s="1144">
        <v>36540</v>
      </c>
      <c r="G22" s="1144">
        <v>14641</v>
      </c>
      <c r="H22" s="1134">
        <v>21899</v>
      </c>
      <c r="I22" s="1106" t="s">
        <v>329</v>
      </c>
      <c r="J22" s="1143">
        <v>48348</v>
      </c>
      <c r="K22" s="1143">
        <v>17994</v>
      </c>
      <c r="L22" s="1132">
        <v>30354</v>
      </c>
      <c r="M22" s="1105" t="s">
        <v>329</v>
      </c>
      <c r="N22" s="1142">
        <v>49959</v>
      </c>
      <c r="O22" s="1142">
        <v>17935</v>
      </c>
      <c r="P22" s="1142">
        <v>32024</v>
      </c>
      <c r="Q22" s="557" t="s">
        <v>329</v>
      </c>
      <c r="R22" s="878">
        <v>43043</v>
      </c>
      <c r="S22" s="878">
        <v>15976</v>
      </c>
      <c r="T22" s="878">
        <v>27067</v>
      </c>
      <c r="U22" s="244"/>
    </row>
    <row r="23" spans="1:23" ht="16.5" customHeight="1">
      <c r="A23" s="1108" t="s">
        <v>328</v>
      </c>
      <c r="B23" s="1141">
        <v>25793</v>
      </c>
      <c r="C23" s="1141">
        <v>2804</v>
      </c>
      <c r="D23" s="1141">
        <v>22989</v>
      </c>
      <c r="E23" s="1107" t="s">
        <v>328</v>
      </c>
      <c r="F23" s="1144">
        <v>21529</v>
      </c>
      <c r="G23" s="1144">
        <v>2145</v>
      </c>
      <c r="H23" s="1134">
        <v>19384</v>
      </c>
      <c r="I23" s="1106" t="s">
        <v>328</v>
      </c>
      <c r="J23" s="1143">
        <v>19390</v>
      </c>
      <c r="K23" s="1143">
        <v>2831</v>
      </c>
      <c r="L23" s="1132">
        <v>16559</v>
      </c>
      <c r="M23" s="1105" t="s">
        <v>328</v>
      </c>
      <c r="N23" s="1142">
        <v>18248</v>
      </c>
      <c r="O23" s="1142">
        <v>5390</v>
      </c>
      <c r="P23" s="1142">
        <v>12858</v>
      </c>
      <c r="Q23" s="557" t="s">
        <v>328</v>
      </c>
      <c r="R23" s="878">
        <v>21240</v>
      </c>
      <c r="S23" s="878">
        <v>3293</v>
      </c>
      <c r="T23" s="878">
        <v>17947</v>
      </c>
      <c r="U23" s="244"/>
    </row>
    <row r="24" spans="1:23" ht="21" customHeight="1">
      <c r="A24" s="1108" t="s">
        <v>327</v>
      </c>
      <c r="B24" s="1141">
        <v>7619</v>
      </c>
      <c r="C24" s="1141">
        <v>4952</v>
      </c>
      <c r="D24" s="1141">
        <v>2667</v>
      </c>
      <c r="E24" s="1107" t="s">
        <v>327</v>
      </c>
      <c r="F24" s="1144">
        <v>9206</v>
      </c>
      <c r="G24" s="1144">
        <v>6988</v>
      </c>
      <c r="H24" s="1146">
        <v>2218</v>
      </c>
      <c r="I24" s="1106" t="s">
        <v>327</v>
      </c>
      <c r="J24" s="1143">
        <v>4577</v>
      </c>
      <c r="K24" s="1143">
        <v>1217</v>
      </c>
      <c r="L24" s="1145">
        <v>3360</v>
      </c>
      <c r="M24" s="1105" t="s">
        <v>327</v>
      </c>
      <c r="N24" s="1142">
        <v>3652</v>
      </c>
      <c r="O24" s="1142">
        <v>3512</v>
      </c>
      <c r="P24" s="1142">
        <v>140</v>
      </c>
      <c r="Q24" s="557" t="s">
        <v>327</v>
      </c>
      <c r="R24" s="878">
        <v>6264</v>
      </c>
      <c r="S24" s="878">
        <v>4167</v>
      </c>
      <c r="T24" s="878">
        <v>2097</v>
      </c>
      <c r="U24" s="244"/>
    </row>
    <row r="25" spans="1:23" ht="16.5" customHeight="1">
      <c r="A25" s="1108" t="s">
        <v>326</v>
      </c>
      <c r="B25" s="1141">
        <v>23396</v>
      </c>
      <c r="C25" s="1141">
        <v>8473</v>
      </c>
      <c r="D25" s="1141">
        <v>14923</v>
      </c>
      <c r="E25" s="1107" t="s">
        <v>326</v>
      </c>
      <c r="F25" s="1144">
        <v>21025</v>
      </c>
      <c r="G25" s="1144">
        <v>9633</v>
      </c>
      <c r="H25" s="1134">
        <v>11392</v>
      </c>
      <c r="I25" s="1106" t="s">
        <v>326</v>
      </c>
      <c r="J25" s="1143">
        <v>18827</v>
      </c>
      <c r="K25" s="1143">
        <v>9580</v>
      </c>
      <c r="L25" s="1132">
        <v>9247</v>
      </c>
      <c r="M25" s="1105" t="s">
        <v>326</v>
      </c>
      <c r="N25" s="1142">
        <v>27225</v>
      </c>
      <c r="O25" s="1142">
        <v>12080</v>
      </c>
      <c r="P25" s="1142">
        <v>15145</v>
      </c>
      <c r="Q25" s="557" t="s">
        <v>326</v>
      </c>
      <c r="R25" s="878">
        <v>22618</v>
      </c>
      <c r="S25" s="878">
        <v>9941</v>
      </c>
      <c r="T25" s="878">
        <v>12677</v>
      </c>
      <c r="U25" s="244"/>
    </row>
    <row r="26" spans="1:23" ht="16.5" customHeight="1">
      <c r="A26" s="1102" t="s">
        <v>325</v>
      </c>
      <c r="B26" s="1141">
        <v>5014</v>
      </c>
      <c r="C26" s="1141">
        <v>1429</v>
      </c>
      <c r="D26" s="1141">
        <v>3585</v>
      </c>
      <c r="E26" s="1099" t="s">
        <v>325</v>
      </c>
      <c r="F26" s="1134">
        <v>4986</v>
      </c>
      <c r="G26" s="1134">
        <v>336</v>
      </c>
      <c r="H26" s="1134">
        <v>4650</v>
      </c>
      <c r="I26" s="1097" t="s">
        <v>325</v>
      </c>
      <c r="J26" s="1132">
        <v>5324</v>
      </c>
      <c r="K26" s="1132">
        <v>1022</v>
      </c>
      <c r="L26" s="1132">
        <v>4302</v>
      </c>
      <c r="M26" s="1094" t="s">
        <v>325</v>
      </c>
      <c r="N26" s="1140">
        <v>6732</v>
      </c>
      <c r="O26" s="1140">
        <v>2732</v>
      </c>
      <c r="P26" s="1140">
        <v>4000</v>
      </c>
      <c r="Q26" s="547" t="s">
        <v>325</v>
      </c>
      <c r="R26" s="878">
        <v>5514</v>
      </c>
      <c r="S26" s="878">
        <v>1380</v>
      </c>
      <c r="T26" s="878">
        <v>4134</v>
      </c>
      <c r="U26" s="244"/>
    </row>
    <row r="27" spans="1:23" ht="16.5" customHeight="1">
      <c r="A27" s="1108" t="s">
        <v>324</v>
      </c>
      <c r="B27" s="1139">
        <v>0</v>
      </c>
      <c r="C27" s="1139">
        <v>0</v>
      </c>
      <c r="D27" s="1138">
        <v>0</v>
      </c>
      <c r="E27" s="1107" t="s">
        <v>324</v>
      </c>
      <c r="F27" s="1135">
        <v>0</v>
      </c>
      <c r="G27" s="1135">
        <v>0</v>
      </c>
      <c r="H27" s="1134">
        <v>0</v>
      </c>
      <c r="I27" s="1106" t="s">
        <v>324</v>
      </c>
      <c r="J27" s="1133">
        <v>0</v>
      </c>
      <c r="K27" s="1133">
        <v>0</v>
      </c>
      <c r="L27" s="1132">
        <v>0</v>
      </c>
      <c r="M27" s="1105" t="s">
        <v>324</v>
      </c>
      <c r="N27" s="1131">
        <v>0</v>
      </c>
      <c r="O27" s="1131">
        <v>0</v>
      </c>
      <c r="P27" s="1131">
        <v>0</v>
      </c>
      <c r="Q27" s="557" t="s">
        <v>324</v>
      </c>
    </row>
    <row r="28" spans="1:23" s="464" customFormat="1" ht="16.5" hidden="1" customHeight="1">
      <c r="A28" s="1108" t="s">
        <v>323</v>
      </c>
      <c r="B28" s="1137" t="s">
        <v>204</v>
      </c>
      <c r="C28" s="1137" t="s">
        <v>204</v>
      </c>
      <c r="D28" s="1136" t="s">
        <v>204</v>
      </c>
      <c r="E28" s="1107" t="s">
        <v>323</v>
      </c>
      <c r="F28" s="1135" t="s">
        <v>204</v>
      </c>
      <c r="G28" s="1135" t="s">
        <v>204</v>
      </c>
      <c r="H28" s="1134" t="s">
        <v>204</v>
      </c>
      <c r="I28" s="1106" t="s">
        <v>323</v>
      </c>
      <c r="J28" s="1133" t="s">
        <v>206</v>
      </c>
      <c r="K28" s="1133" t="s">
        <v>206</v>
      </c>
      <c r="L28" s="1132" t="s">
        <v>206</v>
      </c>
      <c r="M28" s="1105" t="s">
        <v>323</v>
      </c>
      <c r="N28" s="1131" t="s">
        <v>206</v>
      </c>
      <c r="O28" s="1131" t="s">
        <v>206</v>
      </c>
      <c r="P28" s="1131" t="s">
        <v>206</v>
      </c>
      <c r="Q28" s="557" t="s">
        <v>323</v>
      </c>
    </row>
    <row r="29" spans="1:23" s="464" customFormat="1" ht="19.5" customHeight="1">
      <c r="A29" s="1130"/>
      <c r="B29" s="1129"/>
      <c r="C29" s="1129" t="s">
        <v>268</v>
      </c>
      <c r="D29" s="1129"/>
      <c r="E29" s="1128"/>
      <c r="F29" s="1127"/>
      <c r="G29" s="1127" t="s">
        <v>268</v>
      </c>
      <c r="H29" s="1127"/>
      <c r="I29" s="1126"/>
      <c r="J29" s="1125"/>
      <c r="K29" s="1125" t="s">
        <v>268</v>
      </c>
      <c r="L29" s="1125"/>
      <c r="M29" s="1124"/>
      <c r="N29" s="1123"/>
      <c r="O29" s="1123" t="s">
        <v>268</v>
      </c>
      <c r="P29" s="1123"/>
      <c r="Q29" s="583"/>
    </row>
    <row r="30" spans="1:23" ht="18" customHeight="1">
      <c r="A30" s="1122" t="s">
        <v>267</v>
      </c>
      <c r="B30" s="1121">
        <v>100</v>
      </c>
      <c r="C30" s="1121">
        <v>100</v>
      </c>
      <c r="D30" s="1121">
        <v>100</v>
      </c>
      <c r="E30" s="1063" t="s">
        <v>267</v>
      </c>
      <c r="F30" s="1120">
        <v>100</v>
      </c>
      <c r="G30" s="1120">
        <v>100</v>
      </c>
      <c r="H30" s="1120">
        <v>100</v>
      </c>
      <c r="I30" s="862" t="s">
        <v>267</v>
      </c>
      <c r="J30" s="1119">
        <v>100</v>
      </c>
      <c r="K30" s="1119">
        <v>100</v>
      </c>
      <c r="L30" s="1119">
        <v>100</v>
      </c>
      <c r="M30" s="1118" t="s">
        <v>267</v>
      </c>
      <c r="N30" s="837">
        <v>100</v>
      </c>
      <c r="O30" s="837">
        <v>100</v>
      </c>
      <c r="P30" s="837">
        <v>100</v>
      </c>
      <c r="Q30" s="575" t="s">
        <v>267</v>
      </c>
      <c r="R30" s="859">
        <v>100</v>
      </c>
      <c r="S30" s="859">
        <v>100</v>
      </c>
      <c r="T30" s="859">
        <v>100</v>
      </c>
      <c r="U30" s="1011"/>
      <c r="V30" s="1011"/>
      <c r="W30" s="1011"/>
    </row>
    <row r="31" spans="1:23" ht="16.5" customHeight="1">
      <c r="A31" s="1116" t="s">
        <v>345</v>
      </c>
      <c r="B31" s="1104">
        <f>B7*100/$B$5</f>
        <v>38.635913203241756</v>
      </c>
      <c r="C31" s="1104">
        <f>C7*100/$C$5</f>
        <v>41.161407750128518</v>
      </c>
      <c r="D31" s="1104">
        <f>D7*100/$D$5</f>
        <v>35.539854844121798</v>
      </c>
      <c r="E31" s="1115" t="s">
        <v>345</v>
      </c>
      <c r="F31" s="1098">
        <f t="shared" ref="F31:F51" si="0">F7*100/$F$5</f>
        <v>40.176393374707743</v>
      </c>
      <c r="G31" s="1098">
        <f t="shared" ref="G31:G51" si="1">G7*100/$G$5</f>
        <v>41.791101521732934</v>
      </c>
      <c r="H31" s="1098">
        <f t="shared" ref="H31:H51" si="2">H7*100/$H$5</f>
        <v>38.273491581403235</v>
      </c>
      <c r="I31" s="1114" t="s">
        <v>345</v>
      </c>
      <c r="J31" s="1103">
        <f t="shared" ref="J31:J50" si="3">J7*100/$B$5</f>
        <v>37.134485695461436</v>
      </c>
      <c r="K31" s="1103">
        <f t="shared" ref="K31:K49" si="4">K7*100/$C$5</f>
        <v>40.702485654342603</v>
      </c>
      <c r="L31" s="1103">
        <f t="shared" ref="L31:L38" si="5">L7*100/$D$5</f>
        <v>32.760397415741629</v>
      </c>
      <c r="M31" s="1113" t="s">
        <v>345</v>
      </c>
      <c r="N31" s="1093">
        <f t="shared" ref="N31:N51" si="6">N7*100/$N$5</f>
        <v>31.356436813105134</v>
      </c>
      <c r="O31" s="1093">
        <f t="shared" ref="O31:O51" si="7">O7*100/$O$5</f>
        <v>34.092234680900098</v>
      </c>
      <c r="P31" s="1093">
        <f t="shared" ref="P31:P51" si="8">P7*100/$P$5</f>
        <v>27.805057311643488</v>
      </c>
      <c r="Q31" s="568" t="s">
        <v>345</v>
      </c>
      <c r="R31" s="1092">
        <f>R7*100/$R$5</f>
        <v>37.229858680450924</v>
      </c>
      <c r="S31" s="1092">
        <f t="shared" ref="S31:S39" si="9">S7*100/$S$5</f>
        <v>39.915212691688005</v>
      </c>
      <c r="T31" s="1092">
        <f>T7*100/$T$5+0.01</f>
        <v>33.957016387587124</v>
      </c>
      <c r="U31" s="835"/>
      <c r="V31" s="835"/>
      <c r="W31" s="835"/>
    </row>
    <row r="32" spans="1:23" ht="16.5" customHeight="1">
      <c r="A32" s="1116" t="s">
        <v>344</v>
      </c>
      <c r="B32" s="1117" t="s">
        <v>204</v>
      </c>
      <c r="C32" s="1117" t="s">
        <v>204</v>
      </c>
      <c r="D32" s="1117" t="s">
        <v>204</v>
      </c>
      <c r="E32" s="1115" t="s">
        <v>344</v>
      </c>
      <c r="F32" s="1098">
        <f t="shared" si="0"/>
        <v>0.37395630492093002</v>
      </c>
      <c r="G32" s="1098">
        <f t="shared" si="1"/>
        <v>0.64850508443737165</v>
      </c>
      <c r="H32" s="1098">
        <f t="shared" si="2"/>
        <v>5.0405968066619088E-2</v>
      </c>
      <c r="I32" s="1114" t="s">
        <v>344</v>
      </c>
      <c r="J32" s="1103">
        <f t="shared" si="3"/>
        <v>0.42568886528627059</v>
      </c>
      <c r="K32" s="1103">
        <f t="shared" si="4"/>
        <v>0.64468620177010827</v>
      </c>
      <c r="L32" s="1103">
        <f t="shared" si="5"/>
        <v>0.15721529638404819</v>
      </c>
      <c r="M32" s="1113" t="s">
        <v>344</v>
      </c>
      <c r="N32" s="1093">
        <f t="shared" si="6"/>
        <v>0.58201997815918405</v>
      </c>
      <c r="O32" s="1093">
        <f t="shared" si="7"/>
        <v>1.0303778668631729</v>
      </c>
      <c r="P32" s="1093">
        <f t="shared" si="8"/>
        <v>0</v>
      </c>
      <c r="Q32" s="568" t="s">
        <v>344</v>
      </c>
      <c r="R32" s="1092">
        <f>R8*100/$R$5  +0.03</f>
        <v>0.3756881697998038</v>
      </c>
      <c r="S32" s="1092">
        <f t="shared" si="9"/>
        <v>0.58505490245104996</v>
      </c>
      <c r="T32" s="1092">
        <f t="shared" ref="T32:T51" si="10">T8*100/$T$5</f>
        <v>5.3062605288057819E-2</v>
      </c>
      <c r="U32" s="835"/>
      <c r="V32" s="835"/>
      <c r="W32" s="835"/>
    </row>
    <row r="33" spans="1:23" ht="16.5" customHeight="1">
      <c r="A33" s="1116" t="s">
        <v>343</v>
      </c>
      <c r="B33" s="1104">
        <f>B9*100/$B$5</f>
        <v>17.986062381822176</v>
      </c>
      <c r="C33" s="1104">
        <f t="shared" ref="C33:C50" si="11">C9*100/$C$5</f>
        <v>16.504939352257097</v>
      </c>
      <c r="D33" s="1104">
        <f>D9*100/$D$5</f>
        <v>19.801803121481605</v>
      </c>
      <c r="E33" s="1115" t="s">
        <v>343</v>
      </c>
      <c r="F33" s="1098">
        <f t="shared" si="0"/>
        <v>14.644308129417823</v>
      </c>
      <c r="G33" s="1098">
        <f t="shared" si="1"/>
        <v>13.240176356449679</v>
      </c>
      <c r="H33" s="1098">
        <f t="shared" si="2"/>
        <v>16.299049807497209</v>
      </c>
      <c r="I33" s="1114" t="s">
        <v>343</v>
      </c>
      <c r="J33" s="1103">
        <f t="shared" si="3"/>
        <v>12.891646382103774</v>
      </c>
      <c r="K33" s="1103">
        <f t="shared" si="4"/>
        <v>10.440859766857017</v>
      </c>
      <c r="L33" s="1103">
        <f t="shared" si="5"/>
        <v>15.896118672850809</v>
      </c>
      <c r="M33" s="1113" t="s">
        <v>343</v>
      </c>
      <c r="N33" s="1093">
        <f t="shared" si="6"/>
        <v>16.918757468104616</v>
      </c>
      <c r="O33" s="1093">
        <f t="shared" si="7"/>
        <v>12.645779334401221</v>
      </c>
      <c r="P33" s="1093">
        <f t="shared" si="8"/>
        <v>22.46557331033604</v>
      </c>
      <c r="Q33" s="568" t="s">
        <v>343</v>
      </c>
      <c r="R33" s="1092">
        <f t="shared" ref="R33:R48" si="12">R9*100/$R$5</f>
        <v>15.712663127882989</v>
      </c>
      <c r="S33" s="1092">
        <f t="shared" si="9"/>
        <v>13.356529507697019</v>
      </c>
      <c r="T33" s="1092">
        <f t="shared" si="10"/>
        <v>18.593033858750434</v>
      </c>
      <c r="U33" s="835"/>
      <c r="V33" s="835"/>
      <c r="W33" s="835"/>
    </row>
    <row r="34" spans="1:23" ht="16.5" customHeight="1">
      <c r="A34" s="1116" t="s">
        <v>342</v>
      </c>
      <c r="B34" s="1104">
        <f>B10*100/$B$5</f>
        <v>0.62342031017207378</v>
      </c>
      <c r="C34" s="1104">
        <f t="shared" si="11"/>
        <v>1.131952259875231</v>
      </c>
      <c r="D34" s="1104" t="s">
        <v>206</v>
      </c>
      <c r="E34" s="1115" t="s">
        <v>342</v>
      </c>
      <c r="F34" s="1098">
        <f t="shared" si="0"/>
        <v>0.24856965936995232</v>
      </c>
      <c r="G34" s="1098">
        <f t="shared" si="1"/>
        <v>0.45949355228979594</v>
      </c>
      <c r="H34" s="1098">
        <f t="shared" si="2"/>
        <v>0</v>
      </c>
      <c r="I34" s="1114" t="s">
        <v>342</v>
      </c>
      <c r="J34" s="1103">
        <f t="shared" si="3"/>
        <v>0.17309153573207695</v>
      </c>
      <c r="K34" s="1103">
        <f t="shared" si="4"/>
        <v>0.31428452336292778</v>
      </c>
      <c r="L34" s="1103">
        <f t="shared" si="5"/>
        <v>0</v>
      </c>
      <c r="M34" s="1113" t="s">
        <v>342</v>
      </c>
      <c r="N34" s="1093">
        <f t="shared" si="6"/>
        <v>0.24396143223681938</v>
      </c>
      <c r="O34" s="1093">
        <f t="shared" si="7"/>
        <v>0.29219883177370665</v>
      </c>
      <c r="P34" s="1093">
        <f t="shared" si="8"/>
        <v>0.18134375352022944</v>
      </c>
      <c r="Q34" s="568" t="s">
        <v>342</v>
      </c>
      <c r="R34" s="1092">
        <f t="shared" si="12"/>
        <v>0.32505814267943101</v>
      </c>
      <c r="S34" s="1092">
        <f t="shared" si="9"/>
        <v>0.55653962149125091</v>
      </c>
      <c r="T34" s="1092">
        <f t="shared" si="10"/>
        <v>4.2072292218686622E-2</v>
      </c>
      <c r="U34" s="835"/>
      <c r="V34" s="835"/>
      <c r="W34" s="835"/>
    </row>
    <row r="35" spans="1:23" ht="16.5" customHeight="1">
      <c r="A35" s="1116" t="s">
        <v>341</v>
      </c>
      <c r="B35" s="1104">
        <f>B11*100/$B$5-0.03</f>
        <v>0.22818339591513156</v>
      </c>
      <c r="C35" s="1104">
        <f t="shared" si="11"/>
        <v>0.4136273324718992</v>
      </c>
      <c r="D35" s="1104">
        <f>D11*100/$D$5</f>
        <v>6.7621313829325166E-2</v>
      </c>
      <c r="E35" s="1115" t="s">
        <v>341</v>
      </c>
      <c r="F35" s="1098">
        <f t="shared" si="0"/>
        <v>0.69781671513432242</v>
      </c>
      <c r="G35" s="1098">
        <f t="shared" si="1"/>
        <v>0.61727473070609118</v>
      </c>
      <c r="H35" s="1098">
        <f t="shared" si="2"/>
        <v>0.79273385968898713</v>
      </c>
      <c r="I35" s="1114" t="s">
        <v>341</v>
      </c>
      <c r="J35" s="1103">
        <f t="shared" si="3"/>
        <v>0.26001991088311116</v>
      </c>
      <c r="K35" s="1103">
        <f t="shared" si="4"/>
        <v>0.13616217192558319</v>
      </c>
      <c r="L35" s="1103">
        <f t="shared" si="5"/>
        <v>0.41185979052722482</v>
      </c>
      <c r="M35" s="1113" t="s">
        <v>341</v>
      </c>
      <c r="N35" s="1093">
        <f t="shared" si="6"/>
        <v>0.20587259202593255</v>
      </c>
      <c r="O35" s="1093">
        <f t="shared" si="7"/>
        <v>0.31965471031914255</v>
      </c>
      <c r="P35" s="1093">
        <f t="shared" si="8"/>
        <v>5.8170348634289479E-2</v>
      </c>
      <c r="Q35" s="568" t="s">
        <v>341</v>
      </c>
      <c r="R35" s="1092">
        <f t="shared" si="12"/>
        <v>0.36376841828732143</v>
      </c>
      <c r="S35" s="1092">
        <f t="shared" si="9"/>
        <v>0.37744118196541926</v>
      </c>
      <c r="T35" s="1092">
        <f t="shared" si="10"/>
        <v>0.34705347989373742</v>
      </c>
      <c r="U35" s="835"/>
      <c r="V35" s="835"/>
      <c r="W35" s="835"/>
    </row>
    <row r="36" spans="1:23" ht="16.5" customHeight="1">
      <c r="A36" s="1116" t="s">
        <v>340</v>
      </c>
      <c r="B36" s="1104">
        <f t="shared" ref="B36:B45" si="13">B12*100/$B$5</f>
        <v>6.4924630190928685</v>
      </c>
      <c r="C36" s="1104">
        <f t="shared" si="11"/>
        <v>10.243146735581398</v>
      </c>
      <c r="D36" s="1104">
        <f>D12*100/$D$5</f>
        <v>1.8944187718129837</v>
      </c>
      <c r="E36" s="1115" t="s">
        <v>340</v>
      </c>
      <c r="F36" s="1098">
        <f t="shared" si="0"/>
        <v>6.485508550458392</v>
      </c>
      <c r="G36" s="1098">
        <f t="shared" si="1"/>
        <v>9.9087123182020012</v>
      </c>
      <c r="H36" s="1098">
        <f t="shared" si="2"/>
        <v>2.45133023750012</v>
      </c>
      <c r="I36" s="1114" t="s">
        <v>340</v>
      </c>
      <c r="J36" s="1103">
        <f t="shared" si="3"/>
        <v>5.9653067018257255</v>
      </c>
      <c r="K36" s="1103">
        <f t="shared" si="4"/>
        <v>9.8386895085657127</v>
      </c>
      <c r="L36" s="1103">
        <f t="shared" si="5"/>
        <v>1.2168429873972266</v>
      </c>
      <c r="M36" s="1113" t="s">
        <v>340</v>
      </c>
      <c r="N36" s="1093">
        <f t="shared" si="6"/>
        <v>9.1757944616897777</v>
      </c>
      <c r="O36" s="1093">
        <f t="shared" si="7"/>
        <v>13.291917160066349</v>
      </c>
      <c r="P36" s="1093">
        <f t="shared" si="8"/>
        <v>3.832594970019187</v>
      </c>
      <c r="Q36" s="568" t="s">
        <v>340</v>
      </c>
      <c r="R36" s="1092">
        <f t="shared" si="12"/>
        <v>7.0560101373017163</v>
      </c>
      <c r="S36" s="1092">
        <f t="shared" si="9"/>
        <v>10.919526505866703</v>
      </c>
      <c r="T36" s="1092">
        <f t="shared" si="10"/>
        <v>2.3328656726157462</v>
      </c>
      <c r="U36" s="835"/>
      <c r="V36" s="835"/>
      <c r="W36" s="835"/>
    </row>
    <row r="37" spans="1:23" ht="16.5" customHeight="1">
      <c r="A37" s="1116" t="s">
        <v>399</v>
      </c>
      <c r="B37" s="1104">
        <f t="shared" si="13"/>
        <v>14.576572343768055</v>
      </c>
      <c r="C37" s="1104">
        <f t="shared" si="11"/>
        <v>13.299431731343699</v>
      </c>
      <c r="D37" s="1104">
        <f>D13*100/$D$5</f>
        <v>16.142246628728326</v>
      </c>
      <c r="E37" s="1115" t="s">
        <v>399</v>
      </c>
      <c r="F37" s="1098">
        <f t="shared" si="0"/>
        <v>14.723638871769936</v>
      </c>
      <c r="G37" s="1098">
        <f t="shared" si="1"/>
        <v>15.146042638937734</v>
      </c>
      <c r="H37" s="1098">
        <f t="shared" si="2"/>
        <v>14.225844339969852</v>
      </c>
      <c r="I37" s="1114" t="s">
        <v>399</v>
      </c>
      <c r="J37" s="1103">
        <f t="shared" si="3"/>
        <v>16.204489819967968</v>
      </c>
      <c r="K37" s="1103">
        <f t="shared" si="4"/>
        <v>14.769844247148237</v>
      </c>
      <c r="L37" s="1103">
        <f t="shared" si="5"/>
        <v>17.963252840691339</v>
      </c>
      <c r="M37" s="1113" t="s">
        <v>339</v>
      </c>
      <c r="N37" s="1093">
        <f t="shared" si="6"/>
        <v>17.187307898452261</v>
      </c>
      <c r="O37" s="1093">
        <f t="shared" si="7"/>
        <v>16.204943196205683</v>
      </c>
      <c r="P37" s="1093">
        <f t="shared" si="8"/>
        <v>18.462529985429711</v>
      </c>
      <c r="Q37" s="568" t="s">
        <v>339</v>
      </c>
      <c r="R37" s="1092">
        <f t="shared" si="12"/>
        <v>15.773626017013978</v>
      </c>
      <c r="S37" s="1092">
        <f t="shared" si="9"/>
        <v>15.011960966373039</v>
      </c>
      <c r="T37" s="1092">
        <f t="shared" si="10"/>
        <v>16.704760694519095</v>
      </c>
      <c r="U37" s="835"/>
      <c r="V37" s="835"/>
      <c r="W37" s="835"/>
    </row>
    <row r="38" spans="1:23" s="537" customFormat="1" ht="16.5" customHeight="1">
      <c r="A38" s="1112" t="s">
        <v>337</v>
      </c>
      <c r="B38" s="1104">
        <f t="shared" si="13"/>
        <v>1.9690501315021238</v>
      </c>
      <c r="C38" s="1104">
        <f t="shared" si="11"/>
        <v>3.3794617425979188</v>
      </c>
      <c r="D38" s="1104">
        <f>D14*100/$D$5+0.02</f>
        <v>0.25999604832624473</v>
      </c>
      <c r="E38" s="1111" t="s">
        <v>337</v>
      </c>
      <c r="F38" s="1098">
        <f t="shared" si="0"/>
        <v>1.7257374637227125</v>
      </c>
      <c r="G38" s="1098">
        <f t="shared" si="1"/>
        <v>2.8146695760683156</v>
      </c>
      <c r="H38" s="1098">
        <f t="shared" si="2"/>
        <v>0.4424523863625453</v>
      </c>
      <c r="I38" s="1110" t="s">
        <v>337</v>
      </c>
      <c r="J38" s="1103">
        <f t="shared" si="3"/>
        <v>1.8615374844183183</v>
      </c>
      <c r="K38" s="1103">
        <f t="shared" si="4"/>
        <v>3.380017506564962</v>
      </c>
      <c r="L38" s="1103">
        <f t="shared" si="5"/>
        <v>0</v>
      </c>
      <c r="M38" s="1109" t="s">
        <v>337</v>
      </c>
      <c r="N38" s="1093">
        <f t="shared" si="6"/>
        <v>2.9545368710419546</v>
      </c>
      <c r="O38" s="1093">
        <f t="shared" si="7"/>
        <v>5.058567798948995</v>
      </c>
      <c r="P38" s="1093">
        <f t="shared" si="8"/>
        <v>0.22326333809160628</v>
      </c>
      <c r="Q38" s="564" t="s">
        <v>337</v>
      </c>
      <c r="R38" s="1092">
        <f t="shared" si="12"/>
        <v>2.1309968089134079</v>
      </c>
      <c r="S38" s="1092">
        <f t="shared" si="9"/>
        <v>3.6850733039377777</v>
      </c>
      <c r="T38" s="1092">
        <f t="shared" si="10"/>
        <v>0.23114002174021303</v>
      </c>
      <c r="U38" s="835"/>
      <c r="V38" s="835"/>
      <c r="W38" s="835"/>
    </row>
    <row r="39" spans="1:23" ht="16.5" customHeight="1">
      <c r="A39" s="1102" t="s">
        <v>336</v>
      </c>
      <c r="B39" s="1104">
        <f t="shared" si="13"/>
        <v>6.1810206891063286</v>
      </c>
      <c r="C39" s="1104">
        <f t="shared" si="11"/>
        <v>3.450321648395926</v>
      </c>
      <c r="D39" s="1104">
        <f t="shared" ref="D39:D50" si="14">D15*100/$D$5</f>
        <v>9.5286436731488884</v>
      </c>
      <c r="E39" s="1099" t="s">
        <v>336</v>
      </c>
      <c r="F39" s="1098">
        <f t="shared" si="0"/>
        <v>7.0668266013608161</v>
      </c>
      <c r="G39" s="1098">
        <f t="shared" si="1"/>
        <v>3.8304707772148769</v>
      </c>
      <c r="H39" s="1098">
        <f t="shared" si="2"/>
        <v>10.880808287701264</v>
      </c>
      <c r="I39" s="1097" t="s">
        <v>336</v>
      </c>
      <c r="J39" s="1103">
        <f t="shared" si="3"/>
        <v>6.8951189258223948</v>
      </c>
      <c r="K39" s="1103">
        <f t="shared" si="4"/>
        <v>3.2677531852222361</v>
      </c>
      <c r="L39" s="1103">
        <f>L15*100/$D$5-0.05</f>
        <v>11.291985000672806</v>
      </c>
      <c r="M39" s="1094" t="s">
        <v>336</v>
      </c>
      <c r="N39" s="1093">
        <f t="shared" si="6"/>
        <v>6.0397329281237875</v>
      </c>
      <c r="O39" s="1093">
        <f t="shared" si="7"/>
        <v>4.0284744489619397</v>
      </c>
      <c r="P39" s="1093">
        <f t="shared" si="8"/>
        <v>8.650577179125893</v>
      </c>
      <c r="Q39" s="547" t="s">
        <v>336</v>
      </c>
      <c r="R39" s="1092">
        <f t="shared" si="12"/>
        <v>6.6111123988780971</v>
      </c>
      <c r="S39" s="1092">
        <f t="shared" si="9"/>
        <v>3.6831067328371021</v>
      </c>
      <c r="T39" s="1092">
        <f t="shared" si="10"/>
        <v>10.190596069932736</v>
      </c>
      <c r="U39" s="835"/>
      <c r="V39" s="835"/>
      <c r="W39" s="835"/>
    </row>
    <row r="40" spans="1:23" ht="16.5" customHeight="1">
      <c r="A40" s="1102" t="s">
        <v>335</v>
      </c>
      <c r="B40" s="1104">
        <f t="shared" si="13"/>
        <v>0.24226693285930842</v>
      </c>
      <c r="C40" s="1104">
        <f t="shared" si="11"/>
        <v>0.36069081461103469</v>
      </c>
      <c r="D40" s="1104">
        <f t="shared" si="14"/>
        <v>9.7088536228502123E-2</v>
      </c>
      <c r="E40" s="1099" t="s">
        <v>335</v>
      </c>
      <c r="F40" s="1098">
        <f t="shared" si="0"/>
        <v>0.16887164506250602</v>
      </c>
      <c r="G40" s="1098">
        <f t="shared" si="1"/>
        <v>0.22105659075880255</v>
      </c>
      <c r="H40" s="1098">
        <f t="shared" si="2"/>
        <v>0.10737271292921081</v>
      </c>
      <c r="I40" s="1097" t="s">
        <v>335</v>
      </c>
      <c r="J40" s="1103">
        <f t="shared" si="3"/>
        <v>0.10185005926586845</v>
      </c>
      <c r="K40" s="1103">
        <f t="shared" si="4"/>
        <v>9.3924110430300245E-2</v>
      </c>
      <c r="L40" s="1103">
        <f t="shared" ref="L40:L49" si="15">L16*100/$D$5</f>
        <v>0.11156665128012086</v>
      </c>
      <c r="M40" s="1094" t="s">
        <v>335</v>
      </c>
      <c r="N40" s="1093">
        <f t="shared" si="6"/>
        <v>0.28478238334890904</v>
      </c>
      <c r="O40" s="1093">
        <f t="shared" si="7"/>
        <v>0.36375482611751114</v>
      </c>
      <c r="P40" s="1093">
        <f t="shared" si="8"/>
        <v>0.18226709238744038</v>
      </c>
      <c r="Q40" s="547" t="s">
        <v>335</v>
      </c>
      <c r="R40" s="1092">
        <f t="shared" si="12"/>
        <v>0.19973265957364611</v>
      </c>
      <c r="S40" s="1092">
        <f>S16*100/$S$5-0.03</f>
        <v>0.23183489511854913</v>
      </c>
      <c r="T40" s="1092">
        <f t="shared" si="10"/>
        <v>0.12381274567213492</v>
      </c>
      <c r="U40" s="835"/>
      <c r="V40" s="835"/>
      <c r="W40" s="835"/>
    </row>
    <row r="41" spans="1:23" ht="16.5" customHeight="1">
      <c r="A41" s="1102" t="s">
        <v>334</v>
      </c>
      <c r="B41" s="1104">
        <f t="shared" si="13"/>
        <v>0.85757596858947238</v>
      </c>
      <c r="C41" s="1104">
        <f t="shared" si="11"/>
        <v>0.69275978491934476</v>
      </c>
      <c r="D41" s="1104">
        <f t="shared" si="14"/>
        <v>1.0596276910131786</v>
      </c>
      <c r="E41" s="1099" t="s">
        <v>334</v>
      </c>
      <c r="F41" s="1098">
        <f t="shared" si="0"/>
        <v>0.99442554626194279</v>
      </c>
      <c r="G41" s="1098">
        <f t="shared" si="1"/>
        <v>0.58984633308122747</v>
      </c>
      <c r="H41" s="1098">
        <f t="shared" si="2"/>
        <v>1.4712141917603043</v>
      </c>
      <c r="I41" s="1097" t="s">
        <v>334</v>
      </c>
      <c r="J41" s="1103">
        <f t="shared" si="3"/>
        <v>0.67216447828053227</v>
      </c>
      <c r="K41" s="1103">
        <f t="shared" si="4"/>
        <v>0.17506564961860699</v>
      </c>
      <c r="L41" s="1103">
        <f t="shared" si="15"/>
        <v>1.2815686782162281</v>
      </c>
      <c r="M41" s="1094" t="s">
        <v>334</v>
      </c>
      <c r="N41" s="1093">
        <f t="shared" si="6"/>
        <v>0.69098298939539193</v>
      </c>
      <c r="O41" s="1093">
        <f t="shared" si="7"/>
        <v>0.24425773814773824</v>
      </c>
      <c r="P41" s="1093">
        <f t="shared" si="8"/>
        <v>1.2708836168291435</v>
      </c>
      <c r="Q41" s="547" t="s">
        <v>334</v>
      </c>
      <c r="R41" s="1092">
        <f t="shared" si="12"/>
        <v>0.81376571397665021</v>
      </c>
      <c r="S41" s="1092">
        <f t="shared" ref="S41:S51" si="16">S17*100/$S$5</f>
        <v>0.43222423405567362</v>
      </c>
      <c r="T41" s="1092">
        <f t="shared" si="10"/>
        <v>1.2801997489400359</v>
      </c>
      <c r="U41" s="835"/>
      <c r="V41" s="835"/>
      <c r="W41" s="835"/>
    </row>
    <row r="42" spans="1:23" ht="16.5" customHeight="1">
      <c r="A42" s="1108" t="s">
        <v>333</v>
      </c>
      <c r="B42" s="1104">
        <f t="shared" si="13"/>
        <v>0.58883261160845812</v>
      </c>
      <c r="C42" s="1104">
        <f t="shared" si="11"/>
        <v>0.46267350256346129</v>
      </c>
      <c r="D42" s="1104">
        <f t="shared" si="14"/>
        <v>0.74349379059195053</v>
      </c>
      <c r="E42" s="1107" t="s">
        <v>333</v>
      </c>
      <c r="F42" s="1098">
        <f t="shared" si="0"/>
        <v>0.3682268624177219</v>
      </c>
      <c r="G42" s="1098">
        <f t="shared" si="1"/>
        <v>0.31651284585919454</v>
      </c>
      <c r="H42" s="1098">
        <f t="shared" si="2"/>
        <v>0.42917081382435679</v>
      </c>
      <c r="I42" s="1106" t="s">
        <v>333</v>
      </c>
      <c r="J42" s="1103">
        <f t="shared" si="3"/>
        <v>0.5435319090649614</v>
      </c>
      <c r="K42" s="1103">
        <f t="shared" si="4"/>
        <v>0.73666513831575731</v>
      </c>
      <c r="L42" s="1103">
        <f t="shared" si="15"/>
        <v>0.30676570832900407</v>
      </c>
      <c r="M42" s="1105" t="s">
        <v>333</v>
      </c>
      <c r="N42" s="1093">
        <f t="shared" si="6"/>
        <v>0.14592686460542292</v>
      </c>
      <c r="O42" s="1093">
        <f t="shared" si="7"/>
        <v>8.4216995331078057E-2</v>
      </c>
      <c r="P42" s="1093">
        <f t="shared" si="8"/>
        <v>0.22603335469323912</v>
      </c>
      <c r="Q42" s="557" t="s">
        <v>333</v>
      </c>
      <c r="R42" s="1092">
        <f t="shared" si="12"/>
        <v>0.41777736569234214</v>
      </c>
      <c r="S42" s="1092">
        <f t="shared" si="16"/>
        <v>0.40581599356088432</v>
      </c>
      <c r="T42" s="1092">
        <f t="shared" si="10"/>
        <v>0.43240012982307313</v>
      </c>
      <c r="U42" s="835"/>
      <c r="V42" s="835"/>
      <c r="W42" s="835"/>
    </row>
    <row r="43" spans="1:23" ht="16.5" customHeight="1">
      <c r="A43" s="1108" t="s">
        <v>332</v>
      </c>
      <c r="B43" s="1104">
        <f t="shared" si="13"/>
        <v>0.29269457302174817</v>
      </c>
      <c r="C43" s="1104">
        <f t="shared" si="11"/>
        <v>0.40306781709807843</v>
      </c>
      <c r="D43" s="1104">
        <f t="shared" si="14"/>
        <v>0.15738562714936136</v>
      </c>
      <c r="E43" s="1107" t="s">
        <v>332</v>
      </c>
      <c r="F43" s="1098">
        <f t="shared" si="0"/>
        <v>0.1267088245901796</v>
      </c>
      <c r="G43" s="1098">
        <f t="shared" si="1"/>
        <v>0.14881942473688428</v>
      </c>
      <c r="H43" s="1098">
        <f t="shared" si="2"/>
        <v>0.10065191718699494</v>
      </c>
      <c r="I43" s="1106" t="s">
        <v>332</v>
      </c>
      <c r="J43" s="1103">
        <f t="shared" si="3"/>
        <v>0.33501093874227805</v>
      </c>
      <c r="K43" s="1103">
        <f t="shared" si="4"/>
        <v>0.28705208897781115</v>
      </c>
      <c r="L43" s="1103">
        <f t="shared" si="15"/>
        <v>0.39380472940402966</v>
      </c>
      <c r="M43" s="1105" t="s">
        <v>332</v>
      </c>
      <c r="N43" s="1093">
        <f t="shared" si="6"/>
        <v>0.35155838802242578</v>
      </c>
      <c r="O43" s="1093">
        <f t="shared" si="7"/>
        <v>0.33658346444819376</v>
      </c>
      <c r="P43" s="1093">
        <f t="shared" si="8"/>
        <v>0.37099755684535735</v>
      </c>
      <c r="Q43" s="557" t="s">
        <v>332</v>
      </c>
      <c r="R43" s="1092">
        <f t="shared" si="12"/>
        <v>0.27622601855929779</v>
      </c>
      <c r="S43" s="1092">
        <f t="shared" si="16"/>
        <v>0.29596895065170764</v>
      </c>
      <c r="T43" s="1092">
        <f t="shared" si="10"/>
        <v>0.25209030602870192</v>
      </c>
      <c r="U43" s="835"/>
      <c r="V43" s="835"/>
      <c r="W43" s="835"/>
    </row>
    <row r="44" spans="1:23" ht="16.5" customHeight="1">
      <c r="A44" s="1108" t="s">
        <v>331</v>
      </c>
      <c r="B44" s="1104">
        <f t="shared" si="13"/>
        <v>0.41704194064536665</v>
      </c>
      <c r="C44" s="1104">
        <f t="shared" si="11"/>
        <v>0.16464507523654703</v>
      </c>
      <c r="D44" s="1104">
        <f t="shared" si="14"/>
        <v>0.72646071406063439</v>
      </c>
      <c r="E44" s="1107" t="s">
        <v>331</v>
      </c>
      <c r="F44" s="1098">
        <f t="shared" si="0"/>
        <v>1.0252763905099864</v>
      </c>
      <c r="G44" s="1098">
        <f t="shared" si="1"/>
        <v>0.90703809967371074</v>
      </c>
      <c r="H44" s="1098">
        <f t="shared" si="2"/>
        <v>1.1646178907582658</v>
      </c>
      <c r="I44" s="1106" t="s">
        <v>331</v>
      </c>
      <c r="J44" s="1103">
        <f t="shared" si="3"/>
        <v>0.84954121560456164</v>
      </c>
      <c r="K44" s="1103">
        <f t="shared" si="4"/>
        <v>1.0720686924263265</v>
      </c>
      <c r="L44" s="1103">
        <f t="shared" si="15"/>
        <v>0.57673997135036525</v>
      </c>
      <c r="M44" s="1105" t="s">
        <v>331</v>
      </c>
      <c r="N44" s="1093">
        <f t="shared" si="6"/>
        <v>1.0234969573123742</v>
      </c>
      <c r="O44" s="1093">
        <f t="shared" si="7"/>
        <v>1.1110384012427696</v>
      </c>
      <c r="P44" s="1093">
        <f t="shared" si="8"/>
        <v>0.90985811974966435</v>
      </c>
      <c r="Q44" s="557" t="s">
        <v>331</v>
      </c>
      <c r="R44" s="1092">
        <f t="shared" si="12"/>
        <v>0.83540019934632948</v>
      </c>
      <c r="S44" s="1092">
        <f t="shared" si="16"/>
        <v>0.82146484262514763</v>
      </c>
      <c r="T44" s="1092">
        <f t="shared" si="10"/>
        <v>0.85243615744310364</v>
      </c>
      <c r="U44" s="835"/>
      <c r="V44" s="835"/>
      <c r="W44" s="835"/>
    </row>
    <row r="45" spans="1:23" ht="16.5" customHeight="1">
      <c r="A45" s="1108" t="s">
        <v>330</v>
      </c>
      <c r="B45" s="1104">
        <f t="shared" si="13"/>
        <v>3.2921061230174247</v>
      </c>
      <c r="C45" s="1104">
        <f t="shared" si="11"/>
        <v>4.0260931182526782</v>
      </c>
      <c r="D45" s="1104">
        <f t="shared" si="14"/>
        <v>2.3922955988233552</v>
      </c>
      <c r="E45" s="1107" t="s">
        <v>330</v>
      </c>
      <c r="F45" s="1098">
        <f t="shared" si="0"/>
        <v>4.3214687352402583</v>
      </c>
      <c r="G45" s="1098">
        <f t="shared" si="1"/>
        <v>4.7785156891792253</v>
      </c>
      <c r="H45" s="1098">
        <f t="shared" si="2"/>
        <v>3.7828478891900801</v>
      </c>
      <c r="I45" s="1106" t="s">
        <v>330</v>
      </c>
      <c r="J45" s="1103">
        <f t="shared" si="3"/>
        <v>5.0470492178359274</v>
      </c>
      <c r="K45" s="1103">
        <f t="shared" si="4"/>
        <v>5.2597501840968137</v>
      </c>
      <c r="L45" s="1103">
        <f t="shared" si="15"/>
        <v>4.7862945052998418</v>
      </c>
      <c r="M45" s="1105" t="s">
        <v>330</v>
      </c>
      <c r="N45" s="1093">
        <f t="shared" si="6"/>
        <v>4.3358600002089265</v>
      </c>
      <c r="O45" s="1093">
        <f t="shared" si="7"/>
        <v>4.9710788595425539</v>
      </c>
      <c r="P45" s="1093">
        <f t="shared" si="8"/>
        <v>3.5112730442297786</v>
      </c>
      <c r="Q45" s="557" t="s">
        <v>330</v>
      </c>
      <c r="R45" s="1092">
        <f t="shared" si="12"/>
        <v>4.28378263523485</v>
      </c>
      <c r="S45" s="1092">
        <f t="shared" si="16"/>
        <v>4.8099519735243339</v>
      </c>
      <c r="T45" s="1092">
        <f t="shared" si="10"/>
        <v>3.6405412042292098</v>
      </c>
      <c r="U45" s="835"/>
      <c r="V45" s="835"/>
      <c r="W45" s="835"/>
    </row>
    <row r="46" spans="1:23" ht="16.5" customHeight="1">
      <c r="A46" s="1108" t="s">
        <v>329</v>
      </c>
      <c r="B46" s="1104">
        <f>B22*100/$B$5-0.03</f>
        <v>2.826086861036269</v>
      </c>
      <c r="C46" s="1104">
        <f t="shared" si="11"/>
        <v>1.8523613021549747</v>
      </c>
      <c r="D46" s="1104">
        <f t="shared" si="14"/>
        <v>4.0865757213933742</v>
      </c>
      <c r="E46" s="1107" t="s">
        <v>329</v>
      </c>
      <c r="F46" s="1098">
        <f t="shared" si="0"/>
        <v>2.6840234495798043</v>
      </c>
      <c r="G46" s="1098">
        <f t="shared" si="1"/>
        <v>1.9880156912159879</v>
      </c>
      <c r="H46" s="1098">
        <f t="shared" si="2"/>
        <v>3.5042549037806077</v>
      </c>
      <c r="I46" s="1106" t="s">
        <v>329</v>
      </c>
      <c r="J46" s="1103">
        <f t="shared" si="3"/>
        <v>3.6996594029948966</v>
      </c>
      <c r="K46" s="1103">
        <f t="shared" si="4"/>
        <v>2.5001042057438205</v>
      </c>
      <c r="L46" s="1103">
        <f t="shared" si="15"/>
        <v>5.1702200503157076</v>
      </c>
      <c r="M46" s="1105" t="s">
        <v>329</v>
      </c>
      <c r="N46" s="1093">
        <f t="shared" si="6"/>
        <v>4.0145155445056844</v>
      </c>
      <c r="O46" s="1093">
        <f t="shared" si="7"/>
        <v>2.5514050865927111</v>
      </c>
      <c r="P46" s="1093">
        <f t="shared" si="8"/>
        <v>5.9138007767126552</v>
      </c>
      <c r="Q46" s="557" t="s">
        <v>329</v>
      </c>
      <c r="R46" s="1092">
        <f t="shared" si="12"/>
        <v>3.3257612634539457</v>
      </c>
      <c r="S46" s="1092">
        <f t="shared" si="16"/>
        <v>2.2441385645997536</v>
      </c>
      <c r="T46" s="1092">
        <f t="shared" si="10"/>
        <v>4.6480438101354729</v>
      </c>
      <c r="U46" s="835"/>
      <c r="V46" s="835"/>
      <c r="W46" s="835"/>
    </row>
    <row r="47" spans="1:23" ht="16.5" customHeight="1">
      <c r="A47" s="1108" t="s">
        <v>328</v>
      </c>
      <c r="B47" s="1104">
        <f>B23*100/$B$5</f>
        <v>1.9737179403790719</v>
      </c>
      <c r="C47" s="1104">
        <f t="shared" si="11"/>
        <v>0.3895905408972809</v>
      </c>
      <c r="D47" s="1104">
        <f t="shared" si="14"/>
        <v>3.9157339637842727</v>
      </c>
      <c r="E47" s="1107" t="s">
        <v>328</v>
      </c>
      <c r="F47" s="1098">
        <f t="shared" si="0"/>
        <v>1.5813995852765081</v>
      </c>
      <c r="G47" s="1098">
        <f t="shared" si="1"/>
        <v>0.29125699458085469</v>
      </c>
      <c r="H47" s="1098">
        <f t="shared" si="2"/>
        <v>3.1018072539788712</v>
      </c>
      <c r="I47" s="1106" t="s">
        <v>328</v>
      </c>
      <c r="J47" s="1103">
        <f t="shared" si="3"/>
        <v>1.4837510512135155</v>
      </c>
      <c r="K47" s="1103">
        <f t="shared" si="4"/>
        <v>0.3933419476748225</v>
      </c>
      <c r="L47" s="1103">
        <f t="shared" si="15"/>
        <v>2.8205071428206434</v>
      </c>
      <c r="M47" s="1105" t="s">
        <v>328</v>
      </c>
      <c r="N47" s="1093">
        <f t="shared" si="6"/>
        <v>1.4663399919161659</v>
      </c>
      <c r="O47" s="1093">
        <f t="shared" si="7"/>
        <v>0.76677298113937631</v>
      </c>
      <c r="P47" s="1093">
        <f t="shared" si="8"/>
        <v>2.374458230919664</v>
      </c>
      <c r="Q47" s="557" t="s">
        <v>328</v>
      </c>
      <c r="R47" s="1092">
        <f t="shared" si="12"/>
        <v>1.6411302473285274</v>
      </c>
      <c r="S47" s="1092">
        <f t="shared" si="16"/>
        <v>0.46256561675181451</v>
      </c>
      <c r="T47" s="1092">
        <f t="shared" si="10"/>
        <v>3.0819241977500766</v>
      </c>
      <c r="U47" s="835"/>
      <c r="V47" s="835"/>
      <c r="W47" s="835"/>
    </row>
    <row r="48" spans="1:23" ht="16.5" customHeight="1">
      <c r="A48" s="1108" t="s">
        <v>327</v>
      </c>
      <c r="B48" s="1104">
        <f>B24*100/$B$5</f>
        <v>0.58301698087652265</v>
      </c>
      <c r="C48" s="1104">
        <f t="shared" si="11"/>
        <v>0.68803579119947755</v>
      </c>
      <c r="D48" s="1104">
        <f t="shared" si="14"/>
        <v>0.45427215109020208</v>
      </c>
      <c r="E48" s="1107" t="s">
        <v>327</v>
      </c>
      <c r="F48" s="1098">
        <f t="shared" si="0"/>
        <v>0.6762211241606918</v>
      </c>
      <c r="G48" s="1098">
        <f t="shared" si="1"/>
        <v>0.94885961684429498</v>
      </c>
      <c r="H48" s="1098">
        <f t="shared" si="2"/>
        <v>0.35492202276749568</v>
      </c>
      <c r="I48" s="1106" t="s">
        <v>327</v>
      </c>
      <c r="J48" s="1103">
        <f t="shared" si="3"/>
        <v>0.35023870868510887</v>
      </c>
      <c r="K48" s="1103">
        <f t="shared" si="4"/>
        <v>0.1690911869728926</v>
      </c>
      <c r="L48" s="1103">
        <f t="shared" si="15"/>
        <v>0.57231137145222311</v>
      </c>
      <c r="M48" s="1105" t="s">
        <v>327</v>
      </c>
      <c r="N48" s="1093">
        <f t="shared" si="6"/>
        <v>0.29346085327037691</v>
      </c>
      <c r="O48" s="1093">
        <f t="shared" si="7"/>
        <v>0.49961163446409823</v>
      </c>
      <c r="P48" s="1093">
        <f t="shared" si="8"/>
        <v>2.5853488281906437E-2</v>
      </c>
      <c r="Q48" s="557" t="s">
        <v>327</v>
      </c>
      <c r="R48" s="1092">
        <f t="shared" si="12"/>
        <v>0.48399434412739623</v>
      </c>
      <c r="S48" s="1092">
        <f t="shared" si="16"/>
        <v>0.58533584117971793</v>
      </c>
      <c r="T48" s="1092">
        <f t="shared" si="10"/>
        <v>0.36010447666361572</v>
      </c>
      <c r="U48" s="835"/>
      <c r="V48" s="835"/>
      <c r="W48" s="835"/>
    </row>
    <row r="49" spans="1:23" s="537" customFormat="1" ht="16.5" customHeight="1">
      <c r="A49" s="1102" t="s">
        <v>326</v>
      </c>
      <c r="B49" s="1104">
        <f>B25*100/$B$5</f>
        <v>1.7902960079521097</v>
      </c>
      <c r="C49" s="1104">
        <f t="shared" si="11"/>
        <v>1.1772470231892516</v>
      </c>
      <c r="D49" s="1104">
        <f t="shared" si="14"/>
        <v>2.5418460107683112</v>
      </c>
      <c r="E49" s="1099" t="s">
        <v>326</v>
      </c>
      <c r="F49" s="1098">
        <f t="shared" si="0"/>
        <v>1.5443785721788557</v>
      </c>
      <c r="G49" s="1098">
        <f t="shared" si="1"/>
        <v>1.3080086847540202</v>
      </c>
      <c r="H49" s="1098">
        <f t="shared" si="2"/>
        <v>1.8229358356029355</v>
      </c>
      <c r="I49" s="1097" t="s">
        <v>326</v>
      </c>
      <c r="J49" s="1103">
        <f t="shared" si="3"/>
        <v>1.4406694709229941</v>
      </c>
      <c r="K49" s="1103">
        <f t="shared" si="4"/>
        <v>1.3310547010684561</v>
      </c>
      <c r="L49" s="1103">
        <f t="shared" si="15"/>
        <v>1.5750485868508055</v>
      </c>
      <c r="M49" s="1094" t="s">
        <v>326</v>
      </c>
      <c r="N49" s="1093">
        <f t="shared" si="6"/>
        <v>2.1876976260366954</v>
      </c>
      <c r="O49" s="1093">
        <f t="shared" si="7"/>
        <v>1.718481931755782</v>
      </c>
      <c r="P49" s="1093">
        <f t="shared" si="8"/>
        <v>2.79679342878195</v>
      </c>
      <c r="Q49" s="547" t="s">
        <v>326</v>
      </c>
      <c r="R49" s="1092">
        <f>R25*100/$R$5  +0.03</f>
        <v>1.7776028217550204</v>
      </c>
      <c r="S49" s="1092">
        <f t="shared" si="16"/>
        <v>1.3964059508441506</v>
      </c>
      <c r="T49" s="1092">
        <f t="shared" si="10"/>
        <v>2.1769406059440422</v>
      </c>
      <c r="U49" s="835"/>
      <c r="V49" s="835"/>
      <c r="W49" s="835"/>
    </row>
    <row r="50" spans="1:23" s="537" customFormat="1" ht="16.5" customHeight="1">
      <c r="A50" s="1102" t="s">
        <v>325</v>
      </c>
      <c r="B50" s="1104">
        <f>B26*100/$B$5</f>
        <v>0.38367858539373734</v>
      </c>
      <c r="C50" s="1104">
        <f t="shared" si="11"/>
        <v>0.19854667722618205</v>
      </c>
      <c r="D50" s="1104">
        <f t="shared" si="14"/>
        <v>0.61063579364768439</v>
      </c>
      <c r="E50" s="1099" t="s">
        <v>325</v>
      </c>
      <c r="F50" s="1098">
        <f t="shared" si="0"/>
        <v>0.36624359385891908</v>
      </c>
      <c r="G50" s="1098">
        <f t="shared" si="1"/>
        <v>4.5623473277001017E-2</v>
      </c>
      <c r="H50" s="1098">
        <f t="shared" si="2"/>
        <v>0.74408810003104364</v>
      </c>
      <c r="I50" s="1097" t="s">
        <v>325</v>
      </c>
      <c r="J50" s="1103">
        <f t="shared" si="3"/>
        <v>0.40740023706347378</v>
      </c>
      <c r="K50" s="1103">
        <f>K26*100/$C$5+0.05</f>
        <v>0.19199769357953678</v>
      </c>
      <c r="L50" s="1103">
        <f>L26*100/$D$5+0.05</f>
        <v>0.78276295237722138</v>
      </c>
      <c r="M50" s="1094" t="s">
        <v>325</v>
      </c>
      <c r="N50" s="1093">
        <f t="shared" si="6"/>
        <v>0.54095795843816474</v>
      </c>
      <c r="O50" s="1093">
        <f t="shared" si="7"/>
        <v>0.38865005277788051</v>
      </c>
      <c r="P50" s="1093">
        <f t="shared" si="8"/>
        <v>0.73867109376875528</v>
      </c>
      <c r="Q50" s="547" t="s">
        <v>325</v>
      </c>
      <c r="R50" s="1092">
        <f>R26*100/$R$5</f>
        <v>0.42604482974432673</v>
      </c>
      <c r="S50" s="1092">
        <f t="shared" si="16"/>
        <v>0.19384772278090009</v>
      </c>
      <c r="T50" s="1092">
        <f t="shared" si="10"/>
        <v>0.70990553482469587</v>
      </c>
      <c r="U50" s="835"/>
      <c r="V50" s="835"/>
      <c r="W50" s="835"/>
    </row>
    <row r="51" spans="1:23" s="537" customFormat="1" ht="16.5" customHeight="1">
      <c r="A51" s="1102" t="s">
        <v>324</v>
      </c>
      <c r="B51" s="1101">
        <v>0</v>
      </c>
      <c r="C51" s="1100">
        <v>0</v>
      </c>
      <c r="D51" s="1100">
        <v>0</v>
      </c>
      <c r="E51" s="1099" t="s">
        <v>324</v>
      </c>
      <c r="F51" s="1098">
        <f t="shared" si="0"/>
        <v>0</v>
      </c>
      <c r="G51" s="1098">
        <f t="shared" si="1"/>
        <v>0</v>
      </c>
      <c r="H51" s="1098">
        <f t="shared" si="2"/>
        <v>0</v>
      </c>
      <c r="I51" s="1097" t="s">
        <v>324</v>
      </c>
      <c r="J51" s="1096">
        <v>0</v>
      </c>
      <c r="K51" s="1095">
        <v>0</v>
      </c>
      <c r="L51" s="1095">
        <v>0</v>
      </c>
      <c r="M51" s="1094" t="s">
        <v>324</v>
      </c>
      <c r="N51" s="1093">
        <f t="shared" si="6"/>
        <v>0</v>
      </c>
      <c r="O51" s="1093">
        <f t="shared" si="7"/>
        <v>0</v>
      </c>
      <c r="P51" s="1093">
        <f t="shared" si="8"/>
        <v>0</v>
      </c>
      <c r="Q51" s="547" t="s">
        <v>324</v>
      </c>
      <c r="R51" s="1092">
        <f>R27*100/$R$5</f>
        <v>0</v>
      </c>
      <c r="S51" s="1092">
        <f t="shared" si="16"/>
        <v>0</v>
      </c>
      <c r="T51" s="1092">
        <f t="shared" si="10"/>
        <v>0</v>
      </c>
      <c r="U51" s="835"/>
      <c r="V51" s="835"/>
      <c r="W51" s="835"/>
    </row>
    <row r="52" spans="1:23" ht="14.25" customHeight="1">
      <c r="A52" s="1091"/>
      <c r="B52" s="1090"/>
      <c r="C52" s="1089"/>
      <c r="D52" s="1089"/>
      <c r="E52" s="1003"/>
      <c r="F52" s="1088"/>
      <c r="G52" s="1087"/>
      <c r="H52" s="1087"/>
      <c r="I52" s="1002"/>
      <c r="J52" s="1086"/>
      <c r="K52" s="1085"/>
      <c r="L52" s="1085"/>
      <c r="M52" s="1084"/>
      <c r="N52" s="1083"/>
      <c r="O52" s="1083"/>
      <c r="P52" s="1083"/>
      <c r="Q52" s="1082"/>
      <c r="R52" s="1000"/>
      <c r="S52" s="1000"/>
      <c r="T52" s="1000"/>
    </row>
    <row r="53" spans="1:23" ht="14.25" customHeight="1">
      <c r="A53" s="933"/>
      <c r="B53" s="933"/>
      <c r="C53" s="1081"/>
      <c r="D53" s="1081"/>
      <c r="E53" s="1044"/>
      <c r="F53" s="1044"/>
      <c r="G53" s="1080"/>
      <c r="H53" s="1080"/>
      <c r="I53" s="1043"/>
      <c r="J53" s="1043"/>
      <c r="K53" s="1079"/>
      <c r="L53" s="1079"/>
      <c r="M53" s="930"/>
      <c r="N53" s="930"/>
      <c r="O53" s="930"/>
      <c r="P53" s="1072"/>
      <c r="Q53" s="524" t="s">
        <v>251</v>
      </c>
    </row>
    <row r="54" spans="1:23" ht="14.25" customHeight="1">
      <c r="A54" s="821" t="s">
        <v>251</v>
      </c>
      <c r="B54" s="933"/>
      <c r="C54" s="933"/>
      <c r="D54" s="1078"/>
      <c r="E54" s="1077" t="s">
        <v>251</v>
      </c>
      <c r="F54" s="1044"/>
      <c r="G54" s="1044"/>
      <c r="H54" s="1076"/>
      <c r="I54" s="1075" t="s">
        <v>251</v>
      </c>
      <c r="J54" s="1043"/>
      <c r="K54" s="1043"/>
      <c r="L54" s="1074"/>
      <c r="M54" s="1073" t="s">
        <v>251</v>
      </c>
      <c r="N54" s="930"/>
      <c r="O54" s="930"/>
      <c r="P54" s="1072"/>
    </row>
    <row r="57" spans="1:23" ht="14.25" customHeight="1">
      <c r="M57" s="241">
        <v>1</v>
      </c>
      <c r="Q57" s="241">
        <v>1</v>
      </c>
    </row>
    <row r="58" spans="1:23" s="810" customFormat="1" ht="36.6" customHeight="1">
      <c r="B58" s="810">
        <v>4</v>
      </c>
      <c r="F58" s="810">
        <v>3</v>
      </c>
      <c r="J58" s="810">
        <v>2</v>
      </c>
      <c r="N58" s="810">
        <v>1</v>
      </c>
      <c r="R58" s="810">
        <v>2560</v>
      </c>
    </row>
    <row r="75" spans="2:15" s="241" customFormat="1" ht="14.25" customHeight="1">
      <c r="B75" s="468"/>
      <c r="C75" s="468"/>
      <c r="F75" s="468"/>
      <c r="G75" s="468"/>
      <c r="J75" s="468"/>
      <c r="K75" s="468"/>
      <c r="N75" s="468"/>
      <c r="O75" s="468"/>
    </row>
    <row r="76" spans="2:15" s="241" customFormat="1" ht="14.25" customHeight="1">
      <c r="B76" s="468"/>
      <c r="C76" s="468"/>
      <c r="F76" s="468"/>
      <c r="G76" s="468"/>
      <c r="J76" s="468"/>
      <c r="K76" s="468"/>
      <c r="N76" s="468"/>
      <c r="O76" s="468"/>
    </row>
    <row r="77" spans="2:15" s="241" customFormat="1" ht="14.25" customHeight="1">
      <c r="B77" s="468"/>
      <c r="C77" s="468"/>
      <c r="F77" s="468"/>
      <c r="G77" s="468"/>
      <c r="J77" s="468"/>
      <c r="K77" s="468"/>
      <c r="N77" s="468"/>
      <c r="O77" s="468"/>
    </row>
    <row r="78" spans="2:15" s="241" customFormat="1" ht="14.25" customHeight="1">
      <c r="B78" s="468"/>
      <c r="C78" s="468"/>
      <c r="F78" s="468"/>
      <c r="G78" s="468"/>
      <c r="J78" s="468"/>
      <c r="K78" s="468"/>
      <c r="N78" s="468"/>
      <c r="O78" s="468"/>
    </row>
    <row r="79" spans="2:15" s="241" customFormat="1" ht="14.25" customHeight="1">
      <c r="B79" s="468"/>
      <c r="C79" s="468"/>
      <c r="F79" s="468"/>
      <c r="G79" s="468"/>
      <c r="J79" s="468"/>
      <c r="K79" s="468"/>
      <c r="N79" s="468"/>
      <c r="O79" s="468"/>
    </row>
    <row r="80" spans="2:15" s="241" customFormat="1" ht="14.25" customHeight="1">
      <c r="B80" s="468"/>
      <c r="C80" s="468"/>
      <c r="F80" s="468"/>
      <c r="G80" s="468"/>
      <c r="J80" s="468"/>
      <c r="K80" s="468"/>
      <c r="N80" s="468"/>
      <c r="O80" s="468"/>
    </row>
    <row r="81" spans="2:15" s="241" customFormat="1" ht="14.25" customHeight="1">
      <c r="B81" s="468"/>
      <c r="C81" s="468"/>
      <c r="F81" s="468"/>
      <c r="G81" s="468"/>
      <c r="J81" s="468"/>
      <c r="K81" s="468"/>
      <c r="N81" s="468"/>
      <c r="O81" s="468"/>
    </row>
    <row r="82" spans="2:15" s="241" customFormat="1" ht="14.25" customHeight="1">
      <c r="B82" s="468"/>
      <c r="C82" s="468"/>
      <c r="F82" s="468"/>
      <c r="G82" s="468"/>
      <c r="J82" s="468"/>
      <c r="K82" s="468"/>
      <c r="N82" s="468"/>
      <c r="O82" s="468"/>
    </row>
    <row r="83" spans="2:15" s="241" customFormat="1" ht="14.25" customHeight="1">
      <c r="B83" s="468"/>
      <c r="C83" s="468"/>
      <c r="F83" s="468"/>
      <c r="G83" s="468"/>
      <c r="J83" s="468"/>
      <c r="K83" s="468"/>
      <c r="N83" s="468"/>
      <c r="O83" s="468"/>
    </row>
    <row r="84" spans="2:15" s="241" customFormat="1" ht="14.25" customHeight="1">
      <c r="B84" s="468"/>
      <c r="C84" s="468"/>
      <c r="F84" s="468"/>
      <c r="G84" s="468"/>
      <c r="J84" s="468"/>
      <c r="K84" s="468"/>
      <c r="N84" s="468"/>
      <c r="O84" s="468"/>
    </row>
    <row r="85" spans="2:15" s="241" customFormat="1" ht="14.25" customHeight="1">
      <c r="B85" s="468"/>
      <c r="C85" s="468"/>
      <c r="F85" s="468"/>
      <c r="G85" s="468"/>
      <c r="J85" s="468"/>
      <c r="K85" s="468"/>
      <c r="N85" s="468"/>
      <c r="O85" s="468"/>
    </row>
    <row r="86" spans="2:15" s="241" customFormat="1" ht="14.25" customHeight="1">
      <c r="B86" s="468"/>
      <c r="C86" s="468"/>
      <c r="F86" s="468"/>
      <c r="G86" s="468"/>
      <c r="J86" s="468"/>
      <c r="K86" s="468"/>
      <c r="N86" s="468"/>
      <c r="O86" s="468"/>
    </row>
    <row r="87" spans="2:15" s="241" customFormat="1" ht="14.25" customHeight="1">
      <c r="B87" s="468"/>
      <c r="C87" s="468"/>
      <c r="F87" s="468"/>
      <c r="G87" s="468"/>
      <c r="J87" s="468"/>
      <c r="K87" s="468"/>
      <c r="N87" s="468"/>
      <c r="O87" s="468"/>
    </row>
    <row r="88" spans="2:15" s="241" customFormat="1" ht="14.25" customHeight="1">
      <c r="B88" s="468"/>
      <c r="C88" s="468"/>
      <c r="F88" s="468"/>
      <c r="G88" s="468"/>
      <c r="J88" s="468"/>
      <c r="K88" s="468"/>
      <c r="N88" s="468"/>
      <c r="O88" s="468"/>
    </row>
    <row r="89" spans="2:15" s="241" customFormat="1" ht="14.25" customHeight="1">
      <c r="B89" s="468"/>
      <c r="C89" s="468"/>
      <c r="F89" s="468"/>
      <c r="G89" s="468"/>
      <c r="J89" s="468"/>
      <c r="K89" s="468"/>
      <c r="N89" s="468"/>
      <c r="O89" s="468"/>
    </row>
    <row r="90" spans="2:15" s="241" customFormat="1" ht="14.25" customHeight="1">
      <c r="B90" s="468"/>
      <c r="C90" s="468"/>
      <c r="F90" s="468"/>
      <c r="G90" s="468"/>
      <c r="J90" s="468"/>
      <c r="K90" s="468"/>
      <c r="N90" s="468"/>
      <c r="O90" s="468"/>
    </row>
    <row r="91" spans="2:15" s="241" customFormat="1" ht="14.25" customHeight="1">
      <c r="B91" s="468"/>
      <c r="C91" s="468"/>
      <c r="F91" s="468"/>
      <c r="G91" s="468"/>
      <c r="J91" s="468"/>
      <c r="K91" s="468"/>
      <c r="N91" s="468"/>
      <c r="O91" s="468"/>
    </row>
    <row r="92" spans="2:15" s="241" customFormat="1" ht="14.25" customHeight="1">
      <c r="B92" s="468"/>
      <c r="C92" s="468"/>
      <c r="F92" s="468"/>
      <c r="G92" s="468"/>
      <c r="J92" s="468"/>
      <c r="K92" s="468"/>
      <c r="N92" s="468"/>
      <c r="O92" s="468"/>
    </row>
    <row r="93" spans="2:15" s="241" customFormat="1" ht="14.25" customHeight="1">
      <c r="B93" s="468"/>
      <c r="C93" s="468"/>
      <c r="F93" s="468"/>
      <c r="G93" s="468"/>
      <c r="J93" s="468"/>
      <c r="K93" s="468"/>
      <c r="N93" s="468"/>
      <c r="O93" s="468"/>
    </row>
    <row r="94" spans="2:15" s="241" customFormat="1" ht="14.25" customHeight="1">
      <c r="B94" s="468"/>
      <c r="C94" s="468"/>
      <c r="F94" s="468"/>
      <c r="G94" s="468"/>
      <c r="J94" s="468"/>
      <c r="K94" s="468"/>
      <c r="N94" s="468"/>
      <c r="O94" s="468"/>
    </row>
  </sheetData>
  <sheetProtection selectLockedCells="1" selectUnlockedCells="1"/>
  <mergeCells count="4">
    <mergeCell ref="B4:D4"/>
    <mergeCell ref="F4:H4"/>
    <mergeCell ref="J4:L4"/>
    <mergeCell ref="N4:P4"/>
  </mergeCells>
  <printOptions horizontalCentered="1"/>
  <pageMargins left="0.23622047244094491" right="0" top="0.78740157480314965" bottom="0" header="0.51181102362204722" footer="0.51181102362204722"/>
  <pageSetup paperSize="9" scale="84" firstPageNumber="11" orientation="portrait" useFirstPageNumber="1" horizontalDpi="300" verticalDpi="300" r:id="rId1"/>
  <headerFooter alignWithMargins="0">
    <oddHeader>&amp;C&amp;"TH SarabunPSK,ธรรมดา"&amp;17 19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Y30"/>
  <sheetViews>
    <sheetView zoomScale="69" zoomScaleNormal="69" workbookViewId="0">
      <selection activeCell="C40" sqref="C40"/>
    </sheetView>
  </sheetViews>
  <sheetFormatPr defaultColWidth="9.125" defaultRowHeight="30.75" customHeight="1"/>
  <cols>
    <col min="1" max="1" width="31.75" style="633" customWidth="1"/>
    <col min="2" max="3" width="17.875" style="633" customWidth="1"/>
    <col min="4" max="4" width="18" style="633" customWidth="1"/>
    <col min="5" max="5" width="35.625" style="633" customWidth="1"/>
    <col min="6" max="6" width="15.75" style="633" customWidth="1"/>
    <col min="7" max="8" width="9.125" style="633"/>
    <col min="9" max="9" width="31.75" style="633" customWidth="1"/>
    <col min="10" max="11" width="17.875" style="633" customWidth="1"/>
    <col min="12" max="12" width="18" style="633" customWidth="1"/>
    <col min="13" max="13" width="31.75" style="633" customWidth="1"/>
    <col min="14" max="15" width="17.875" style="633" customWidth="1"/>
    <col min="16" max="16" width="18" style="633" customWidth="1"/>
    <col min="17" max="17" width="31.75" style="633" customWidth="1"/>
    <col min="18" max="20" width="13.875" style="633" customWidth="1"/>
    <col min="21" max="22" width="10" style="633" bestFit="1" customWidth="1"/>
    <col min="23" max="16384" width="9.125" style="633"/>
  </cols>
  <sheetData>
    <row r="1" spans="1:25" s="684" customFormat="1" ht="30.75" customHeight="1">
      <c r="A1" s="912" t="s">
        <v>368</v>
      </c>
      <c r="B1" s="911"/>
      <c r="C1" s="911"/>
      <c r="D1" s="911"/>
      <c r="E1" s="910" t="s">
        <v>368</v>
      </c>
      <c r="F1" s="850"/>
      <c r="G1" s="850"/>
      <c r="H1" s="850"/>
      <c r="I1" s="909" t="s">
        <v>368</v>
      </c>
      <c r="J1" s="908"/>
      <c r="K1" s="908"/>
      <c r="L1" s="908"/>
      <c r="M1" s="907" t="s">
        <v>368</v>
      </c>
      <c r="N1" s="906"/>
      <c r="O1" s="906"/>
      <c r="P1" s="906"/>
      <c r="Q1" s="684" t="s">
        <v>368</v>
      </c>
    </row>
    <row r="2" spans="1:25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R2" s="684" t="s">
        <v>393</v>
      </c>
    </row>
    <row r="3" spans="1:25" s="680" customFormat="1" ht="30.75" customHeight="1">
      <c r="A3" s="1071" t="s">
        <v>48</v>
      </c>
      <c r="B3" s="1070" t="s">
        <v>0</v>
      </c>
      <c r="C3" s="1070" t="s">
        <v>1</v>
      </c>
      <c r="D3" s="1070" t="s">
        <v>2</v>
      </c>
      <c r="E3" s="1069" t="s">
        <v>48</v>
      </c>
      <c r="F3" s="1068" t="s">
        <v>0</v>
      </c>
      <c r="G3" s="1068" t="s">
        <v>1</v>
      </c>
      <c r="H3" s="1068" t="s">
        <v>2</v>
      </c>
      <c r="I3" s="1067" t="s">
        <v>48</v>
      </c>
      <c r="J3" s="1066" t="s">
        <v>0</v>
      </c>
      <c r="K3" s="1066" t="s">
        <v>1</v>
      </c>
      <c r="L3" s="1066" t="s">
        <v>2</v>
      </c>
      <c r="M3" s="1065" t="s">
        <v>48</v>
      </c>
      <c r="N3" s="1064" t="s">
        <v>0</v>
      </c>
      <c r="O3" s="1064" t="s">
        <v>1</v>
      </c>
      <c r="P3" s="1064" t="s">
        <v>2</v>
      </c>
      <c r="Q3" s="515" t="s">
        <v>48</v>
      </c>
      <c r="R3" s="514" t="s">
        <v>0</v>
      </c>
      <c r="S3" s="514" t="s">
        <v>1</v>
      </c>
      <c r="T3" s="514" t="s">
        <v>2</v>
      </c>
    </row>
    <row r="4" spans="1:25" s="680" customFormat="1" ht="30.75" customHeight="1">
      <c r="A4" s="866"/>
      <c r="B4" s="1550" t="s">
        <v>270</v>
      </c>
      <c r="C4" s="1550"/>
      <c r="D4" s="1550"/>
      <c r="E4" s="1063"/>
      <c r="F4" s="1552" t="s">
        <v>270</v>
      </c>
      <c r="G4" s="1552"/>
      <c r="H4" s="1552"/>
      <c r="I4" s="862"/>
      <c r="J4" s="1554" t="s">
        <v>270</v>
      </c>
      <c r="K4" s="1554"/>
      <c r="L4" s="1554"/>
      <c r="M4" s="1062"/>
      <c r="N4" s="1548" t="s">
        <v>270</v>
      </c>
      <c r="O4" s="1548"/>
      <c r="P4" s="1548"/>
      <c r="Q4" s="507"/>
      <c r="R4" s="1522" t="s">
        <v>270</v>
      </c>
      <c r="S4" s="1522"/>
      <c r="T4" s="1522"/>
    </row>
    <row r="5" spans="1:25" s="464" customFormat="1" ht="24.9" customHeight="1">
      <c r="A5" s="893" t="s">
        <v>267</v>
      </c>
      <c r="B5" s="1211">
        <v>1306823</v>
      </c>
      <c r="C5" s="1211">
        <v>719730</v>
      </c>
      <c r="D5" s="1211">
        <v>587093</v>
      </c>
      <c r="E5" s="1040" t="s">
        <v>267</v>
      </c>
      <c r="F5" s="1210">
        <v>1361389</v>
      </c>
      <c r="G5" s="1210">
        <v>736463</v>
      </c>
      <c r="H5" s="1210">
        <v>624926</v>
      </c>
      <c r="I5" s="888" t="s">
        <v>267</v>
      </c>
      <c r="J5" s="1209">
        <v>1264250</v>
      </c>
      <c r="K5" s="1209">
        <v>688457.3</v>
      </c>
      <c r="L5" s="1209">
        <v>575792.6</v>
      </c>
      <c r="M5" s="1039" t="s">
        <v>267</v>
      </c>
      <c r="N5" s="1208">
        <v>1244459</v>
      </c>
      <c r="O5" s="1208">
        <v>702946</v>
      </c>
      <c r="P5" s="1208">
        <v>541513</v>
      </c>
      <c r="Q5" s="484" t="s">
        <v>267</v>
      </c>
      <c r="R5" s="878">
        <v>1294230</v>
      </c>
      <c r="S5" s="878">
        <v>711899</v>
      </c>
      <c r="T5" s="878">
        <v>582331</v>
      </c>
      <c r="U5" s="1157"/>
      <c r="V5" s="1157"/>
      <c r="W5" s="1157"/>
      <c r="X5" s="1157"/>
      <c r="Y5" s="1157"/>
    </row>
    <row r="6" spans="1:25" s="464" customFormat="1" ht="7.95" customHeight="1">
      <c r="A6" s="893"/>
      <c r="B6" s="1207"/>
      <c r="C6" s="1207"/>
      <c r="D6" s="1207"/>
      <c r="E6" s="1040"/>
      <c r="F6" s="1206"/>
      <c r="G6" s="1206"/>
      <c r="H6" s="1206"/>
      <c r="I6" s="888"/>
      <c r="J6" s="1205"/>
      <c r="K6" s="1205"/>
      <c r="L6" s="1205"/>
      <c r="M6" s="1039"/>
      <c r="N6" s="1204"/>
      <c r="O6" s="1204"/>
      <c r="P6" s="1204"/>
      <c r="Q6" s="484"/>
      <c r="R6" s="1018"/>
      <c r="S6" s="1018"/>
      <c r="T6" s="1018"/>
    </row>
    <row r="7" spans="1:25" s="241" customFormat="1" ht="24.9" customHeight="1">
      <c r="A7" s="1189" t="s">
        <v>367</v>
      </c>
      <c r="B7" s="1203">
        <v>16876</v>
      </c>
      <c r="C7" s="1203">
        <v>14165</v>
      </c>
      <c r="D7" s="1203">
        <v>2711</v>
      </c>
      <c r="E7" s="1187" t="s">
        <v>367</v>
      </c>
      <c r="F7" s="1202">
        <v>33573</v>
      </c>
      <c r="G7" s="1202">
        <v>30693</v>
      </c>
      <c r="H7" s="1202">
        <v>2880</v>
      </c>
      <c r="I7" s="1186" t="s">
        <v>367</v>
      </c>
      <c r="J7" s="1201">
        <v>32943</v>
      </c>
      <c r="K7" s="1201">
        <v>22205</v>
      </c>
      <c r="L7" s="1201">
        <v>10738</v>
      </c>
      <c r="M7" s="1185" t="s">
        <v>367</v>
      </c>
      <c r="N7" s="1196">
        <v>26585</v>
      </c>
      <c r="O7" s="1196">
        <v>21988</v>
      </c>
      <c r="P7" s="1196">
        <v>4597</v>
      </c>
      <c r="Q7" s="659" t="s">
        <v>367</v>
      </c>
      <c r="R7" s="878">
        <v>27494</v>
      </c>
      <c r="S7" s="878">
        <v>22263</v>
      </c>
      <c r="T7" s="878">
        <v>5231</v>
      </c>
      <c r="U7" s="1157"/>
    </row>
    <row r="8" spans="1:25" s="241" customFormat="1" ht="24.9" customHeight="1">
      <c r="A8" s="1189" t="s">
        <v>366</v>
      </c>
      <c r="B8" s="1203">
        <v>118240</v>
      </c>
      <c r="C8" s="1203">
        <v>53775</v>
      </c>
      <c r="D8" s="1203">
        <v>64465</v>
      </c>
      <c r="E8" s="1187" t="s">
        <v>366</v>
      </c>
      <c r="F8" s="1202">
        <v>116476</v>
      </c>
      <c r="G8" s="1202">
        <v>53271</v>
      </c>
      <c r="H8" s="1202">
        <v>63205</v>
      </c>
      <c r="I8" s="1186" t="s">
        <v>366</v>
      </c>
      <c r="J8" s="1201">
        <v>128812</v>
      </c>
      <c r="K8" s="1201">
        <v>57770</v>
      </c>
      <c r="L8" s="1201">
        <v>71042</v>
      </c>
      <c r="M8" s="1185" t="s">
        <v>366</v>
      </c>
      <c r="N8" s="1196">
        <v>122210</v>
      </c>
      <c r="O8" s="1196">
        <v>59680</v>
      </c>
      <c r="P8" s="1196">
        <v>62530</v>
      </c>
      <c r="Q8" s="659" t="s">
        <v>366</v>
      </c>
      <c r="R8" s="878">
        <v>121435</v>
      </c>
      <c r="S8" s="878">
        <v>56124</v>
      </c>
      <c r="T8" s="878">
        <v>65311</v>
      </c>
      <c r="U8" s="1157"/>
    </row>
    <row r="9" spans="1:25" s="241" customFormat="1" ht="24.9" customHeight="1">
      <c r="A9" s="1189" t="s">
        <v>365</v>
      </c>
      <c r="B9" s="1203">
        <v>503009</v>
      </c>
      <c r="C9" s="1203">
        <v>281845</v>
      </c>
      <c r="D9" s="1203">
        <v>221164</v>
      </c>
      <c r="E9" s="1187" t="s">
        <v>365</v>
      </c>
      <c r="F9" s="1202">
        <v>538144</v>
      </c>
      <c r="G9" s="1202">
        <v>303632</v>
      </c>
      <c r="H9" s="1202">
        <v>234512</v>
      </c>
      <c r="I9" s="1186" t="s">
        <v>365</v>
      </c>
      <c r="J9" s="1201">
        <v>504414</v>
      </c>
      <c r="K9" s="1201">
        <v>279650</v>
      </c>
      <c r="L9" s="1201">
        <v>224764</v>
      </c>
      <c r="M9" s="1185" t="s">
        <v>365</v>
      </c>
      <c r="N9" s="1196">
        <v>546961</v>
      </c>
      <c r="O9" s="1196">
        <v>312266</v>
      </c>
      <c r="P9" s="1196">
        <v>234695</v>
      </c>
      <c r="Q9" s="659" t="s">
        <v>365</v>
      </c>
      <c r="R9" s="878">
        <v>523132</v>
      </c>
      <c r="S9" s="878">
        <v>294348</v>
      </c>
      <c r="T9" s="878">
        <v>228784</v>
      </c>
      <c r="U9" s="1157"/>
    </row>
    <row r="10" spans="1:25" s="241" customFormat="1" ht="24.9" customHeight="1">
      <c r="A10" s="1189" t="s">
        <v>364</v>
      </c>
      <c r="B10" s="1203">
        <v>442459</v>
      </c>
      <c r="C10" s="1203">
        <v>252460</v>
      </c>
      <c r="D10" s="1203">
        <v>189999</v>
      </c>
      <c r="E10" s="1187" t="s">
        <v>364</v>
      </c>
      <c r="F10" s="1202">
        <v>435780</v>
      </c>
      <c r="G10" s="1202">
        <v>248159</v>
      </c>
      <c r="H10" s="1202">
        <v>187621</v>
      </c>
      <c r="I10" s="1186" t="s">
        <v>364</v>
      </c>
      <c r="J10" s="1201">
        <v>398461</v>
      </c>
      <c r="K10" s="1201">
        <v>246318</v>
      </c>
      <c r="L10" s="1201">
        <v>152143</v>
      </c>
      <c r="M10" s="1185" t="s">
        <v>364</v>
      </c>
      <c r="N10" s="1196">
        <v>386425</v>
      </c>
      <c r="O10" s="1196">
        <v>227270</v>
      </c>
      <c r="P10" s="1196">
        <v>159155</v>
      </c>
      <c r="Q10" s="659" t="s">
        <v>364</v>
      </c>
      <c r="R10" s="878">
        <v>415781</v>
      </c>
      <c r="S10" s="878">
        <v>243552</v>
      </c>
      <c r="T10" s="878">
        <v>172229</v>
      </c>
      <c r="U10" s="1157"/>
    </row>
    <row r="11" spans="1:25" ht="24.9" customHeight="1">
      <c r="A11" s="1189" t="s">
        <v>363</v>
      </c>
      <c r="B11" s="1203">
        <v>226239</v>
      </c>
      <c r="C11" s="1203">
        <v>117485</v>
      </c>
      <c r="D11" s="1203">
        <v>108754</v>
      </c>
      <c r="E11" s="1187" t="s">
        <v>363</v>
      </c>
      <c r="F11" s="1202">
        <v>235607</v>
      </c>
      <c r="G11" s="1202">
        <v>100708</v>
      </c>
      <c r="H11" s="1202">
        <v>134899</v>
      </c>
      <c r="I11" s="1186" t="s">
        <v>363</v>
      </c>
      <c r="J11" s="1201">
        <v>199620</v>
      </c>
      <c r="K11" s="1201">
        <v>82514</v>
      </c>
      <c r="L11" s="1201">
        <v>117106</v>
      </c>
      <c r="M11" s="1185" t="s">
        <v>363</v>
      </c>
      <c r="N11" s="1196">
        <v>161058</v>
      </c>
      <c r="O11" s="1196">
        <v>80522</v>
      </c>
      <c r="P11" s="1196">
        <v>80536</v>
      </c>
      <c r="Q11" s="659" t="s">
        <v>363</v>
      </c>
      <c r="R11" s="878">
        <v>205631</v>
      </c>
      <c r="S11" s="878">
        <v>95307</v>
      </c>
      <c r="T11" s="878">
        <v>110324</v>
      </c>
      <c r="U11" s="1157"/>
    </row>
    <row r="12" spans="1:25" ht="24.9" customHeight="1">
      <c r="A12" s="858" t="s">
        <v>362</v>
      </c>
      <c r="B12" s="1200">
        <v>0</v>
      </c>
      <c r="C12" s="1200">
        <v>0</v>
      </c>
      <c r="D12" s="1200">
        <v>0</v>
      </c>
      <c r="E12" s="1183" t="s">
        <v>362</v>
      </c>
      <c r="F12" s="1198">
        <v>1809</v>
      </c>
      <c r="G12" s="1199">
        <v>0</v>
      </c>
      <c r="H12" s="1198">
        <v>1809</v>
      </c>
      <c r="I12" s="856" t="s">
        <v>362</v>
      </c>
      <c r="J12" s="1197">
        <v>0</v>
      </c>
      <c r="K12" s="1197">
        <v>0</v>
      </c>
      <c r="L12" s="1197">
        <v>0</v>
      </c>
      <c r="M12" s="1180" t="s">
        <v>362</v>
      </c>
      <c r="N12" s="1196">
        <v>1220</v>
      </c>
      <c r="O12" s="1196">
        <v>1220</v>
      </c>
      <c r="P12" s="1195">
        <v>0</v>
      </c>
      <c r="Q12" s="653" t="s">
        <v>362</v>
      </c>
      <c r="R12" s="835">
        <v>757</v>
      </c>
      <c r="S12" s="835">
        <v>305</v>
      </c>
      <c r="T12" s="835">
        <v>452</v>
      </c>
      <c r="U12" s="1157"/>
    </row>
    <row r="13" spans="1:25" ht="24.9" customHeight="1">
      <c r="A13" s="827"/>
      <c r="B13" s="1541" t="s">
        <v>268</v>
      </c>
      <c r="C13" s="1541"/>
      <c r="D13" s="1541"/>
      <c r="E13" s="826"/>
      <c r="F13" s="1559" t="s">
        <v>268</v>
      </c>
      <c r="G13" s="1559"/>
      <c r="H13" s="1559"/>
      <c r="I13" s="824"/>
      <c r="J13" s="1543" t="s">
        <v>268</v>
      </c>
      <c r="K13" s="1543"/>
      <c r="L13" s="1543"/>
      <c r="M13" s="1194"/>
      <c r="N13" s="1558" t="s">
        <v>268</v>
      </c>
      <c r="O13" s="1558"/>
      <c r="P13" s="1558"/>
      <c r="R13" s="1530" t="s">
        <v>268</v>
      </c>
      <c r="S13" s="1530"/>
      <c r="T13" s="1530"/>
    </row>
    <row r="14" spans="1:25" s="464" customFormat="1" ht="24.9" customHeight="1">
      <c r="A14" s="893" t="s">
        <v>267</v>
      </c>
      <c r="B14" s="1193">
        <f>B5/B$5*100</f>
        <v>100</v>
      </c>
      <c r="C14" s="1193">
        <f>C5/C$5*100</f>
        <v>100</v>
      </c>
      <c r="D14" s="1193">
        <f>D5/D$5*100</f>
        <v>100</v>
      </c>
      <c r="E14" s="1040" t="s">
        <v>267</v>
      </c>
      <c r="F14" s="1182">
        <f>F5/F$5*100</f>
        <v>100</v>
      </c>
      <c r="G14" s="1182">
        <f>G5/G$5*100</f>
        <v>100</v>
      </c>
      <c r="H14" s="1182">
        <f>H5/H$5*100</f>
        <v>100</v>
      </c>
      <c r="I14" s="888" t="s">
        <v>267</v>
      </c>
      <c r="J14" s="1181">
        <f>J5/J$5*100</f>
        <v>100</v>
      </c>
      <c r="K14" s="1181">
        <f>K5/K$5*100</f>
        <v>100</v>
      </c>
      <c r="L14" s="1181">
        <f>L5/L$5*100</f>
        <v>100</v>
      </c>
      <c r="M14" s="1039" t="s">
        <v>267</v>
      </c>
      <c r="N14" s="1179">
        <f>N5/N$5*100</f>
        <v>100</v>
      </c>
      <c r="O14" s="1179">
        <f>O5/O$5*100</f>
        <v>100</v>
      </c>
      <c r="P14" s="1179">
        <f>P5/P$5*100</f>
        <v>100</v>
      </c>
      <c r="Q14" s="484" t="s">
        <v>267</v>
      </c>
      <c r="R14" s="1178">
        <f t="shared" ref="R14:T17" si="0">R5/R$5*100</f>
        <v>100</v>
      </c>
      <c r="S14" s="1178">
        <f t="shared" si="0"/>
        <v>100</v>
      </c>
      <c r="T14" s="1178">
        <f t="shared" si="0"/>
        <v>100</v>
      </c>
      <c r="V14" s="1024"/>
      <c r="W14" s="1024"/>
      <c r="X14" s="1024"/>
    </row>
    <row r="15" spans="1:25" s="464" customFormat="1" ht="6" customHeight="1">
      <c r="A15" s="893"/>
      <c r="B15" s="1192"/>
      <c r="C15" s="1192"/>
      <c r="D15" s="1192"/>
      <c r="E15" s="1040"/>
      <c r="F15" s="1191"/>
      <c r="G15" s="1191"/>
      <c r="H15" s="1191"/>
      <c r="I15" s="888"/>
      <c r="J15" s="1190"/>
      <c r="K15" s="1190"/>
      <c r="L15" s="1190"/>
      <c r="M15" s="1039"/>
      <c r="N15" s="837"/>
      <c r="O15" s="837"/>
      <c r="P15" s="837"/>
      <c r="Q15" s="484"/>
      <c r="R15" s="1178">
        <f t="shared" si="0"/>
        <v>0</v>
      </c>
      <c r="S15" s="1178">
        <f t="shared" si="0"/>
        <v>0</v>
      </c>
      <c r="T15" s="1178">
        <f t="shared" si="0"/>
        <v>0</v>
      </c>
      <c r="V15" s="1011"/>
      <c r="W15" s="1011"/>
      <c r="X15" s="1011"/>
    </row>
    <row r="16" spans="1:25" s="241" customFormat="1" ht="24.9" customHeight="1">
      <c r="A16" s="1189" t="s">
        <v>367</v>
      </c>
      <c r="B16" s="1188">
        <f>B7*100/$B$5</f>
        <v>1.2913761083176527</v>
      </c>
      <c r="C16" s="1188">
        <f>C7*100/$C$5</f>
        <v>1.9680991482917205</v>
      </c>
      <c r="D16" s="1188">
        <f>D7*100/$D$5-0.05</f>
        <v>0.4117667047639812</v>
      </c>
      <c r="E16" s="1187" t="s">
        <v>367</v>
      </c>
      <c r="F16" s="1182">
        <f t="shared" ref="F16:H21" si="1">F7/F$5*100</f>
        <v>2.4660842712846955</v>
      </c>
      <c r="G16" s="1182">
        <f t="shared" si="1"/>
        <v>4.167622813366048</v>
      </c>
      <c r="H16" s="1182">
        <f t="shared" si="1"/>
        <v>0.46085456518051737</v>
      </c>
      <c r="I16" s="1186" t="s">
        <v>367</v>
      </c>
      <c r="J16" s="1181">
        <f t="shared" ref="J16:L21" si="2">J7/J$5*100</f>
        <v>2.6057346252719005</v>
      </c>
      <c r="K16" s="1181">
        <f t="shared" si="2"/>
        <v>3.2253271190529897</v>
      </c>
      <c r="L16" s="1181">
        <f t="shared" si="2"/>
        <v>1.8649076073572326</v>
      </c>
      <c r="M16" s="1185" t="s">
        <v>367</v>
      </c>
      <c r="N16" s="1179">
        <f t="shared" ref="N16:P21" si="3">N7/N$5*100</f>
        <v>2.1362696561317005</v>
      </c>
      <c r="O16" s="1179">
        <f t="shared" si="3"/>
        <v>3.1279785360468662</v>
      </c>
      <c r="P16" s="1179">
        <f t="shared" si="3"/>
        <v>0.84891775451374196</v>
      </c>
      <c r="Q16" s="659" t="s">
        <v>367</v>
      </c>
      <c r="R16" s="1178">
        <f t="shared" si="0"/>
        <v>2.1243519312641497</v>
      </c>
      <c r="S16" s="1178">
        <f t="shared" si="0"/>
        <v>3.1272694581675213</v>
      </c>
      <c r="T16" s="1178">
        <f t="shared" si="0"/>
        <v>0.8982863697793867</v>
      </c>
      <c r="V16" s="1011"/>
      <c r="W16" s="1011"/>
      <c r="X16" s="1011"/>
    </row>
    <row r="17" spans="1:24" s="241" customFormat="1" ht="24.9" customHeight="1">
      <c r="A17" s="1189" t="s">
        <v>366</v>
      </c>
      <c r="B17" s="1188">
        <f>B8*100/$B$5</f>
        <v>9.0478970755794776</v>
      </c>
      <c r="C17" s="1188">
        <f>C8*100/$C$5</f>
        <v>7.471551831936976</v>
      </c>
      <c r="D17" s="1188">
        <f>D8*100/$D$5</f>
        <v>10.980372785912964</v>
      </c>
      <c r="E17" s="1187" t="s">
        <v>366</v>
      </c>
      <c r="F17" s="1182">
        <f t="shared" si="1"/>
        <v>8.5556736538931943</v>
      </c>
      <c r="G17" s="1182">
        <f t="shared" si="1"/>
        <v>7.2333572766045267</v>
      </c>
      <c r="H17" s="1182">
        <f t="shared" si="1"/>
        <v>10.11399749730368</v>
      </c>
      <c r="I17" s="1186" t="s">
        <v>366</v>
      </c>
      <c r="J17" s="1181">
        <f t="shared" si="2"/>
        <v>10.188807593434843</v>
      </c>
      <c r="K17" s="1181">
        <f t="shared" si="2"/>
        <v>8.3912248443004387</v>
      </c>
      <c r="L17" s="1181">
        <f t="shared" si="2"/>
        <v>12.338123136698874</v>
      </c>
      <c r="M17" s="1185" t="s">
        <v>366</v>
      </c>
      <c r="N17" s="1179">
        <f t="shared" si="3"/>
        <v>9.8203315657647217</v>
      </c>
      <c r="O17" s="1179">
        <f t="shared" si="3"/>
        <v>8.4899835833762474</v>
      </c>
      <c r="P17" s="1179">
        <f t="shared" si="3"/>
        <v>11.547275873340068</v>
      </c>
      <c r="Q17" s="659" t="s">
        <v>366</v>
      </c>
      <c r="R17" s="1178">
        <f t="shared" si="0"/>
        <v>9.3827990388107221</v>
      </c>
      <c r="S17" s="1178">
        <f t="shared" si="0"/>
        <v>7.8837026038806064</v>
      </c>
      <c r="T17" s="1178">
        <f t="shared" si="0"/>
        <v>11.2154427636516</v>
      </c>
      <c r="V17" s="1011"/>
      <c r="W17" s="1011"/>
      <c r="X17" s="1011"/>
    </row>
    <row r="18" spans="1:24" s="241" customFormat="1" ht="24.9" customHeight="1">
      <c r="A18" s="1189" t="s">
        <v>365</v>
      </c>
      <c r="B18" s="1188">
        <f>B9*100/$B$5</f>
        <v>38.490981563685366</v>
      </c>
      <c r="C18" s="1188">
        <f>C9*100/$C$5-0.03</f>
        <v>39.129823822822445</v>
      </c>
      <c r="D18" s="1188">
        <f>D9*100/$D$5</f>
        <v>37.671033379720079</v>
      </c>
      <c r="E18" s="1187" t="s">
        <v>365</v>
      </c>
      <c r="F18" s="1182">
        <f t="shared" si="1"/>
        <v>39.529039826236293</v>
      </c>
      <c r="G18" s="1182">
        <f t="shared" si="1"/>
        <v>41.228412017983253</v>
      </c>
      <c r="H18" s="1182">
        <f t="shared" si="1"/>
        <v>37.526363121393572</v>
      </c>
      <c r="I18" s="1186" t="s">
        <v>365</v>
      </c>
      <c r="J18" s="1181">
        <f t="shared" si="2"/>
        <v>39.898279612418428</v>
      </c>
      <c r="K18" s="1181">
        <f t="shared" si="2"/>
        <v>40.61980314538026</v>
      </c>
      <c r="L18" s="1181">
        <f t="shared" si="2"/>
        <v>39.035583298569662</v>
      </c>
      <c r="M18" s="1185" t="s">
        <v>365</v>
      </c>
      <c r="N18" s="1179">
        <f t="shared" si="3"/>
        <v>43.951709136259211</v>
      </c>
      <c r="O18" s="1179">
        <f t="shared" si="3"/>
        <v>44.422473419010849</v>
      </c>
      <c r="P18" s="1179">
        <f t="shared" si="3"/>
        <v>43.340603088014504</v>
      </c>
      <c r="Q18" s="659" t="s">
        <v>365</v>
      </c>
      <c r="R18" s="1178">
        <f>R9/R$5*100</f>
        <v>40.420327144325199</v>
      </c>
      <c r="S18" s="1178">
        <f>S9/S$5*100+0.03</f>
        <v>41.376876452979985</v>
      </c>
      <c r="T18" s="1178">
        <f>T9/T$5*100</f>
        <v>39.287621644734692</v>
      </c>
      <c r="V18" s="1011"/>
      <c r="W18" s="1011"/>
      <c r="X18" s="1011"/>
    </row>
    <row r="19" spans="1:24" s="241" customFormat="1" ht="24.9" customHeight="1">
      <c r="A19" s="1189" t="s">
        <v>364</v>
      </c>
      <c r="B19" s="1188">
        <f>B10*100/$B$5</f>
        <v>33.857607342386842</v>
      </c>
      <c r="C19" s="1188">
        <f>C10*100/$C$5</f>
        <v>35.077042779931361</v>
      </c>
      <c r="D19" s="1188">
        <f>D10*100/$D$5-0.03</f>
        <v>32.332675078735392</v>
      </c>
      <c r="E19" s="1187" t="s">
        <v>364</v>
      </c>
      <c r="F19" s="1182">
        <f t="shared" si="1"/>
        <v>32.00995453907737</v>
      </c>
      <c r="G19" s="1182">
        <f t="shared" si="1"/>
        <v>33.696058050438374</v>
      </c>
      <c r="H19" s="1182">
        <f t="shared" si="1"/>
        <v>30.022914713102033</v>
      </c>
      <c r="I19" s="1186" t="s">
        <v>364</v>
      </c>
      <c r="J19" s="1181">
        <f t="shared" si="2"/>
        <v>31.517579592643859</v>
      </c>
      <c r="K19" s="1181">
        <f t="shared" si="2"/>
        <v>35.778253785674138</v>
      </c>
      <c r="L19" s="1181">
        <f t="shared" si="2"/>
        <v>26.42322947533539</v>
      </c>
      <c r="M19" s="1185" t="s">
        <v>364</v>
      </c>
      <c r="N19" s="1179">
        <f t="shared" si="3"/>
        <v>31.051645735215061</v>
      </c>
      <c r="O19" s="1179">
        <f t="shared" si="3"/>
        <v>32.331075217726543</v>
      </c>
      <c r="P19" s="1179">
        <f t="shared" si="3"/>
        <v>29.390799482191564</v>
      </c>
      <c r="Q19" s="659" t="s">
        <v>364</v>
      </c>
      <c r="R19" s="1178">
        <f>R10/R$5*100</f>
        <v>32.125742719609342</v>
      </c>
      <c r="S19" s="1178">
        <f>S10/S$5*100</f>
        <v>34.211594622270859</v>
      </c>
      <c r="T19" s="1178">
        <f>T10/T$5*100</f>
        <v>29.575791087886444</v>
      </c>
      <c r="V19" s="1011"/>
      <c r="W19" s="1011"/>
      <c r="X19" s="1011"/>
    </row>
    <row r="20" spans="1:24" ht="24.9" customHeight="1">
      <c r="A20" s="1189" t="s">
        <v>363</v>
      </c>
      <c r="B20" s="1188">
        <f>B11*100/$B$5</f>
        <v>17.31213791003066</v>
      </c>
      <c r="C20" s="1188">
        <f>C11*100/$C$5</f>
        <v>16.323482417017491</v>
      </c>
      <c r="D20" s="1188">
        <f>D11*100/$D$5</f>
        <v>18.524152050867581</v>
      </c>
      <c r="E20" s="1187" t="s">
        <v>363</v>
      </c>
      <c r="F20" s="1182">
        <f t="shared" si="1"/>
        <v>17.306368716068661</v>
      </c>
      <c r="G20" s="1182">
        <f t="shared" si="1"/>
        <v>13.674549841607794</v>
      </c>
      <c r="H20" s="1182">
        <f t="shared" si="1"/>
        <v>21.586395829266188</v>
      </c>
      <c r="I20" s="1186" t="s">
        <v>363</v>
      </c>
      <c r="J20" s="1181">
        <f t="shared" si="2"/>
        <v>15.789598576230969</v>
      </c>
      <c r="K20" s="1181">
        <f t="shared" si="2"/>
        <v>11.985347529904903</v>
      </c>
      <c r="L20" s="1181">
        <f t="shared" si="2"/>
        <v>20.338225951497119</v>
      </c>
      <c r="M20" s="1185" t="s">
        <v>363</v>
      </c>
      <c r="N20" s="1179">
        <f t="shared" si="3"/>
        <v>12.942009338997909</v>
      </c>
      <c r="O20" s="1179">
        <f t="shared" si="3"/>
        <v>11.454933949407209</v>
      </c>
      <c r="P20" s="1179">
        <f t="shared" si="3"/>
        <v>14.87240380194012</v>
      </c>
      <c r="Q20" s="659" t="s">
        <v>363</v>
      </c>
      <c r="R20" s="1178">
        <f>R11/R$5*100</f>
        <v>15.888288789473279</v>
      </c>
      <c r="S20" s="1178">
        <f>S11/S$5*100</f>
        <v>13.387713706579163</v>
      </c>
      <c r="T20" s="1178">
        <f>T11/T$5*100</f>
        <v>18.945239047895441</v>
      </c>
      <c r="V20" s="1011"/>
      <c r="W20" s="1011"/>
      <c r="X20" s="1011"/>
    </row>
    <row r="21" spans="1:24" ht="24.9" customHeight="1">
      <c r="A21" s="858" t="s">
        <v>362</v>
      </c>
      <c r="B21" s="1184" t="s">
        <v>206</v>
      </c>
      <c r="C21" s="1184" t="s">
        <v>206</v>
      </c>
      <c r="D21" s="1184" t="s">
        <v>206</v>
      </c>
      <c r="E21" s="1183" t="s">
        <v>362</v>
      </c>
      <c r="F21" s="1182">
        <f t="shared" si="1"/>
        <v>0.13287899343978835</v>
      </c>
      <c r="G21" s="1182">
        <f t="shared" si="1"/>
        <v>0</v>
      </c>
      <c r="H21" s="1182">
        <f t="shared" si="1"/>
        <v>0.28947427375401247</v>
      </c>
      <c r="I21" s="856" t="s">
        <v>362</v>
      </c>
      <c r="J21" s="1181">
        <f t="shared" si="2"/>
        <v>0</v>
      </c>
      <c r="K21" s="1181">
        <f t="shared" si="2"/>
        <v>0</v>
      </c>
      <c r="L21" s="1181">
        <f t="shared" si="2"/>
        <v>0</v>
      </c>
      <c r="M21" s="1180" t="s">
        <v>362</v>
      </c>
      <c r="N21" s="1179">
        <f t="shared" si="3"/>
        <v>9.8034567631396452E-2</v>
      </c>
      <c r="O21" s="1179">
        <f t="shared" si="3"/>
        <v>0.17355529443228926</v>
      </c>
      <c r="P21" s="1179">
        <f t="shared" si="3"/>
        <v>0</v>
      </c>
      <c r="Q21" s="653" t="s">
        <v>362</v>
      </c>
      <c r="R21" s="1178">
        <f>R12/R$5*100</f>
        <v>5.8490376517311454E-2</v>
      </c>
      <c r="S21" s="1178">
        <f>S12/S$5*100</f>
        <v>4.2843156121865601E-2</v>
      </c>
      <c r="T21" s="1178">
        <f>T12/T$5*100</f>
        <v>7.7619086052434103E-2</v>
      </c>
      <c r="V21" s="1011"/>
      <c r="W21" s="1011"/>
      <c r="X21" s="1011"/>
    </row>
    <row r="22" spans="1:24" ht="18.75" customHeight="1">
      <c r="A22" s="1177"/>
      <c r="B22" s="1176"/>
      <c r="C22" s="1176"/>
      <c r="D22" s="1176"/>
      <c r="E22" s="1175"/>
      <c r="F22" s="1174"/>
      <c r="G22" s="1174"/>
      <c r="H22" s="1174"/>
      <c r="I22" s="1173"/>
      <c r="J22" s="1172"/>
      <c r="K22" s="1172"/>
      <c r="L22" s="1172"/>
      <c r="M22" s="1171"/>
      <c r="N22" s="1170"/>
      <c r="O22" s="1170"/>
      <c r="P22" s="1170"/>
      <c r="Q22" s="646"/>
      <c r="R22" s="829"/>
      <c r="S22" s="829"/>
      <c r="T22" s="829"/>
    </row>
    <row r="23" spans="1:24" ht="30.75" customHeight="1">
      <c r="Q23" s="524" t="s">
        <v>251</v>
      </c>
    </row>
    <row r="24" spans="1:24" ht="30.75" customHeight="1">
      <c r="B24" s="634"/>
      <c r="C24" s="634"/>
      <c r="D24" s="634"/>
      <c r="F24" s="634"/>
      <c r="G24" s="634"/>
      <c r="H24" s="634"/>
      <c r="J24" s="634"/>
      <c r="K24" s="634"/>
      <c r="L24" s="634"/>
      <c r="N24" s="634"/>
      <c r="O24" s="634"/>
      <c r="P24" s="634"/>
    </row>
    <row r="25" spans="1:24" s="810" customFormat="1" ht="36.6" customHeight="1">
      <c r="B25" s="810">
        <v>4</v>
      </c>
      <c r="F25" s="810">
        <v>3</v>
      </c>
      <c r="J25" s="810">
        <v>2</v>
      </c>
      <c r="N25" s="810">
        <v>1</v>
      </c>
      <c r="R25" s="810">
        <v>2560</v>
      </c>
    </row>
    <row r="26" spans="1:24" ht="30.75" customHeight="1">
      <c r="B26" s="634"/>
      <c r="C26" s="634"/>
      <c r="D26" s="634"/>
      <c r="F26" s="634"/>
      <c r="G26" s="634"/>
      <c r="H26" s="634"/>
      <c r="J26" s="634"/>
      <c r="K26" s="634"/>
      <c r="L26" s="634"/>
      <c r="N26" s="634"/>
      <c r="O26" s="634"/>
      <c r="P26" s="634"/>
    </row>
    <row r="27" spans="1:24" ht="30.75" customHeight="1">
      <c r="B27" s="634"/>
      <c r="C27" s="634"/>
      <c r="D27" s="634"/>
      <c r="F27" s="634"/>
      <c r="G27" s="634"/>
      <c r="H27" s="634"/>
      <c r="J27" s="634"/>
      <c r="K27" s="634"/>
      <c r="L27" s="634"/>
      <c r="N27" s="634"/>
      <c r="O27" s="634"/>
      <c r="P27" s="634"/>
    </row>
    <row r="28" spans="1:24" ht="30.75" customHeight="1">
      <c r="B28" s="634"/>
      <c r="C28" s="634"/>
      <c r="D28" s="634"/>
      <c r="F28" s="634"/>
      <c r="G28" s="634"/>
      <c r="H28" s="634"/>
      <c r="J28" s="634"/>
      <c r="K28" s="634"/>
      <c r="L28" s="634"/>
      <c r="N28" s="634"/>
      <c r="O28" s="634"/>
      <c r="P28" s="634"/>
    </row>
    <row r="29" spans="1:24" ht="30.75" customHeight="1">
      <c r="B29" s="634"/>
      <c r="C29" s="634"/>
      <c r="D29" s="634"/>
      <c r="F29" s="634"/>
      <c r="G29" s="634"/>
      <c r="H29" s="634"/>
      <c r="J29" s="634"/>
      <c r="K29" s="634"/>
      <c r="L29" s="634"/>
      <c r="N29" s="634"/>
      <c r="O29" s="634"/>
      <c r="P29" s="634"/>
    </row>
    <row r="30" spans="1:24" ht="30.75" customHeight="1">
      <c r="B30" s="634"/>
      <c r="C30" s="634"/>
      <c r="D30" s="634"/>
      <c r="F30" s="634"/>
      <c r="G30" s="634"/>
      <c r="H30" s="634"/>
      <c r="J30" s="634"/>
      <c r="K30" s="634"/>
      <c r="L30" s="634"/>
      <c r="N30" s="634"/>
      <c r="O30" s="634"/>
      <c r="P30" s="634"/>
    </row>
  </sheetData>
  <sheetProtection selectLockedCells="1" selectUnlockedCells="1"/>
  <mergeCells count="10">
    <mergeCell ref="R4:T4"/>
    <mergeCell ref="R13:T13"/>
    <mergeCell ref="N4:P4"/>
    <mergeCell ref="N13:P13"/>
    <mergeCell ref="B4:D4"/>
    <mergeCell ref="B13:D13"/>
    <mergeCell ref="F4:H4"/>
    <mergeCell ref="F13:H13"/>
    <mergeCell ref="J4:L4"/>
    <mergeCell ref="J13:L13"/>
  </mergeCells>
  <printOptions horizontalCentered="1"/>
  <pageMargins left="0.62992125984251968" right="0.55118110236220474" top="0.98425196850393704" bottom="0.78740157480314965" header="0.51181102362204722" footer="0.51181102362204722"/>
  <pageSetup paperSize="9" firstPageNumber="12" orientation="portrait" useFirstPageNumber="1" horizontalDpi="300" verticalDpi="300" r:id="rId1"/>
  <headerFooter alignWithMargins="0">
    <oddHeader>&amp;C&amp;"TH SarabunPSK,ธรรมดา"&amp;16 20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Y65535"/>
  <sheetViews>
    <sheetView zoomScale="66" zoomScaleNormal="66" workbookViewId="0">
      <selection activeCell="C40" sqref="C40"/>
    </sheetView>
  </sheetViews>
  <sheetFormatPr defaultColWidth="9.125" defaultRowHeight="17.25" customHeight="1"/>
  <cols>
    <col min="1" max="1" width="32.625" style="633" customWidth="1"/>
    <col min="2" max="4" width="17.875" style="633" customWidth="1"/>
    <col min="5" max="5" width="18.375" style="633" customWidth="1"/>
    <col min="6" max="8" width="18.125" style="633" customWidth="1"/>
    <col min="9" max="9" width="24.625" style="633" customWidth="1"/>
    <col min="10" max="12" width="17.875" style="633" customWidth="1"/>
    <col min="13" max="13" width="32.625" style="633" customWidth="1"/>
    <col min="14" max="16" width="17.875" style="633" customWidth="1"/>
    <col min="17" max="17" width="32.625" style="633" customWidth="1"/>
    <col min="18" max="20" width="11.375" style="633" customWidth="1"/>
    <col min="21" max="21" width="9.125" style="633"/>
    <col min="22" max="22" width="10.375" style="633" bestFit="1" customWidth="1"/>
    <col min="23" max="24" width="9.125" style="633"/>
    <col min="25" max="25" width="10.375" style="633" bestFit="1" customWidth="1"/>
    <col min="26" max="16384" width="9.125" style="633"/>
  </cols>
  <sheetData>
    <row r="1" spans="1:25" s="684" customFormat="1" ht="30.75" customHeight="1">
      <c r="A1" s="912" t="s">
        <v>383</v>
      </c>
      <c r="B1" s="911"/>
      <c r="C1" s="911"/>
      <c r="D1" s="911"/>
      <c r="E1" s="910" t="s">
        <v>383</v>
      </c>
      <c r="F1" s="850"/>
      <c r="G1" s="850"/>
      <c r="H1" s="850"/>
      <c r="I1" s="909" t="s">
        <v>383</v>
      </c>
      <c r="J1" s="908"/>
      <c r="K1" s="908"/>
      <c r="L1" s="908"/>
      <c r="M1" s="907" t="s">
        <v>383</v>
      </c>
      <c r="N1" s="906"/>
      <c r="O1" s="906"/>
      <c r="P1" s="906"/>
      <c r="Q1" s="684" t="s">
        <v>383</v>
      </c>
    </row>
    <row r="2" spans="1:25" s="684" customFormat="1" ht="30.75" customHeight="1">
      <c r="A2" s="912"/>
      <c r="B2" s="911" t="s">
        <v>397</v>
      </c>
      <c r="C2" s="911"/>
      <c r="D2" s="911"/>
      <c r="E2" s="910"/>
      <c r="F2" s="850" t="s">
        <v>396</v>
      </c>
      <c r="G2" s="850"/>
      <c r="H2" s="850"/>
      <c r="I2" s="909"/>
      <c r="J2" s="908" t="s">
        <v>395</v>
      </c>
      <c r="K2" s="908"/>
      <c r="L2" s="908"/>
      <c r="M2" s="907"/>
      <c r="N2" s="906" t="s">
        <v>394</v>
      </c>
      <c r="O2" s="906"/>
      <c r="P2" s="906"/>
      <c r="R2" s="684" t="s">
        <v>393</v>
      </c>
    </row>
    <row r="3" spans="1:25" s="680" customFormat="1" ht="30.75" customHeight="1">
      <c r="A3" s="1071" t="s">
        <v>382</v>
      </c>
      <c r="B3" s="1070" t="s">
        <v>0</v>
      </c>
      <c r="C3" s="1070" t="s">
        <v>1</v>
      </c>
      <c r="D3" s="1070" t="s">
        <v>2</v>
      </c>
      <c r="E3" s="1069" t="s">
        <v>382</v>
      </c>
      <c r="F3" s="1068" t="s">
        <v>0</v>
      </c>
      <c r="G3" s="1068" t="s">
        <v>1</v>
      </c>
      <c r="H3" s="1068" t="s">
        <v>2</v>
      </c>
      <c r="I3" s="1067" t="s">
        <v>382</v>
      </c>
      <c r="J3" s="1066" t="s">
        <v>0</v>
      </c>
      <c r="K3" s="1066" t="s">
        <v>1</v>
      </c>
      <c r="L3" s="1066" t="s">
        <v>2</v>
      </c>
      <c r="M3" s="1065" t="s">
        <v>382</v>
      </c>
      <c r="N3" s="1064" t="s">
        <v>0</v>
      </c>
      <c r="O3" s="1064" t="s">
        <v>1</v>
      </c>
      <c r="P3" s="1064" t="s">
        <v>2</v>
      </c>
      <c r="Q3" s="515" t="s">
        <v>382</v>
      </c>
      <c r="R3" s="514" t="s">
        <v>0</v>
      </c>
      <c r="S3" s="514" t="s">
        <v>1</v>
      </c>
      <c r="T3" s="514" t="s">
        <v>2</v>
      </c>
    </row>
    <row r="4" spans="1:25" s="680" customFormat="1" ht="30.75" customHeight="1">
      <c r="A4" s="866"/>
      <c r="B4" s="1550" t="s">
        <v>270</v>
      </c>
      <c r="C4" s="1550"/>
      <c r="D4" s="1550"/>
      <c r="E4" s="1063"/>
      <c r="F4" s="1552" t="s">
        <v>270</v>
      </c>
      <c r="G4" s="1552"/>
      <c r="H4" s="1552"/>
      <c r="I4" s="862"/>
      <c r="J4" s="1554" t="s">
        <v>270</v>
      </c>
      <c r="K4" s="1554"/>
      <c r="L4" s="1554"/>
      <c r="M4" s="1062"/>
      <c r="N4" s="1548" t="s">
        <v>270</v>
      </c>
      <c r="O4" s="1548"/>
      <c r="P4" s="1548"/>
      <c r="Q4" s="507"/>
      <c r="R4" s="1522" t="s">
        <v>270</v>
      </c>
      <c r="S4" s="1522"/>
      <c r="T4" s="1522"/>
      <c r="V4" s="679"/>
      <c r="W4" s="679"/>
      <c r="X4" s="679"/>
    </row>
    <row r="5" spans="1:25" s="464" customFormat="1" ht="30.75" customHeight="1">
      <c r="A5" s="893" t="s">
        <v>267</v>
      </c>
      <c r="B5" s="1245">
        <v>1306823</v>
      </c>
      <c r="C5" s="1245">
        <v>719730</v>
      </c>
      <c r="D5" s="1245">
        <v>587093</v>
      </c>
      <c r="E5" s="1040" t="s">
        <v>267</v>
      </c>
      <c r="F5" s="1242">
        <v>1361389</v>
      </c>
      <c r="G5" s="1242">
        <v>736463</v>
      </c>
      <c r="H5" s="1242">
        <v>624926</v>
      </c>
      <c r="I5" s="888" t="s">
        <v>267</v>
      </c>
      <c r="J5" s="1240">
        <v>1264250</v>
      </c>
      <c r="K5" s="1240">
        <v>688457</v>
      </c>
      <c r="L5" s="1240">
        <v>575793</v>
      </c>
      <c r="M5" s="1039" t="s">
        <v>267</v>
      </c>
      <c r="N5" s="883">
        <v>1244459</v>
      </c>
      <c r="O5" s="883">
        <v>702946</v>
      </c>
      <c r="P5" s="883">
        <v>541513</v>
      </c>
      <c r="Q5" s="484" t="s">
        <v>267</v>
      </c>
      <c r="R5" s="878">
        <v>1294230</v>
      </c>
      <c r="S5" s="878">
        <v>711899</v>
      </c>
      <c r="T5" s="878">
        <v>582331</v>
      </c>
      <c r="V5" s="878"/>
      <c r="W5" s="878"/>
      <c r="X5" s="878"/>
      <c r="Y5" s="1157"/>
    </row>
    <row r="6" spans="1:25" s="464" customFormat="1" ht="7.2" customHeight="1">
      <c r="A6" s="893"/>
      <c r="B6" s="1244"/>
      <c r="C6" s="1244"/>
      <c r="D6" s="1244"/>
      <c r="E6" s="1040"/>
      <c r="F6" s="1236"/>
      <c r="G6" s="1243"/>
      <c r="H6" s="1242"/>
      <c r="I6" s="888"/>
      <c r="J6" s="1235"/>
      <c r="K6" s="1241"/>
      <c r="L6" s="1240"/>
      <c r="M6" s="1039"/>
      <c r="N6" s="879"/>
      <c r="O6" s="1239"/>
      <c r="P6" s="883"/>
      <c r="Q6" s="484"/>
      <c r="R6" s="1018"/>
      <c r="S6" s="1018"/>
      <c r="T6" s="1018"/>
      <c r="V6" s="1018"/>
      <c r="W6" s="1018"/>
      <c r="X6" s="1018"/>
      <c r="Y6" s="1157"/>
    </row>
    <row r="7" spans="1:25" s="241" customFormat="1" ht="30.75" customHeight="1">
      <c r="A7" s="1227" t="s">
        <v>381</v>
      </c>
      <c r="B7" s="1237">
        <v>5849</v>
      </c>
      <c r="C7" s="1237">
        <v>3424</v>
      </c>
      <c r="D7" s="1238">
        <v>2424.8000000000002</v>
      </c>
      <c r="E7" s="1226" t="s">
        <v>381</v>
      </c>
      <c r="F7" s="1236">
        <v>1433</v>
      </c>
      <c r="G7" s="1236">
        <v>479</v>
      </c>
      <c r="H7" s="1236">
        <v>954</v>
      </c>
      <c r="I7" s="1225" t="s">
        <v>381</v>
      </c>
      <c r="J7" s="1235">
        <v>31608</v>
      </c>
      <c r="K7" s="1235">
        <v>18225</v>
      </c>
      <c r="L7" s="1235">
        <v>13383</v>
      </c>
      <c r="M7" s="1224" t="s">
        <v>381</v>
      </c>
      <c r="N7" s="879">
        <v>36245</v>
      </c>
      <c r="O7" s="879">
        <v>25162</v>
      </c>
      <c r="P7" s="879">
        <v>11083</v>
      </c>
      <c r="Q7" s="711" t="s">
        <v>381</v>
      </c>
      <c r="R7" s="878">
        <v>18784</v>
      </c>
      <c r="S7" s="878">
        <v>11823</v>
      </c>
      <c r="T7" s="878">
        <v>6961</v>
      </c>
      <c r="V7" s="878"/>
      <c r="W7" s="878"/>
      <c r="X7" s="878"/>
      <c r="Y7" s="1157"/>
    </row>
    <row r="8" spans="1:25" s="241" customFormat="1" ht="30.75" customHeight="1">
      <c r="A8" s="1227" t="s">
        <v>379</v>
      </c>
      <c r="B8" s="1238">
        <v>275</v>
      </c>
      <c r="C8" s="1238">
        <v>275</v>
      </c>
      <c r="D8" s="1238">
        <v>0</v>
      </c>
      <c r="E8" s="1226" t="s">
        <v>379</v>
      </c>
      <c r="F8" s="1236">
        <v>3158</v>
      </c>
      <c r="G8" s="1236">
        <v>2692</v>
      </c>
      <c r="H8" s="1236">
        <v>466</v>
      </c>
      <c r="I8" s="1225" t="s">
        <v>379</v>
      </c>
      <c r="J8" s="1235">
        <v>4630</v>
      </c>
      <c r="K8" s="1235">
        <v>3316</v>
      </c>
      <c r="L8" s="1235">
        <v>1314</v>
      </c>
      <c r="M8" s="1224" t="s">
        <v>379</v>
      </c>
      <c r="N8" s="879">
        <v>10045</v>
      </c>
      <c r="O8" s="879">
        <v>8489</v>
      </c>
      <c r="P8" s="879">
        <v>1556</v>
      </c>
      <c r="Q8" s="711" t="s">
        <v>379</v>
      </c>
      <c r="R8" s="878">
        <v>4527</v>
      </c>
      <c r="S8" s="878">
        <v>3693</v>
      </c>
      <c r="T8" s="835">
        <v>834</v>
      </c>
      <c r="V8" s="878"/>
      <c r="W8" s="878"/>
      <c r="X8" s="835"/>
      <c r="Y8" s="1157"/>
    </row>
    <row r="9" spans="1:25" s="241" customFormat="1" ht="30.75" customHeight="1">
      <c r="A9" s="1231" t="s">
        <v>378</v>
      </c>
      <c r="B9" s="1237">
        <v>31201</v>
      </c>
      <c r="C9" s="1237">
        <v>23208</v>
      </c>
      <c r="D9" s="1237">
        <v>7993</v>
      </c>
      <c r="E9" s="1230" t="s">
        <v>378</v>
      </c>
      <c r="F9" s="1236">
        <v>41573</v>
      </c>
      <c r="G9" s="1236">
        <v>23081</v>
      </c>
      <c r="H9" s="1236">
        <v>18492</v>
      </c>
      <c r="I9" s="1229" t="s">
        <v>378</v>
      </c>
      <c r="J9" s="1235">
        <v>54940</v>
      </c>
      <c r="K9" s="1235">
        <v>32434</v>
      </c>
      <c r="L9" s="1235">
        <v>22506</v>
      </c>
      <c r="M9" s="1228" t="s">
        <v>378</v>
      </c>
      <c r="N9" s="879">
        <v>42929</v>
      </c>
      <c r="O9" s="879">
        <v>22485</v>
      </c>
      <c r="P9" s="879">
        <v>20444</v>
      </c>
      <c r="Q9" s="715" t="s">
        <v>378</v>
      </c>
      <c r="R9" s="878">
        <v>42661</v>
      </c>
      <c r="S9" s="878">
        <v>25302</v>
      </c>
      <c r="T9" s="878">
        <v>17359</v>
      </c>
      <c r="V9" s="878"/>
      <c r="W9" s="878"/>
      <c r="X9" s="878"/>
      <c r="Y9" s="1157"/>
    </row>
    <row r="10" spans="1:25" s="241" customFormat="1" ht="30.75" customHeight="1">
      <c r="A10" s="1227" t="s">
        <v>377</v>
      </c>
      <c r="B10" s="1237">
        <v>48466</v>
      </c>
      <c r="C10" s="1237">
        <v>32916</v>
      </c>
      <c r="D10" s="1237">
        <v>15550</v>
      </c>
      <c r="E10" s="1226" t="s">
        <v>377</v>
      </c>
      <c r="F10" s="1236">
        <v>71220</v>
      </c>
      <c r="G10" s="1236">
        <v>43647</v>
      </c>
      <c r="H10" s="1236">
        <v>27573</v>
      </c>
      <c r="I10" s="1225" t="s">
        <v>377</v>
      </c>
      <c r="J10" s="1235">
        <v>106873</v>
      </c>
      <c r="K10" s="1235">
        <v>66683</v>
      </c>
      <c r="L10" s="1235">
        <v>40190</v>
      </c>
      <c r="M10" s="1224" t="s">
        <v>377</v>
      </c>
      <c r="N10" s="879">
        <v>134880</v>
      </c>
      <c r="O10" s="879">
        <v>70582</v>
      </c>
      <c r="P10" s="879">
        <v>64298</v>
      </c>
      <c r="Q10" s="711" t="s">
        <v>377</v>
      </c>
      <c r="R10" s="878">
        <v>90360</v>
      </c>
      <c r="S10" s="878">
        <v>53457</v>
      </c>
      <c r="T10" s="878">
        <v>36903</v>
      </c>
      <c r="V10" s="878"/>
      <c r="W10" s="878"/>
      <c r="X10" s="878"/>
      <c r="Y10" s="1157"/>
    </row>
    <row r="11" spans="1:25" s="241" customFormat="1" ht="30.75" customHeight="1">
      <c r="A11" s="1227" t="s">
        <v>376</v>
      </c>
      <c r="B11" s="1237">
        <v>63174</v>
      </c>
      <c r="C11" s="1237">
        <v>33557</v>
      </c>
      <c r="D11" s="1237">
        <v>29617</v>
      </c>
      <c r="E11" s="1226" t="s">
        <v>376</v>
      </c>
      <c r="F11" s="1236">
        <v>115966</v>
      </c>
      <c r="G11" s="1236">
        <v>62339</v>
      </c>
      <c r="H11" s="1236">
        <v>53627</v>
      </c>
      <c r="I11" s="1225" t="s">
        <v>376</v>
      </c>
      <c r="J11" s="1235">
        <v>67936</v>
      </c>
      <c r="K11" s="1235">
        <v>42753</v>
      </c>
      <c r="L11" s="1235">
        <v>25183</v>
      </c>
      <c r="M11" s="1224" t="s">
        <v>376</v>
      </c>
      <c r="N11" s="879">
        <v>96859</v>
      </c>
      <c r="O11" s="879">
        <v>59967</v>
      </c>
      <c r="P11" s="879">
        <v>36892</v>
      </c>
      <c r="Q11" s="711" t="s">
        <v>376</v>
      </c>
      <c r="R11" s="878">
        <v>85984</v>
      </c>
      <c r="S11" s="878">
        <v>49654</v>
      </c>
      <c r="T11" s="878">
        <v>36330</v>
      </c>
      <c r="V11" s="878"/>
      <c r="W11" s="878"/>
      <c r="X11" s="878"/>
      <c r="Y11" s="1157"/>
    </row>
    <row r="12" spans="1:25" ht="30.75" customHeight="1">
      <c r="A12" s="1227" t="s">
        <v>375</v>
      </c>
      <c r="B12" s="1237">
        <v>174361</v>
      </c>
      <c r="C12" s="1237">
        <v>90923</v>
      </c>
      <c r="D12" s="1237">
        <v>83438</v>
      </c>
      <c r="E12" s="1226" t="s">
        <v>375</v>
      </c>
      <c r="F12" s="1236">
        <v>200473</v>
      </c>
      <c r="G12" s="1236">
        <v>103402</v>
      </c>
      <c r="H12" s="1236">
        <v>97071</v>
      </c>
      <c r="I12" s="1225" t="s">
        <v>375</v>
      </c>
      <c r="J12" s="1235">
        <v>168725</v>
      </c>
      <c r="K12" s="1235">
        <v>78635</v>
      </c>
      <c r="L12" s="1235">
        <v>90090</v>
      </c>
      <c r="M12" s="1224" t="s">
        <v>375</v>
      </c>
      <c r="N12" s="879">
        <v>134734</v>
      </c>
      <c r="O12" s="879">
        <v>73197</v>
      </c>
      <c r="P12" s="879">
        <v>61537</v>
      </c>
      <c r="Q12" s="711" t="s">
        <v>375</v>
      </c>
      <c r="R12" s="878">
        <v>169573</v>
      </c>
      <c r="S12" s="878">
        <v>86539</v>
      </c>
      <c r="T12" s="878">
        <v>83034</v>
      </c>
      <c r="V12" s="878"/>
      <c r="W12" s="878"/>
      <c r="X12" s="878"/>
      <c r="Y12" s="1157"/>
    </row>
    <row r="13" spans="1:25" ht="30.75" customHeight="1">
      <c r="A13" s="1227" t="s">
        <v>374</v>
      </c>
      <c r="B13" s="1237">
        <v>698203</v>
      </c>
      <c r="C13" s="1237">
        <v>394758</v>
      </c>
      <c r="D13" s="1237">
        <v>303445</v>
      </c>
      <c r="E13" s="1226" t="s">
        <v>374</v>
      </c>
      <c r="F13" s="1236">
        <v>696493</v>
      </c>
      <c r="G13" s="1236">
        <v>384458</v>
      </c>
      <c r="H13" s="1236">
        <v>312035</v>
      </c>
      <c r="I13" s="1225" t="s">
        <v>374</v>
      </c>
      <c r="J13" s="1235">
        <v>600712</v>
      </c>
      <c r="K13" s="1235">
        <v>329060</v>
      </c>
      <c r="L13" s="1235">
        <v>271652</v>
      </c>
      <c r="M13" s="1224" t="s">
        <v>374</v>
      </c>
      <c r="N13" s="879">
        <v>532256</v>
      </c>
      <c r="O13" s="879">
        <v>323847</v>
      </c>
      <c r="P13" s="879">
        <v>208409</v>
      </c>
      <c r="Q13" s="711" t="s">
        <v>374</v>
      </c>
      <c r="R13" s="878">
        <v>631916</v>
      </c>
      <c r="S13" s="878">
        <v>358031</v>
      </c>
      <c r="T13" s="878">
        <v>273885</v>
      </c>
      <c r="V13" s="878"/>
      <c r="W13" s="878"/>
      <c r="X13" s="878"/>
      <c r="Y13" s="1157"/>
    </row>
    <row r="14" spans="1:25" ht="30.75" customHeight="1">
      <c r="A14" s="1223" t="s">
        <v>373</v>
      </c>
      <c r="B14" s="1237">
        <v>285294</v>
      </c>
      <c r="C14" s="1237">
        <v>140669</v>
      </c>
      <c r="D14" s="1237">
        <v>144625</v>
      </c>
      <c r="E14" s="1221" t="s">
        <v>373</v>
      </c>
      <c r="F14" s="1236">
        <v>231073</v>
      </c>
      <c r="G14" s="1236">
        <v>116365</v>
      </c>
      <c r="H14" s="1236">
        <v>114708</v>
      </c>
      <c r="I14" s="1219" t="s">
        <v>373</v>
      </c>
      <c r="J14" s="1235">
        <v>228826</v>
      </c>
      <c r="K14" s="1235">
        <v>117351</v>
      </c>
      <c r="L14" s="1235">
        <v>111475</v>
      </c>
      <c r="M14" s="1217" t="s">
        <v>373</v>
      </c>
      <c r="N14" s="879">
        <v>256511</v>
      </c>
      <c r="O14" s="879">
        <v>119217</v>
      </c>
      <c r="P14" s="879">
        <v>137294</v>
      </c>
      <c r="Q14" s="707" t="s">
        <v>373</v>
      </c>
      <c r="R14" s="878">
        <v>250425</v>
      </c>
      <c r="S14" s="878">
        <v>123400</v>
      </c>
      <c r="T14" s="878">
        <v>127025</v>
      </c>
      <c r="V14" s="878"/>
      <c r="W14" s="878"/>
      <c r="X14" s="878"/>
      <c r="Y14" s="1157"/>
    </row>
    <row r="15" spans="1:25" ht="25.5" customHeight="1">
      <c r="A15" s="827"/>
      <c r="B15" s="1565" t="s">
        <v>268</v>
      </c>
      <c r="C15" s="1565"/>
      <c r="D15" s="1565"/>
      <c r="E15" s="826"/>
      <c r="F15" s="1559"/>
      <c r="G15" s="1559"/>
      <c r="H15" s="1559"/>
      <c r="I15" s="824"/>
      <c r="J15" s="1543"/>
      <c r="K15" s="1543"/>
      <c r="L15" s="1543"/>
      <c r="M15" s="1194"/>
      <c r="N15" s="1558"/>
      <c r="O15" s="1558"/>
      <c r="P15" s="1558"/>
    </row>
    <row r="16" spans="1:25" s="464" customFormat="1" ht="30.75" customHeight="1">
      <c r="A16" s="893" t="s">
        <v>267</v>
      </c>
      <c r="B16" s="1234">
        <f>B5/$B$5*100</f>
        <v>100</v>
      </c>
      <c r="C16" s="1234">
        <f>C5/$C$5*100</f>
        <v>100</v>
      </c>
      <c r="D16" s="1234">
        <f>D5/$D$5*100</f>
        <v>100</v>
      </c>
      <c r="E16" s="1040" t="s">
        <v>267</v>
      </c>
      <c r="F16" s="1233">
        <f>F5*100/$F$5</f>
        <v>100</v>
      </c>
      <c r="G16" s="1233">
        <f>G5*100/$G$5</f>
        <v>100</v>
      </c>
      <c r="H16" s="1233">
        <f>H5*100/$H$5</f>
        <v>100</v>
      </c>
      <c r="I16" s="888" t="s">
        <v>267</v>
      </c>
      <c r="J16" s="1232">
        <f>J5*100/$J$5</f>
        <v>100</v>
      </c>
      <c r="K16" s="1232">
        <f>K5*100/$K$5</f>
        <v>100</v>
      </c>
      <c r="L16" s="1232">
        <f>L5*100/$L$5</f>
        <v>100</v>
      </c>
      <c r="M16" s="1039" t="s">
        <v>267</v>
      </c>
      <c r="N16" s="1093">
        <f>N5*100/$N$5</f>
        <v>100</v>
      </c>
      <c r="O16" s="1093">
        <f>O5*100/$O$5</f>
        <v>100</v>
      </c>
      <c r="P16" s="1093">
        <f>P5*100/$P$5</f>
        <v>100</v>
      </c>
      <c r="Q16" s="484" t="s">
        <v>267</v>
      </c>
      <c r="R16" s="1092">
        <f>R5*100/$R$5</f>
        <v>100</v>
      </c>
      <c r="S16" s="1092">
        <f>S5*100/$S$5</f>
        <v>100</v>
      </c>
      <c r="T16" s="1092">
        <f>T5*100/$T$5</f>
        <v>100</v>
      </c>
    </row>
    <row r="17" spans="1:20" s="464" customFormat="1" ht="6" customHeight="1">
      <c r="A17" s="893"/>
      <c r="B17" s="1234"/>
      <c r="C17" s="1234"/>
      <c r="D17" s="1234"/>
      <c r="E17" s="1040"/>
      <c r="F17" s="1233"/>
      <c r="G17" s="1233"/>
      <c r="H17" s="1233"/>
      <c r="I17" s="888"/>
      <c r="J17" s="1232"/>
      <c r="K17" s="1232"/>
      <c r="L17" s="1232"/>
      <c r="M17" s="1039"/>
      <c r="N17" s="837"/>
      <c r="O17" s="837"/>
      <c r="P17" s="837"/>
      <c r="Q17" s="484"/>
    </row>
    <row r="18" spans="1:20" s="241" customFormat="1" ht="30.75" customHeight="1">
      <c r="A18" s="1227" t="s">
        <v>381</v>
      </c>
      <c r="B18" s="1222">
        <f>B7*100/$B$5+0.01</f>
        <v>0.45757400198802745</v>
      </c>
      <c r="C18" s="1222">
        <f t="shared" ref="C18:C23" si="0">C7*100/$C$5</f>
        <v>0.47573395578897643</v>
      </c>
      <c r="D18" s="1222">
        <f>D7*100/$D$5</f>
        <v>0.41301803973135437</v>
      </c>
      <c r="E18" s="1226" t="s">
        <v>381</v>
      </c>
      <c r="F18" s="1220">
        <f t="shared" ref="F18:F25" si="1">F7*100/$F$5</f>
        <v>0.10526014239868252</v>
      </c>
      <c r="G18" s="1220">
        <f t="shared" ref="G18:G25" si="2">G7*100/$G$5</f>
        <v>6.5040606249057997E-2</v>
      </c>
      <c r="H18" s="1220">
        <f t="shared" ref="H18:H25" si="3">H7*100/$H$5</f>
        <v>0.15265807471604639</v>
      </c>
      <c r="I18" s="1225" t="s">
        <v>381</v>
      </c>
      <c r="J18" s="1218">
        <f t="shared" ref="J18:J25" si="4">J7*100/$J$5</f>
        <v>2.5001384219893219</v>
      </c>
      <c r="K18" s="1218">
        <f t="shared" ref="K18:K25" si="5">K7*100/$K$5</f>
        <v>2.6472241548854902</v>
      </c>
      <c r="L18" s="1218">
        <f t="shared" ref="L18:L25" si="6">L7*100/$L$5</f>
        <v>2.3242727855323007</v>
      </c>
      <c r="M18" s="1224" t="s">
        <v>381</v>
      </c>
      <c r="N18" s="1093">
        <f t="shared" ref="N18:N25" si="7">N7*100/$N$5</f>
        <v>2.9125105768852166</v>
      </c>
      <c r="O18" s="1093">
        <f t="shared" ref="O18:O25" si="8">O7*100/$O$5</f>
        <v>3.5795068184469363</v>
      </c>
      <c r="P18" s="1093">
        <f t="shared" ref="P18:P25" si="9">P7*100/$P$5</f>
        <v>2.0466729330597788</v>
      </c>
      <c r="Q18" s="711" t="s">
        <v>381</v>
      </c>
      <c r="R18" s="1092">
        <f t="shared" ref="R18:R25" si="10">R7*100/$R$5</f>
        <v>1.4513649042287693</v>
      </c>
      <c r="S18" s="1092">
        <f t="shared" ref="S18:S25" si="11">S7*100/$S$5</f>
        <v>1.6607692945207115</v>
      </c>
      <c r="T18" s="1092">
        <f t="shared" ref="T18:T25" si="12">T7*100/$T$5</f>
        <v>1.1953682699358268</v>
      </c>
    </row>
    <row r="19" spans="1:20" s="241" customFormat="1" ht="30.75" customHeight="1">
      <c r="A19" s="1227" t="s">
        <v>379</v>
      </c>
      <c r="B19" s="1222">
        <f>B8*100/$B$5</f>
        <v>2.1043400674766208E-2</v>
      </c>
      <c r="C19" s="1222">
        <f t="shared" si="0"/>
        <v>3.8208772734219777E-2</v>
      </c>
      <c r="D19" s="1222">
        <f>0</f>
        <v>0</v>
      </c>
      <c r="E19" s="1226" t="s">
        <v>379</v>
      </c>
      <c r="F19" s="1220">
        <f t="shared" si="1"/>
        <v>0.2319689669888621</v>
      </c>
      <c r="G19" s="1220">
        <f t="shared" si="2"/>
        <v>0.3655309228026391</v>
      </c>
      <c r="H19" s="1220">
        <f t="shared" si="3"/>
        <v>7.4568828949347604E-2</v>
      </c>
      <c r="I19" s="1225" t="s">
        <v>379</v>
      </c>
      <c r="J19" s="1218">
        <f t="shared" si="4"/>
        <v>0.36622503460549732</v>
      </c>
      <c r="K19" s="1218">
        <f t="shared" si="5"/>
        <v>0.4816568064526906</v>
      </c>
      <c r="L19" s="1218">
        <f t="shared" si="6"/>
        <v>0.22820701189489973</v>
      </c>
      <c r="M19" s="1224" t="s">
        <v>379</v>
      </c>
      <c r="N19" s="1093">
        <f t="shared" si="7"/>
        <v>0.80717805889948968</v>
      </c>
      <c r="O19" s="1093">
        <f t="shared" si="8"/>
        <v>1.2076318806850028</v>
      </c>
      <c r="P19" s="1093">
        <f t="shared" si="9"/>
        <v>0.28734305547604583</v>
      </c>
      <c r="Q19" s="711" t="s">
        <v>379</v>
      </c>
      <c r="R19" s="1092">
        <f t="shared" si="10"/>
        <v>0.3497832688162073</v>
      </c>
      <c r="S19" s="1092">
        <f t="shared" si="11"/>
        <v>0.51875336248540871</v>
      </c>
      <c r="T19" s="1092">
        <f t="shared" si="12"/>
        <v>0.14321751718524345</v>
      </c>
    </row>
    <row r="20" spans="1:20" s="241" customFormat="1" ht="30.75" customHeight="1">
      <c r="A20" s="1231" t="s">
        <v>378</v>
      </c>
      <c r="B20" s="1222">
        <f>B9*100/$B$5</f>
        <v>2.3875459798304743</v>
      </c>
      <c r="C20" s="1222">
        <f t="shared" si="0"/>
        <v>3.2245425367846274</v>
      </c>
      <c r="D20" s="1222">
        <f>D9*100/$D$5</f>
        <v>1.3614538071481008</v>
      </c>
      <c r="E20" s="1230" t="s">
        <v>378</v>
      </c>
      <c r="F20" s="1220">
        <f t="shared" si="1"/>
        <v>3.0537193998188616</v>
      </c>
      <c r="G20" s="1220">
        <f t="shared" si="2"/>
        <v>3.1340338890073229</v>
      </c>
      <c r="H20" s="1220">
        <f t="shared" si="3"/>
        <v>2.9590703539299055</v>
      </c>
      <c r="I20" s="1229" t="s">
        <v>378</v>
      </c>
      <c r="J20" s="1218">
        <f t="shared" si="4"/>
        <v>4.3456594819062682</v>
      </c>
      <c r="K20" s="1218">
        <f t="shared" si="5"/>
        <v>4.711114855394019</v>
      </c>
      <c r="L20" s="1218">
        <f t="shared" si="6"/>
        <v>3.9086963544190358</v>
      </c>
      <c r="M20" s="1228" t="s">
        <v>378</v>
      </c>
      <c r="N20" s="1093">
        <f t="shared" si="7"/>
        <v>3.4496114375805069</v>
      </c>
      <c r="O20" s="1093">
        <f t="shared" si="8"/>
        <v>3.1986809797623148</v>
      </c>
      <c r="P20" s="1093">
        <f t="shared" si="9"/>
        <v>3.7753479602521085</v>
      </c>
      <c r="Q20" s="715" t="s">
        <v>378</v>
      </c>
      <c r="R20" s="1092">
        <f t="shared" si="10"/>
        <v>3.2962456441281689</v>
      </c>
      <c r="S20" s="1092">
        <f t="shared" si="11"/>
        <v>3.554155856378503</v>
      </c>
      <c r="T20" s="1092">
        <f t="shared" si="12"/>
        <v>2.980950696425229</v>
      </c>
    </row>
    <row r="21" spans="1:20" s="241" customFormat="1" ht="30.75" customHeight="1">
      <c r="A21" s="1227" t="s">
        <v>377</v>
      </c>
      <c r="B21" s="1222">
        <f>B10*100/$B$5</f>
        <v>3.7086889349207963</v>
      </c>
      <c r="C21" s="1222">
        <f t="shared" si="0"/>
        <v>4.5733816847984663</v>
      </c>
      <c r="D21" s="1222">
        <f>D10*100/$D$5+0.01</f>
        <v>2.6586434006196633</v>
      </c>
      <c r="E21" s="1226" t="s">
        <v>377</v>
      </c>
      <c r="F21" s="1220">
        <f t="shared" si="1"/>
        <v>5.2314217317754146</v>
      </c>
      <c r="G21" s="1220">
        <f t="shared" si="2"/>
        <v>5.9265706491704266</v>
      </c>
      <c r="H21" s="1220">
        <f t="shared" si="3"/>
        <v>4.4122024047647246</v>
      </c>
      <c r="I21" s="1225" t="s">
        <v>377</v>
      </c>
      <c r="J21" s="1218">
        <f t="shared" si="4"/>
        <v>8.4534704370179945</v>
      </c>
      <c r="K21" s="1218">
        <f t="shared" si="5"/>
        <v>9.6858627336202545</v>
      </c>
      <c r="L21" s="1218">
        <f t="shared" si="6"/>
        <v>6.9799389711233033</v>
      </c>
      <c r="M21" s="1224" t="s">
        <v>377</v>
      </c>
      <c r="N21" s="1093">
        <f t="shared" si="7"/>
        <v>10.838444657477668</v>
      </c>
      <c r="O21" s="1093">
        <f t="shared" si="8"/>
        <v>10.040885075098229</v>
      </c>
      <c r="P21" s="1093">
        <f t="shared" si="9"/>
        <v>11.873768496785857</v>
      </c>
      <c r="Q21" s="711" t="s">
        <v>377</v>
      </c>
      <c r="R21" s="1092">
        <f t="shared" si="10"/>
        <v>6.9817574928722097</v>
      </c>
      <c r="S21" s="1092">
        <f t="shared" si="11"/>
        <v>7.5090708092018668</v>
      </c>
      <c r="T21" s="1092">
        <f t="shared" si="12"/>
        <v>6.337117549984459</v>
      </c>
    </row>
    <row r="22" spans="1:20" ht="30.75" customHeight="1">
      <c r="A22" s="1227" t="s">
        <v>376</v>
      </c>
      <c r="B22" s="1222">
        <f>B11*100/$B$5</f>
        <v>4.8341665244642922</v>
      </c>
      <c r="C22" s="1222">
        <f t="shared" si="0"/>
        <v>4.662442860517138</v>
      </c>
      <c r="D22" s="1222">
        <f>D11*100/$D$5</f>
        <v>5.0446862762799078</v>
      </c>
      <c r="E22" s="1226" t="s">
        <v>376</v>
      </c>
      <c r="F22" s="1220">
        <f t="shared" si="1"/>
        <v>8.5182119144491395</v>
      </c>
      <c r="G22" s="1220">
        <f t="shared" si="2"/>
        <v>8.4646479184969241</v>
      </c>
      <c r="H22" s="1220">
        <f t="shared" si="3"/>
        <v>8.5813360301859749</v>
      </c>
      <c r="I22" s="1225" t="s">
        <v>376</v>
      </c>
      <c r="J22" s="1218">
        <f t="shared" si="4"/>
        <v>5.3736207237492586</v>
      </c>
      <c r="K22" s="1218">
        <f t="shared" si="5"/>
        <v>6.2099738981519543</v>
      </c>
      <c r="L22" s="1218">
        <f t="shared" si="6"/>
        <v>4.3736203809355096</v>
      </c>
      <c r="M22" s="1224" t="s">
        <v>376</v>
      </c>
      <c r="N22" s="1093">
        <f t="shared" si="7"/>
        <v>7.7832214641060897</v>
      </c>
      <c r="O22" s="1093">
        <f t="shared" si="8"/>
        <v>8.5308117550992542</v>
      </c>
      <c r="P22" s="1093">
        <f t="shared" si="9"/>
        <v>6.8127634978292306</v>
      </c>
      <c r="Q22" s="711" t="s">
        <v>376</v>
      </c>
      <c r="R22" s="1092">
        <f t="shared" si="10"/>
        <v>6.6436413929517935</v>
      </c>
      <c r="S22" s="1092">
        <f t="shared" si="11"/>
        <v>6.9748658166397197</v>
      </c>
      <c r="T22" s="1092">
        <f t="shared" si="12"/>
        <v>6.2387199032852454</v>
      </c>
    </row>
    <row r="23" spans="1:20" ht="30.75" customHeight="1">
      <c r="A23" s="1227" t="s">
        <v>375</v>
      </c>
      <c r="B23" s="1222">
        <f>B12*100/$B$5+0.03</f>
        <v>13.372357763828767</v>
      </c>
      <c r="C23" s="1222">
        <f t="shared" si="0"/>
        <v>12.632931793867145</v>
      </c>
      <c r="D23" s="1222">
        <f>D12*100/$D$5</f>
        <v>14.212058396199581</v>
      </c>
      <c r="E23" s="1226" t="s">
        <v>375</v>
      </c>
      <c r="F23" s="1220">
        <f t="shared" si="1"/>
        <v>14.725622140328738</v>
      </c>
      <c r="G23" s="1220">
        <f t="shared" si="2"/>
        <v>14.040352332703748</v>
      </c>
      <c r="H23" s="1220">
        <f t="shared" si="3"/>
        <v>15.533199130777083</v>
      </c>
      <c r="I23" s="1225" t="s">
        <v>375</v>
      </c>
      <c r="J23" s="1218">
        <f t="shared" si="4"/>
        <v>13.3458572276053</v>
      </c>
      <c r="K23" s="1218">
        <f t="shared" si="5"/>
        <v>11.421918870750098</v>
      </c>
      <c r="L23" s="1218">
        <f t="shared" si="6"/>
        <v>15.646247870328398</v>
      </c>
      <c r="M23" s="1224" t="s">
        <v>375</v>
      </c>
      <c r="N23" s="1093">
        <f t="shared" si="7"/>
        <v>10.82671265184309</v>
      </c>
      <c r="O23" s="1093">
        <f t="shared" si="8"/>
        <v>10.412890890623178</v>
      </c>
      <c r="P23" s="1093">
        <f t="shared" si="9"/>
        <v>11.363900774311974</v>
      </c>
      <c r="Q23" s="711" t="s">
        <v>375</v>
      </c>
      <c r="R23" s="1092">
        <f t="shared" si="10"/>
        <v>13.102230669973652</v>
      </c>
      <c r="S23" s="1092">
        <f t="shared" si="11"/>
        <v>12.156078320098779</v>
      </c>
      <c r="T23" s="1092">
        <f t="shared" si="12"/>
        <v>14.258900865658878</v>
      </c>
    </row>
    <row r="24" spans="1:20" ht="30.75" customHeight="1">
      <c r="A24" s="1227" t="s">
        <v>374</v>
      </c>
      <c r="B24" s="1222">
        <f>B13*100/$B$5</f>
        <v>53.427510841177423</v>
      </c>
      <c r="C24" s="1222">
        <f>C13*100/$C$5+0.01</f>
        <v>54.858068025509567</v>
      </c>
      <c r="D24" s="1222">
        <f>D13*100/$D$5</f>
        <v>51.686019080452333</v>
      </c>
      <c r="E24" s="1226" t="s">
        <v>374</v>
      </c>
      <c r="F24" s="1220">
        <f t="shared" si="1"/>
        <v>51.160469197268377</v>
      </c>
      <c r="G24" s="1220">
        <f t="shared" si="2"/>
        <v>52.203301455741837</v>
      </c>
      <c r="H24" s="1220">
        <f t="shared" si="3"/>
        <v>49.931511891007894</v>
      </c>
      <c r="I24" s="1225" t="s">
        <v>374</v>
      </c>
      <c r="J24" s="1218">
        <f t="shared" si="4"/>
        <v>47.515285742535099</v>
      </c>
      <c r="K24" s="1218">
        <f t="shared" si="5"/>
        <v>47.79673966565813</v>
      </c>
      <c r="L24" s="1218">
        <f t="shared" si="6"/>
        <v>47.178760422582421</v>
      </c>
      <c r="M24" s="1224" t="s">
        <v>374</v>
      </c>
      <c r="N24" s="1093">
        <f t="shared" si="7"/>
        <v>42.770071171488979</v>
      </c>
      <c r="O24" s="1093">
        <f t="shared" si="8"/>
        <v>46.069968390175063</v>
      </c>
      <c r="P24" s="1093">
        <f t="shared" si="9"/>
        <v>38.486425995313134</v>
      </c>
      <c r="Q24" s="711" t="s">
        <v>374</v>
      </c>
      <c r="R24" s="1092">
        <f t="shared" si="10"/>
        <v>48.825633774522302</v>
      </c>
      <c r="S24" s="1092">
        <f t="shared" si="11"/>
        <v>50.292386981861192</v>
      </c>
      <c r="T24" s="1092">
        <f t="shared" si="12"/>
        <v>47.032529609448922</v>
      </c>
    </row>
    <row r="25" spans="1:20" ht="30.75" customHeight="1">
      <c r="A25" s="1223" t="s">
        <v>373</v>
      </c>
      <c r="B25" s="1222">
        <f>B14*100/$B$5</f>
        <v>21.831112553115457</v>
      </c>
      <c r="C25" s="1222">
        <f>C14*100/$C$5</f>
        <v>19.544690369999859</v>
      </c>
      <c r="D25" s="1222">
        <f>D14*100/$D$5</f>
        <v>24.634086933416</v>
      </c>
      <c r="E25" s="1221" t="s">
        <v>373</v>
      </c>
      <c r="F25" s="1220">
        <f t="shared" si="1"/>
        <v>16.973326506971922</v>
      </c>
      <c r="G25" s="1220">
        <f t="shared" si="2"/>
        <v>15.800522225828045</v>
      </c>
      <c r="H25" s="1220">
        <f t="shared" si="3"/>
        <v>18.355453285669022</v>
      </c>
      <c r="I25" s="1219" t="s">
        <v>373</v>
      </c>
      <c r="J25" s="1218">
        <f t="shared" si="4"/>
        <v>18.099742930591258</v>
      </c>
      <c r="K25" s="1218">
        <f t="shared" si="5"/>
        <v>17.045509015087362</v>
      </c>
      <c r="L25" s="1218">
        <f t="shared" si="6"/>
        <v>19.360256203184129</v>
      </c>
      <c r="M25" s="1217" t="s">
        <v>373</v>
      </c>
      <c r="N25" s="1093">
        <f t="shared" si="7"/>
        <v>20.612249981718964</v>
      </c>
      <c r="O25" s="1093">
        <f t="shared" si="8"/>
        <v>16.959624210110022</v>
      </c>
      <c r="P25" s="1093">
        <f t="shared" si="9"/>
        <v>25.353777286971873</v>
      </c>
      <c r="Q25" s="707" t="s">
        <v>373</v>
      </c>
      <c r="R25" s="1092">
        <f t="shared" si="10"/>
        <v>19.349342852506897</v>
      </c>
      <c r="S25" s="1092">
        <f t="shared" si="11"/>
        <v>17.333919558813822</v>
      </c>
      <c r="T25" s="1092">
        <f t="shared" si="12"/>
        <v>21.813195588076198</v>
      </c>
    </row>
    <row r="26" spans="1:20" ht="5.25" customHeight="1">
      <c r="A26" s="834"/>
      <c r="B26" s="834"/>
      <c r="C26" s="834"/>
      <c r="D26" s="834"/>
      <c r="E26" s="1216"/>
      <c r="F26" s="1216"/>
      <c r="G26" s="1216"/>
      <c r="H26" s="1216"/>
      <c r="I26" s="832"/>
      <c r="J26" s="832"/>
      <c r="K26" s="832"/>
      <c r="L26" s="832"/>
      <c r="M26" s="1215"/>
      <c r="N26" s="1215"/>
      <c r="O26" s="1215"/>
      <c r="P26" s="1215"/>
      <c r="Q26" s="699"/>
      <c r="R26" s="829"/>
      <c r="S26" s="829"/>
      <c r="T26" s="829"/>
    </row>
    <row r="27" spans="1:20" ht="6.75" customHeight="1">
      <c r="A27" s="827"/>
      <c r="B27" s="827"/>
      <c r="C27" s="827"/>
      <c r="D27" s="827"/>
      <c r="E27" s="826"/>
      <c r="F27" s="826"/>
      <c r="G27" s="826"/>
      <c r="H27" s="826"/>
      <c r="I27" s="824"/>
      <c r="J27" s="824"/>
      <c r="K27" s="824"/>
      <c r="L27" s="824"/>
      <c r="M27" s="1194"/>
      <c r="N27" s="1194"/>
      <c r="O27" s="1194"/>
      <c r="P27" s="1194"/>
    </row>
    <row r="28" spans="1:20" s="241" customFormat="1" ht="32.4" customHeight="1">
      <c r="A28" s="1566" t="s">
        <v>372</v>
      </c>
      <c r="B28" s="1566"/>
      <c r="C28" s="1214"/>
      <c r="D28" s="1213"/>
      <c r="E28" s="1563" t="s">
        <v>372</v>
      </c>
      <c r="F28" s="1563"/>
      <c r="G28" s="1044"/>
      <c r="H28" s="1076"/>
      <c r="I28" s="1564" t="s">
        <v>372</v>
      </c>
      <c r="J28" s="1564"/>
      <c r="K28" s="1043"/>
      <c r="L28" s="1074"/>
      <c r="M28" s="1560" t="s">
        <v>372</v>
      </c>
      <c r="N28" s="1560"/>
      <c r="O28" s="1042"/>
      <c r="P28" s="1212"/>
    </row>
    <row r="29" spans="1:20" s="241" customFormat="1" ht="32.4" customHeight="1">
      <c r="A29" s="1562" t="s">
        <v>251</v>
      </c>
      <c r="B29" s="1562"/>
      <c r="C29" s="1214"/>
      <c r="D29" s="1213"/>
      <c r="E29" s="1563"/>
      <c r="F29" s="1563"/>
      <c r="G29" s="1044"/>
      <c r="H29" s="1076"/>
      <c r="I29" s="1564"/>
      <c r="J29" s="1564"/>
      <c r="K29" s="1043"/>
      <c r="L29" s="1074"/>
      <c r="M29" s="1560"/>
      <c r="N29" s="1560"/>
      <c r="O29" s="1042"/>
      <c r="P29" s="1212"/>
    </row>
    <row r="30" spans="1:20" ht="17.25" customHeight="1">
      <c r="B30" s="634"/>
      <c r="C30" s="634"/>
      <c r="D30" s="634"/>
      <c r="F30" s="634"/>
      <c r="G30" s="634"/>
      <c r="H30" s="634"/>
      <c r="J30" s="634"/>
      <c r="K30" s="634"/>
      <c r="L30" s="634"/>
      <c r="N30" s="634"/>
      <c r="O30" s="634"/>
      <c r="P30" s="634"/>
    </row>
    <row r="31" spans="1:20" s="810" customFormat="1" ht="36.6" customHeight="1">
      <c r="B31" s="810">
        <v>4</v>
      </c>
      <c r="F31" s="810">
        <v>3</v>
      </c>
      <c r="J31" s="810">
        <v>2</v>
      </c>
      <c r="N31" s="810">
        <v>1</v>
      </c>
      <c r="R31" s="1561">
        <v>2560</v>
      </c>
      <c r="S31" s="1561"/>
    </row>
    <row r="32" spans="1:20" ht="17.25" customHeight="1">
      <c r="B32" s="634"/>
      <c r="C32" s="634"/>
      <c r="D32" s="634"/>
      <c r="F32" s="634"/>
      <c r="G32" s="634"/>
      <c r="H32" s="634"/>
      <c r="J32" s="634"/>
      <c r="K32" s="634"/>
      <c r="L32" s="634"/>
      <c r="N32" s="634"/>
      <c r="O32" s="634"/>
      <c r="P32" s="634"/>
    </row>
    <row r="33" spans="2:16" ht="17.25" customHeight="1">
      <c r="B33" s="634"/>
      <c r="C33" s="634"/>
      <c r="D33" s="634"/>
      <c r="F33" s="634"/>
      <c r="G33" s="634"/>
      <c r="H33" s="634"/>
      <c r="J33" s="634"/>
      <c r="K33" s="634"/>
      <c r="L33" s="634"/>
      <c r="N33" s="634"/>
      <c r="O33" s="634"/>
      <c r="P33" s="634"/>
    </row>
    <row r="34" spans="2:16" ht="17.25" customHeight="1">
      <c r="B34" s="634"/>
      <c r="C34" s="634"/>
      <c r="D34" s="634"/>
      <c r="F34" s="634"/>
      <c r="G34" s="634"/>
      <c r="H34" s="634"/>
      <c r="J34" s="634"/>
      <c r="K34" s="634"/>
      <c r="L34" s="634"/>
      <c r="N34" s="634"/>
      <c r="O34" s="634"/>
      <c r="P34" s="634"/>
    </row>
    <row r="35" spans="2:16" ht="17.25" customHeight="1">
      <c r="B35" s="634"/>
      <c r="C35" s="634"/>
      <c r="D35" s="634"/>
      <c r="F35" s="634"/>
      <c r="G35" s="634"/>
      <c r="H35" s="634"/>
      <c r="J35" s="634"/>
      <c r="K35" s="634"/>
      <c r="L35" s="634"/>
      <c r="N35" s="634"/>
      <c r="O35" s="634"/>
      <c r="P35" s="634"/>
    </row>
    <row r="36" spans="2:16" ht="17.25" customHeight="1">
      <c r="B36" s="634"/>
      <c r="C36" s="634"/>
      <c r="D36" s="634"/>
      <c r="F36" s="634"/>
      <c r="G36" s="634"/>
      <c r="H36" s="634"/>
      <c r="J36" s="634"/>
      <c r="K36" s="634"/>
      <c r="L36" s="634"/>
      <c r="N36" s="634"/>
      <c r="O36" s="634"/>
      <c r="P36" s="634"/>
    </row>
    <row r="37" spans="2:16" ht="17.25" customHeight="1">
      <c r="B37" s="634"/>
      <c r="C37" s="634"/>
      <c r="D37" s="634"/>
      <c r="F37" s="634"/>
      <c r="G37" s="634"/>
      <c r="H37" s="634"/>
      <c r="J37" s="634"/>
      <c r="K37" s="634"/>
      <c r="L37" s="634"/>
      <c r="N37" s="634"/>
      <c r="O37" s="634"/>
      <c r="P37" s="634"/>
    </row>
    <row r="38" spans="2:16" ht="17.25" customHeight="1">
      <c r="B38" s="634"/>
      <c r="C38" s="634"/>
      <c r="D38" s="634"/>
      <c r="F38" s="634"/>
      <c r="G38" s="634"/>
      <c r="H38" s="634"/>
      <c r="J38" s="634"/>
      <c r="K38" s="634"/>
      <c r="L38" s="634"/>
      <c r="N38" s="634"/>
      <c r="O38" s="634"/>
      <c r="P38" s="634"/>
    </row>
    <row r="39" spans="2:16" ht="17.25" customHeight="1">
      <c r="B39" s="634"/>
      <c r="C39" s="634"/>
      <c r="D39" s="634"/>
      <c r="F39" s="634"/>
      <c r="G39" s="634"/>
      <c r="H39" s="634"/>
      <c r="J39" s="634"/>
      <c r="K39" s="634"/>
      <c r="L39" s="634"/>
      <c r="N39" s="634"/>
      <c r="O39" s="634"/>
      <c r="P39" s="634"/>
    </row>
    <row r="65535" ht="30.75" customHeight="1"/>
  </sheetData>
  <sheetProtection selectLockedCells="1" selectUnlockedCells="1"/>
  <mergeCells count="18">
    <mergeCell ref="J15:L15"/>
    <mergeCell ref="I28:J28"/>
    <mergeCell ref="N4:P4"/>
    <mergeCell ref="N15:P15"/>
    <mergeCell ref="M28:N28"/>
    <mergeCell ref="R31:S31"/>
    <mergeCell ref="A29:B29"/>
    <mergeCell ref="E29:F29"/>
    <mergeCell ref="I29:J29"/>
    <mergeCell ref="M29:N29"/>
    <mergeCell ref="R4:T4"/>
    <mergeCell ref="B4:D4"/>
    <mergeCell ref="B15:D15"/>
    <mergeCell ref="A28:B28"/>
    <mergeCell ref="F4:H4"/>
    <mergeCell ref="F15:H15"/>
    <mergeCell ref="E28:F28"/>
    <mergeCell ref="J4:L4"/>
  </mergeCells>
  <printOptions horizontalCentered="1"/>
  <pageMargins left="0.78740157480314965" right="0.51181102362204722" top="0.98425196850393704" bottom="0" header="0.51181102362204722" footer="0.51181102362204722"/>
  <pageSetup paperSize="9" firstPageNumber="13" orientation="portrait" useFirstPageNumber="1" horizontalDpi="300" verticalDpi="300" r:id="rId1"/>
  <headerFooter alignWithMargins="0">
    <oddHeader>&amp;C&amp;"TH SarabunPSK,ธรรมดา"&amp;16 21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Y105"/>
  <sheetViews>
    <sheetView zoomScale="45" zoomScaleNormal="45" workbookViewId="0">
      <selection activeCell="D28" sqref="D28"/>
    </sheetView>
  </sheetViews>
  <sheetFormatPr defaultColWidth="9.125" defaultRowHeight="5.25" customHeight="1"/>
  <cols>
    <col min="1" max="1" width="30.125" style="680" customWidth="1"/>
    <col min="2" max="2" width="16.625" style="633" customWidth="1"/>
    <col min="3" max="3" width="17.75" style="633" customWidth="1"/>
    <col min="4" max="4" width="19.25" style="633" customWidth="1"/>
    <col min="5" max="5" width="9.125" style="680"/>
    <col min="6" max="8" width="22.375" style="633" customWidth="1"/>
    <col min="9" max="9" width="30.25" style="680" customWidth="1"/>
    <col min="10" max="10" width="16.625" style="633" customWidth="1"/>
    <col min="11" max="11" width="17.75" style="633" customWidth="1"/>
    <col min="12" max="12" width="16.125" style="633" customWidth="1"/>
    <col min="13" max="13" width="30.25" style="680" customWidth="1"/>
    <col min="14" max="14" width="16.625" style="633" customWidth="1"/>
    <col min="15" max="15" width="17.75" style="633" customWidth="1"/>
    <col min="16" max="16" width="16.125" style="633" customWidth="1"/>
    <col min="17" max="17" width="30.125" style="680" customWidth="1"/>
    <col min="18" max="18" width="14.375" style="633" customWidth="1"/>
    <col min="19" max="20" width="10.25" style="633" bestFit="1" customWidth="1"/>
    <col min="21" max="21" width="9.125" style="633"/>
    <col min="22" max="22" width="10.625" style="633" bestFit="1" customWidth="1"/>
    <col min="23" max="24" width="9.125" style="633"/>
    <col min="25" max="25" width="10.25" style="633" bestFit="1" customWidth="1"/>
    <col min="26" max="16384" width="9.125" style="633"/>
  </cols>
  <sheetData>
    <row r="1" spans="1:25" s="810" customFormat="1" ht="36.6" customHeight="1">
      <c r="B1" s="420" t="s">
        <v>397</v>
      </c>
      <c r="F1" s="420" t="s">
        <v>396</v>
      </c>
      <c r="J1" s="420" t="s">
        <v>395</v>
      </c>
      <c r="N1" s="420" t="s">
        <v>394</v>
      </c>
      <c r="R1" s="420" t="s">
        <v>393</v>
      </c>
      <c r="S1" s="420"/>
    </row>
    <row r="2" spans="1:25" s="684" customFormat="1" ht="30.75" customHeight="1">
      <c r="A2" s="912" t="s">
        <v>390</v>
      </c>
      <c r="B2" s="911"/>
      <c r="C2" s="911"/>
      <c r="D2" s="911"/>
      <c r="E2" s="910" t="s">
        <v>390</v>
      </c>
      <c r="F2" s="850"/>
      <c r="G2" s="850"/>
      <c r="H2" s="850"/>
      <c r="I2" s="909" t="s">
        <v>390</v>
      </c>
      <c r="J2" s="908"/>
      <c r="K2" s="908"/>
      <c r="L2" s="908"/>
      <c r="M2" s="907" t="s">
        <v>400</v>
      </c>
      <c r="N2" s="906"/>
      <c r="O2" s="906"/>
      <c r="P2" s="906"/>
      <c r="Q2" s="684" t="s">
        <v>390</v>
      </c>
    </row>
    <row r="3" spans="1:25" ht="5.25" customHeight="1">
      <c r="A3" s="828"/>
      <c r="B3" s="827"/>
      <c r="C3" s="827"/>
      <c r="D3" s="827"/>
      <c r="E3" s="819"/>
      <c r="F3" s="826"/>
      <c r="G3" s="826"/>
      <c r="H3" s="826"/>
      <c r="I3" s="825"/>
      <c r="J3" s="824"/>
      <c r="K3" s="824"/>
      <c r="L3" s="824"/>
      <c r="M3" s="1247"/>
      <c r="N3" s="1194"/>
      <c r="O3" s="1194"/>
      <c r="P3" s="1194"/>
    </row>
    <row r="4" spans="1:25" s="680" customFormat="1" ht="26.25" customHeight="1">
      <c r="A4" s="1071" t="s">
        <v>55</v>
      </c>
      <c r="B4" s="1070" t="s">
        <v>0</v>
      </c>
      <c r="C4" s="1070" t="s">
        <v>1</v>
      </c>
      <c r="D4" s="1070" t="s">
        <v>2</v>
      </c>
      <c r="E4" s="1069" t="s">
        <v>55</v>
      </c>
      <c r="F4" s="1068" t="s">
        <v>0</v>
      </c>
      <c r="G4" s="1068" t="s">
        <v>1</v>
      </c>
      <c r="H4" s="1068" t="s">
        <v>2</v>
      </c>
      <c r="I4" s="1067" t="s">
        <v>55</v>
      </c>
      <c r="J4" s="1066" t="s">
        <v>0</v>
      </c>
      <c r="K4" s="1066" t="s">
        <v>1</v>
      </c>
      <c r="L4" s="1066" t="s">
        <v>2</v>
      </c>
      <c r="M4" s="1065" t="s">
        <v>55</v>
      </c>
      <c r="N4" s="1064" t="s">
        <v>0</v>
      </c>
      <c r="O4" s="1064" t="s">
        <v>1</v>
      </c>
      <c r="P4" s="1064" t="s">
        <v>2</v>
      </c>
      <c r="Q4" s="515" t="s">
        <v>55</v>
      </c>
      <c r="R4" s="514" t="s">
        <v>0</v>
      </c>
      <c r="S4" s="514" t="s">
        <v>1</v>
      </c>
      <c r="T4" s="514" t="s">
        <v>2</v>
      </c>
    </row>
    <row r="5" spans="1:25" s="680" customFormat="1" ht="21.75" customHeight="1">
      <c r="A5" s="828"/>
      <c r="B5" s="1569" t="s">
        <v>270</v>
      </c>
      <c r="C5" s="1569"/>
      <c r="D5" s="1569"/>
      <c r="E5" s="819"/>
      <c r="F5" s="1571" t="s">
        <v>270</v>
      </c>
      <c r="G5" s="1571"/>
      <c r="H5" s="1571"/>
      <c r="I5" s="825"/>
      <c r="J5" s="1572" t="s">
        <v>270</v>
      </c>
      <c r="K5" s="1572"/>
      <c r="L5" s="1572"/>
      <c r="M5" s="1247"/>
      <c r="N5" s="1568" t="s">
        <v>270</v>
      </c>
      <c r="O5" s="1568"/>
      <c r="P5" s="1568"/>
      <c r="R5" s="1537" t="s">
        <v>270</v>
      </c>
      <c r="S5" s="1537"/>
      <c r="T5" s="1537"/>
      <c r="V5" s="679"/>
      <c r="W5" s="679"/>
      <c r="X5" s="679"/>
    </row>
    <row r="6" spans="1:25" s="241" customFormat="1" ht="21" customHeight="1">
      <c r="A6" s="1289" t="s">
        <v>267</v>
      </c>
      <c r="B6" s="1290">
        <v>1306823</v>
      </c>
      <c r="C6" s="1290">
        <v>719730</v>
      </c>
      <c r="D6" s="1290">
        <v>587093</v>
      </c>
      <c r="E6" s="1040" t="s">
        <v>267</v>
      </c>
      <c r="F6" s="1287">
        <v>1361389</v>
      </c>
      <c r="G6" s="1287">
        <v>736463</v>
      </c>
      <c r="H6" s="1287">
        <v>624926</v>
      </c>
      <c r="I6" s="888" t="s">
        <v>267</v>
      </c>
      <c r="J6" s="1284">
        <v>1264250</v>
      </c>
      <c r="K6" s="1284">
        <v>688457</v>
      </c>
      <c r="L6" s="1284">
        <v>575793</v>
      </c>
      <c r="M6" s="1039" t="s">
        <v>267</v>
      </c>
      <c r="N6" s="883">
        <v>1244459</v>
      </c>
      <c r="O6" s="883">
        <v>702946</v>
      </c>
      <c r="P6" s="883">
        <v>541513</v>
      </c>
      <c r="Q6" s="683" t="s">
        <v>267</v>
      </c>
      <c r="R6" s="878">
        <v>1294230</v>
      </c>
      <c r="S6" s="878">
        <v>711899</v>
      </c>
      <c r="T6" s="878">
        <v>582331</v>
      </c>
      <c r="V6" s="878"/>
      <c r="W6" s="878"/>
      <c r="X6" s="878"/>
      <c r="Y6" s="244"/>
    </row>
    <row r="7" spans="1:25" s="241" customFormat="1" ht="18.75" customHeight="1">
      <c r="A7" s="1289"/>
      <c r="B7" s="1288"/>
      <c r="C7" s="1288"/>
      <c r="D7" s="1288"/>
      <c r="E7" s="1040"/>
      <c r="F7" s="1287"/>
      <c r="G7" s="1286"/>
      <c r="H7" s="1285"/>
      <c r="I7" s="888"/>
      <c r="J7" s="1284"/>
      <c r="K7" s="1283"/>
      <c r="L7" s="1282"/>
      <c r="M7" s="1039"/>
      <c r="N7" s="883"/>
      <c r="O7" s="882"/>
      <c r="P7" s="881"/>
      <c r="Q7" s="683"/>
      <c r="R7" s="1018"/>
      <c r="S7" s="1018"/>
      <c r="T7" s="1018"/>
      <c r="V7" s="1018"/>
      <c r="W7" s="1018"/>
      <c r="X7" s="1018"/>
      <c r="Y7" s="244"/>
    </row>
    <row r="8" spans="1:25" s="241" customFormat="1" ht="20.25" customHeight="1">
      <c r="A8" s="1265" t="s">
        <v>266</v>
      </c>
      <c r="B8" s="1280">
        <v>12867</v>
      </c>
      <c r="C8" s="1280">
        <v>1735</v>
      </c>
      <c r="D8" s="1280">
        <v>11132</v>
      </c>
      <c r="E8" s="1183" t="s">
        <v>266</v>
      </c>
      <c r="F8" s="1279">
        <v>19244</v>
      </c>
      <c r="G8" s="1279">
        <v>2592</v>
      </c>
      <c r="H8" s="1279">
        <v>16652</v>
      </c>
      <c r="I8" s="856" t="s">
        <v>266</v>
      </c>
      <c r="J8" s="1273">
        <v>18939</v>
      </c>
      <c r="K8" s="1273">
        <v>6461</v>
      </c>
      <c r="L8" s="1273">
        <v>12478</v>
      </c>
      <c r="M8" s="1180" t="s">
        <v>266</v>
      </c>
      <c r="N8" s="879">
        <v>15949</v>
      </c>
      <c r="O8" s="879">
        <v>4463</v>
      </c>
      <c r="P8" s="879">
        <v>11486</v>
      </c>
      <c r="Q8" s="1264" t="s">
        <v>266</v>
      </c>
      <c r="R8" s="878">
        <v>16750</v>
      </c>
      <c r="S8" s="878">
        <v>3813</v>
      </c>
      <c r="T8" s="878">
        <v>12937</v>
      </c>
      <c r="V8" s="878"/>
      <c r="W8" s="878"/>
      <c r="X8" s="878"/>
      <c r="Y8" s="244"/>
    </row>
    <row r="9" spans="1:25" s="241" customFormat="1" ht="20.25" customHeight="1">
      <c r="A9" s="1261" t="s">
        <v>265</v>
      </c>
      <c r="B9" s="1280">
        <v>343970</v>
      </c>
      <c r="C9" s="1280">
        <v>185889</v>
      </c>
      <c r="D9" s="1280">
        <v>158081</v>
      </c>
      <c r="E9" s="826" t="s">
        <v>265</v>
      </c>
      <c r="F9" s="1279">
        <v>366565</v>
      </c>
      <c r="G9" s="1279">
        <v>202450</v>
      </c>
      <c r="H9" s="1279">
        <v>164115</v>
      </c>
      <c r="I9" s="824" t="s">
        <v>265</v>
      </c>
      <c r="J9" s="1273">
        <v>324126</v>
      </c>
      <c r="K9" s="1273">
        <v>172526</v>
      </c>
      <c r="L9" s="1273">
        <v>151600</v>
      </c>
      <c r="M9" s="1194" t="s">
        <v>265</v>
      </c>
      <c r="N9" s="879">
        <v>295103</v>
      </c>
      <c r="O9" s="879">
        <v>170715</v>
      </c>
      <c r="P9" s="879">
        <v>124388</v>
      </c>
      <c r="Q9" s="522" t="s">
        <v>265</v>
      </c>
      <c r="R9" s="878">
        <v>332441</v>
      </c>
      <c r="S9" s="878">
        <v>182895</v>
      </c>
      <c r="T9" s="878">
        <v>149546</v>
      </c>
      <c r="V9" s="878"/>
      <c r="W9" s="878"/>
      <c r="X9" s="878"/>
      <c r="Y9" s="244"/>
    </row>
    <row r="10" spans="1:25" s="241" customFormat="1" ht="20.25" customHeight="1">
      <c r="A10" s="1263" t="s">
        <v>264</v>
      </c>
      <c r="B10" s="1280">
        <v>315207</v>
      </c>
      <c r="C10" s="1280">
        <v>185691</v>
      </c>
      <c r="D10" s="1280">
        <v>129516</v>
      </c>
      <c r="E10" s="1016" t="s">
        <v>264</v>
      </c>
      <c r="F10" s="1279">
        <v>330202</v>
      </c>
      <c r="G10" s="1279">
        <v>181902</v>
      </c>
      <c r="H10" s="1279">
        <v>148300</v>
      </c>
      <c r="I10" s="852" t="s">
        <v>264</v>
      </c>
      <c r="J10" s="1273">
        <v>302229</v>
      </c>
      <c r="K10" s="1273">
        <v>186786</v>
      </c>
      <c r="L10" s="1273">
        <v>115443</v>
      </c>
      <c r="M10" s="1013" t="s">
        <v>264</v>
      </c>
      <c r="N10" s="879">
        <v>308019</v>
      </c>
      <c r="O10" s="879">
        <v>196083</v>
      </c>
      <c r="P10" s="879">
        <v>111936</v>
      </c>
      <c r="Q10" s="1262" t="s">
        <v>264</v>
      </c>
      <c r="R10" s="878">
        <v>313914</v>
      </c>
      <c r="S10" s="878">
        <v>187616</v>
      </c>
      <c r="T10" s="878">
        <v>126298</v>
      </c>
      <c r="V10" s="878"/>
      <c r="W10" s="878"/>
      <c r="X10" s="878"/>
      <c r="Y10" s="244"/>
    </row>
    <row r="11" spans="1:25" s="241" customFormat="1" ht="20.25" customHeight="1">
      <c r="A11" s="1263" t="s">
        <v>263</v>
      </c>
      <c r="B11" s="1280">
        <v>239444</v>
      </c>
      <c r="C11" s="1280">
        <v>136399</v>
      </c>
      <c r="D11" s="1280">
        <v>103045</v>
      </c>
      <c r="E11" s="1016" t="s">
        <v>263</v>
      </c>
      <c r="F11" s="1279">
        <v>213970</v>
      </c>
      <c r="G11" s="1279">
        <v>125158</v>
      </c>
      <c r="H11" s="1279">
        <v>88812</v>
      </c>
      <c r="I11" s="852" t="s">
        <v>263</v>
      </c>
      <c r="J11" s="1273">
        <v>205328</v>
      </c>
      <c r="K11" s="1273">
        <v>126097</v>
      </c>
      <c r="L11" s="1273">
        <v>79231</v>
      </c>
      <c r="M11" s="1013" t="s">
        <v>263</v>
      </c>
      <c r="N11" s="879">
        <v>215109</v>
      </c>
      <c r="O11" s="879">
        <v>130652</v>
      </c>
      <c r="P11" s="879">
        <v>84457</v>
      </c>
      <c r="Q11" s="1262" t="s">
        <v>263</v>
      </c>
      <c r="R11" s="878">
        <v>218463</v>
      </c>
      <c r="S11" s="878">
        <v>129576</v>
      </c>
      <c r="T11" s="878">
        <v>88887</v>
      </c>
      <c r="V11" s="878"/>
      <c r="W11" s="878"/>
      <c r="X11" s="878"/>
      <c r="Y11" s="244"/>
    </row>
    <row r="12" spans="1:25" ht="20.25" customHeight="1">
      <c r="A12" s="1261" t="s">
        <v>262</v>
      </c>
      <c r="B12" s="1280">
        <f>SUM(B13:B15)</f>
        <v>197358</v>
      </c>
      <c r="C12" s="1280">
        <f>SUM(C13:C15)</f>
        <v>117412</v>
      </c>
      <c r="D12" s="1280">
        <f>SUM(D13:D15)</f>
        <v>79946</v>
      </c>
      <c r="E12" s="826" t="s">
        <v>262</v>
      </c>
      <c r="F12" s="1279">
        <v>230011</v>
      </c>
      <c r="G12" s="1279">
        <v>125016</v>
      </c>
      <c r="H12" s="1279">
        <v>104995</v>
      </c>
      <c r="I12" s="824" t="s">
        <v>262</v>
      </c>
      <c r="J12" s="1273">
        <v>219194</v>
      </c>
      <c r="K12" s="1273">
        <v>109440</v>
      </c>
      <c r="L12" s="1273">
        <v>109754</v>
      </c>
      <c r="M12" s="1194" t="s">
        <v>262</v>
      </c>
      <c r="N12" s="879">
        <v>211704</v>
      </c>
      <c r="O12" s="879">
        <v>108936</v>
      </c>
      <c r="P12" s="879">
        <v>102768</v>
      </c>
      <c r="Q12" s="522" t="s">
        <v>262</v>
      </c>
      <c r="R12" s="878">
        <v>214567</v>
      </c>
      <c r="S12" s="878">
        <v>115201</v>
      </c>
      <c r="T12" s="878">
        <v>99366</v>
      </c>
      <c r="V12" s="878"/>
      <c r="W12" s="878"/>
      <c r="X12" s="878"/>
      <c r="Y12" s="244"/>
    </row>
    <row r="13" spans="1:25" ht="20.25" customHeight="1">
      <c r="A13" s="1255" t="s">
        <v>291</v>
      </c>
      <c r="B13" s="1280">
        <v>156689</v>
      </c>
      <c r="C13" s="1280">
        <v>90836</v>
      </c>
      <c r="D13" s="1280">
        <v>65853</v>
      </c>
      <c r="E13" s="1009" t="s">
        <v>291</v>
      </c>
      <c r="F13" s="1279">
        <v>192081</v>
      </c>
      <c r="G13" s="1279">
        <v>100410</v>
      </c>
      <c r="H13" s="1279">
        <v>91671</v>
      </c>
      <c r="I13" s="840" t="s">
        <v>291</v>
      </c>
      <c r="J13" s="1273">
        <v>181675</v>
      </c>
      <c r="K13" s="1273">
        <v>82593</v>
      </c>
      <c r="L13" s="1273">
        <v>99082</v>
      </c>
      <c r="M13" s="1006" t="s">
        <v>291</v>
      </c>
      <c r="N13" s="879">
        <v>172000</v>
      </c>
      <c r="O13" s="879">
        <v>77102</v>
      </c>
      <c r="P13" s="879">
        <v>94898</v>
      </c>
      <c r="Q13" s="1250" t="s">
        <v>291</v>
      </c>
      <c r="R13" s="878">
        <v>175611</v>
      </c>
      <c r="S13" s="878">
        <v>87735</v>
      </c>
      <c r="T13" s="878">
        <v>87876</v>
      </c>
      <c r="V13" s="878"/>
      <c r="W13" s="878"/>
      <c r="X13" s="878"/>
      <c r="Y13" s="244"/>
    </row>
    <row r="14" spans="1:25" ht="20.25" customHeight="1">
      <c r="A14" s="1255" t="s">
        <v>290</v>
      </c>
      <c r="B14" s="1280">
        <v>40669</v>
      </c>
      <c r="C14" s="1280">
        <v>26576</v>
      </c>
      <c r="D14" s="1280">
        <v>14093</v>
      </c>
      <c r="E14" s="1009" t="s">
        <v>290</v>
      </c>
      <c r="F14" s="1279">
        <v>37930</v>
      </c>
      <c r="G14" s="1279">
        <v>24606</v>
      </c>
      <c r="H14" s="1279">
        <v>13324</v>
      </c>
      <c r="I14" s="840" t="s">
        <v>290</v>
      </c>
      <c r="J14" s="1273">
        <v>37519</v>
      </c>
      <c r="K14" s="1273">
        <v>26847</v>
      </c>
      <c r="L14" s="1273">
        <v>10672</v>
      </c>
      <c r="M14" s="1006" t="s">
        <v>290</v>
      </c>
      <c r="N14" s="879">
        <v>39704</v>
      </c>
      <c r="O14" s="879">
        <v>31834</v>
      </c>
      <c r="P14" s="879">
        <v>7870</v>
      </c>
      <c r="Q14" s="1250" t="s">
        <v>290</v>
      </c>
      <c r="R14" s="878">
        <v>38956</v>
      </c>
      <c r="S14" s="878">
        <v>27466</v>
      </c>
      <c r="T14" s="878">
        <v>11490</v>
      </c>
      <c r="V14" s="878"/>
      <c r="W14" s="878"/>
      <c r="X14" s="878"/>
      <c r="Y14" s="244"/>
    </row>
    <row r="15" spans="1:25" ht="20.25" customHeight="1">
      <c r="A15" s="1260" t="s">
        <v>269</v>
      </c>
      <c r="B15" s="1281" t="s">
        <v>204</v>
      </c>
      <c r="C15" s="1281" t="s">
        <v>204</v>
      </c>
      <c r="D15" s="1281" t="s">
        <v>204</v>
      </c>
      <c r="E15" s="1259" t="s">
        <v>269</v>
      </c>
      <c r="F15" s="1277" t="s">
        <v>204</v>
      </c>
      <c r="G15" s="1277" t="s">
        <v>204</v>
      </c>
      <c r="H15" s="1277" t="s">
        <v>204</v>
      </c>
      <c r="I15" s="847" t="s">
        <v>269</v>
      </c>
      <c r="J15" s="870" t="s">
        <v>206</v>
      </c>
      <c r="K15" s="870" t="s">
        <v>206</v>
      </c>
      <c r="L15" s="870" t="s">
        <v>206</v>
      </c>
      <c r="M15" s="1258" t="s">
        <v>269</v>
      </c>
      <c r="N15" s="874" t="s">
        <v>206</v>
      </c>
      <c r="O15" s="874" t="s">
        <v>206</v>
      </c>
      <c r="P15" s="874" t="s">
        <v>206</v>
      </c>
      <c r="Q15" s="1257" t="s">
        <v>269</v>
      </c>
      <c r="R15" s="1256" t="s">
        <v>204</v>
      </c>
      <c r="S15" s="1256" t="s">
        <v>204</v>
      </c>
      <c r="T15" s="1256" t="s">
        <v>204</v>
      </c>
      <c r="V15" s="1256"/>
      <c r="W15" s="1256"/>
      <c r="X15" s="1256"/>
      <c r="Y15" s="244"/>
    </row>
    <row r="16" spans="1:25" ht="20.25" customHeight="1">
      <c r="A16" s="1261" t="s">
        <v>258</v>
      </c>
      <c r="B16" s="1280">
        <f>SUM(B17:B19)</f>
        <v>197977</v>
      </c>
      <c r="C16" s="1280">
        <f>SUM(C17:C19)</f>
        <v>92604</v>
      </c>
      <c r="D16" s="1280">
        <f>SUM(D17:D19)</f>
        <v>105373</v>
      </c>
      <c r="E16" s="826" t="s">
        <v>258</v>
      </c>
      <c r="F16" s="1279">
        <v>201397</v>
      </c>
      <c r="G16" s="1279">
        <v>99345</v>
      </c>
      <c r="H16" s="1279">
        <v>102052</v>
      </c>
      <c r="I16" s="824" t="s">
        <v>258</v>
      </c>
      <c r="J16" s="1273">
        <v>193332</v>
      </c>
      <c r="K16" s="1273">
        <v>86045</v>
      </c>
      <c r="L16" s="1273">
        <v>107287</v>
      </c>
      <c r="M16" s="1194" t="s">
        <v>258</v>
      </c>
      <c r="N16" s="879">
        <v>198001</v>
      </c>
      <c r="O16" s="879">
        <v>92097</v>
      </c>
      <c r="P16" s="879">
        <v>105904</v>
      </c>
      <c r="Q16" s="522" t="s">
        <v>258</v>
      </c>
      <c r="R16" s="878">
        <v>197676</v>
      </c>
      <c r="S16" s="878">
        <v>92523</v>
      </c>
      <c r="T16" s="878">
        <v>105153</v>
      </c>
      <c r="V16" s="878"/>
      <c r="W16" s="878"/>
      <c r="X16" s="878"/>
      <c r="Y16" s="244"/>
    </row>
    <row r="17" spans="1:25" s="241" customFormat="1" ht="20.25" customHeight="1">
      <c r="A17" s="1260" t="s">
        <v>257</v>
      </c>
      <c r="B17" s="1280">
        <v>107941</v>
      </c>
      <c r="C17" s="1280">
        <v>52370</v>
      </c>
      <c r="D17" s="1280">
        <v>55571</v>
      </c>
      <c r="E17" s="1259" t="s">
        <v>257</v>
      </c>
      <c r="F17" s="1279">
        <v>118977</v>
      </c>
      <c r="G17" s="1279">
        <v>53299</v>
      </c>
      <c r="H17" s="1279">
        <v>65678</v>
      </c>
      <c r="I17" s="847" t="s">
        <v>257</v>
      </c>
      <c r="J17" s="1273">
        <v>110173</v>
      </c>
      <c r="K17" s="1273">
        <v>44107</v>
      </c>
      <c r="L17" s="1273">
        <v>66066</v>
      </c>
      <c r="M17" s="1258" t="s">
        <v>257</v>
      </c>
      <c r="N17" s="879">
        <v>126942</v>
      </c>
      <c r="O17" s="879">
        <v>56346</v>
      </c>
      <c r="P17" s="879">
        <v>70596</v>
      </c>
      <c r="Q17" s="1257" t="s">
        <v>257</v>
      </c>
      <c r="R17" s="878">
        <v>116008</v>
      </c>
      <c r="S17" s="878">
        <v>51531</v>
      </c>
      <c r="T17" s="878">
        <v>64477</v>
      </c>
      <c r="V17" s="878"/>
      <c r="W17" s="878"/>
      <c r="X17" s="878"/>
      <c r="Y17" s="244"/>
    </row>
    <row r="18" spans="1:25" s="241" customFormat="1" ht="20.25" customHeight="1">
      <c r="A18" s="1260" t="s">
        <v>256</v>
      </c>
      <c r="B18" s="1280">
        <v>71685</v>
      </c>
      <c r="C18" s="1280">
        <v>37015</v>
      </c>
      <c r="D18" s="1280">
        <v>34670</v>
      </c>
      <c r="E18" s="1259" t="s">
        <v>256</v>
      </c>
      <c r="F18" s="1279">
        <v>60105</v>
      </c>
      <c r="G18" s="1279">
        <v>37475</v>
      </c>
      <c r="H18" s="1279">
        <v>22630</v>
      </c>
      <c r="I18" s="847" t="s">
        <v>256</v>
      </c>
      <c r="J18" s="1273">
        <v>57314</v>
      </c>
      <c r="K18" s="1273">
        <v>31394</v>
      </c>
      <c r="L18" s="1273">
        <v>25920</v>
      </c>
      <c r="M18" s="1258" t="s">
        <v>256</v>
      </c>
      <c r="N18" s="879">
        <v>46133</v>
      </c>
      <c r="O18" s="879">
        <v>29595</v>
      </c>
      <c r="P18" s="879">
        <v>16538</v>
      </c>
      <c r="Q18" s="1257" t="s">
        <v>256</v>
      </c>
      <c r="R18" s="878">
        <v>58809</v>
      </c>
      <c r="S18" s="878">
        <v>33870</v>
      </c>
      <c r="T18" s="878">
        <v>24939</v>
      </c>
      <c r="V18" s="878"/>
      <c r="W18" s="878"/>
      <c r="X18" s="878"/>
      <c r="Y18" s="244"/>
    </row>
    <row r="19" spans="1:25" s="241" customFormat="1" ht="20.25" customHeight="1">
      <c r="A19" s="1260" t="s">
        <v>255</v>
      </c>
      <c r="B19" s="1280">
        <v>18351</v>
      </c>
      <c r="C19" s="1280">
        <v>3219</v>
      </c>
      <c r="D19" s="1280">
        <v>15132</v>
      </c>
      <c r="E19" s="1259" t="s">
        <v>255</v>
      </c>
      <c r="F19" s="1279">
        <v>22315</v>
      </c>
      <c r="G19" s="1279">
        <v>8571</v>
      </c>
      <c r="H19" s="1279">
        <v>13744</v>
      </c>
      <c r="I19" s="847" t="s">
        <v>255</v>
      </c>
      <c r="J19" s="1273">
        <v>25845</v>
      </c>
      <c r="K19" s="1273">
        <v>10544</v>
      </c>
      <c r="L19" s="1273">
        <v>15301</v>
      </c>
      <c r="M19" s="1258" t="s">
        <v>255</v>
      </c>
      <c r="N19" s="879">
        <v>24926</v>
      </c>
      <c r="O19" s="879">
        <v>6156</v>
      </c>
      <c r="P19" s="879">
        <v>18770</v>
      </c>
      <c r="Q19" s="1257" t="s">
        <v>255</v>
      </c>
      <c r="R19" s="878">
        <v>22859</v>
      </c>
      <c r="S19" s="878">
        <v>7122</v>
      </c>
      <c r="T19" s="878">
        <v>15737</v>
      </c>
      <c r="V19" s="878"/>
      <c r="W19" s="878"/>
      <c r="X19" s="878"/>
      <c r="Y19" s="244"/>
    </row>
    <row r="20" spans="1:25" s="241" customFormat="1" ht="20.25" customHeight="1">
      <c r="A20" s="1255" t="s">
        <v>254</v>
      </c>
      <c r="B20" s="1276">
        <v>0</v>
      </c>
      <c r="C20" s="1276">
        <v>0</v>
      </c>
      <c r="D20" s="1276">
        <v>0</v>
      </c>
      <c r="E20" s="1009" t="s">
        <v>254</v>
      </c>
      <c r="F20" s="1278" t="s">
        <v>204</v>
      </c>
      <c r="G20" s="1277" t="s">
        <v>204</v>
      </c>
      <c r="H20" s="1277" t="s">
        <v>204</v>
      </c>
      <c r="I20" s="840" t="s">
        <v>254</v>
      </c>
      <c r="J20" s="875" t="s">
        <v>206</v>
      </c>
      <c r="K20" s="870" t="s">
        <v>206</v>
      </c>
      <c r="L20" s="870" t="s">
        <v>206</v>
      </c>
      <c r="M20" s="1006" t="s">
        <v>254</v>
      </c>
      <c r="N20" s="869" t="s">
        <v>206</v>
      </c>
      <c r="O20" s="874" t="s">
        <v>206</v>
      </c>
      <c r="P20" s="874" t="s">
        <v>206</v>
      </c>
      <c r="Q20" s="1250" t="s">
        <v>254</v>
      </c>
      <c r="R20" s="1256" t="s">
        <v>204</v>
      </c>
      <c r="S20" s="1256" t="s">
        <v>204</v>
      </c>
      <c r="T20" s="1256" t="s">
        <v>204</v>
      </c>
      <c r="V20" s="1256"/>
      <c r="W20" s="1256"/>
      <c r="X20" s="1256"/>
      <c r="Y20" s="244"/>
    </row>
    <row r="21" spans="1:25" s="241" customFormat="1" ht="20.25" customHeight="1">
      <c r="A21" s="1255" t="s">
        <v>253</v>
      </c>
      <c r="B21" s="1276">
        <v>0</v>
      </c>
      <c r="C21" s="1276">
        <v>0</v>
      </c>
      <c r="D21" s="1276">
        <v>0</v>
      </c>
      <c r="E21" s="1009" t="s">
        <v>253</v>
      </c>
      <c r="F21" s="1275">
        <v>0</v>
      </c>
      <c r="G21" s="1274">
        <v>0</v>
      </c>
      <c r="H21" s="1274">
        <v>0</v>
      </c>
      <c r="I21" s="840" t="s">
        <v>253</v>
      </c>
      <c r="J21" s="1273">
        <v>1102</v>
      </c>
      <c r="K21" s="1273">
        <v>1102</v>
      </c>
      <c r="L21" s="870">
        <v>0</v>
      </c>
      <c r="M21" s="1006" t="s">
        <v>253</v>
      </c>
      <c r="N21" s="879">
        <v>574</v>
      </c>
      <c r="O21" s="879">
        <v>0</v>
      </c>
      <c r="P21" s="879">
        <v>574</v>
      </c>
      <c r="Q21" s="1250" t="s">
        <v>253</v>
      </c>
      <c r="R21" s="835">
        <v>419</v>
      </c>
      <c r="S21" s="835">
        <v>275</v>
      </c>
      <c r="T21" s="835">
        <v>144</v>
      </c>
      <c r="V21" s="835"/>
      <c r="W21" s="835"/>
      <c r="X21" s="835"/>
      <c r="Y21" s="244"/>
    </row>
    <row r="22" spans="1:25" ht="21" customHeight="1">
      <c r="A22" s="1261"/>
      <c r="B22" s="1570" t="s">
        <v>268</v>
      </c>
      <c r="C22" s="1570"/>
      <c r="D22" s="1570"/>
      <c r="E22" s="826"/>
      <c r="F22" s="1559" t="s">
        <v>268</v>
      </c>
      <c r="G22" s="1559"/>
      <c r="H22" s="1559"/>
      <c r="I22" s="824"/>
      <c r="J22" s="1543" t="s">
        <v>268</v>
      </c>
      <c r="K22" s="1543"/>
      <c r="L22" s="1543"/>
      <c r="M22" s="1194"/>
      <c r="N22" s="1558" t="s">
        <v>268</v>
      </c>
      <c r="O22" s="1558"/>
      <c r="P22" s="1558"/>
      <c r="Q22" s="522"/>
      <c r="S22" s="1272"/>
      <c r="T22" s="1272"/>
    </row>
    <row r="23" spans="1:25" ht="21" customHeight="1">
      <c r="A23" s="1271" t="s">
        <v>267</v>
      </c>
      <c r="B23" s="1269">
        <f>B6/$B$6*100</f>
        <v>100</v>
      </c>
      <c r="C23" s="1270">
        <f>C6/$C$6*100</f>
        <v>100</v>
      </c>
      <c r="D23" s="1269">
        <f>D6/$D$6*100</f>
        <v>100</v>
      </c>
      <c r="E23" s="1063" t="s">
        <v>267</v>
      </c>
      <c r="F23" s="1253">
        <f>F6*100/$F$6</f>
        <v>100</v>
      </c>
      <c r="G23" s="1253">
        <f>G6*100/$G$6</f>
        <v>100</v>
      </c>
      <c r="H23" s="1253">
        <f>H6*100/$H$6</f>
        <v>100</v>
      </c>
      <c r="I23" s="862" t="s">
        <v>267</v>
      </c>
      <c r="J23" s="1252">
        <f>J6*100/$J$6</f>
        <v>100</v>
      </c>
      <c r="K23" s="1252">
        <f>K6*100/$K$6</f>
        <v>100</v>
      </c>
      <c r="L23" s="1252">
        <f>L6*100/$L$6</f>
        <v>100</v>
      </c>
      <c r="M23" s="1062" t="s">
        <v>267</v>
      </c>
      <c r="N23" s="1251">
        <f>N6*100/$N$6</f>
        <v>100</v>
      </c>
      <c r="O23" s="1251">
        <f>O6*100/$O$6</f>
        <v>100</v>
      </c>
      <c r="P23" s="1251">
        <f>P6*100/$P$6</f>
        <v>100</v>
      </c>
      <c r="Q23" s="1266" t="s">
        <v>267</v>
      </c>
    </row>
    <row r="24" spans="1:25" ht="9" customHeight="1">
      <c r="A24" s="1271"/>
      <c r="B24" s="1269"/>
      <c r="C24" s="1270"/>
      <c r="D24" s="1269"/>
      <c r="E24" s="1063"/>
      <c r="F24" s="1267"/>
      <c r="G24" s="1268"/>
      <c r="H24" s="1267"/>
      <c r="I24" s="862"/>
      <c r="J24" s="861"/>
      <c r="K24" s="861"/>
      <c r="L24" s="861"/>
      <c r="M24" s="1062"/>
      <c r="N24" s="837"/>
      <c r="O24" s="837"/>
      <c r="P24" s="837"/>
      <c r="Q24" s="1266"/>
    </row>
    <row r="25" spans="1:25" ht="20.25" customHeight="1">
      <c r="A25" s="1265" t="s">
        <v>266</v>
      </c>
      <c r="B25" s="1254">
        <f t="shared" ref="B25:B31" si="0">B8*100/$B$6</f>
        <v>0.98460158720806112</v>
      </c>
      <c r="C25" s="1254">
        <f>C8*100/$C$6-0.03</f>
        <v>0.2110626207049866</v>
      </c>
      <c r="D25" s="1254">
        <f t="shared" ref="D25:D31" si="1">D8*100/$D$6</f>
        <v>1.8961220794661153</v>
      </c>
      <c r="E25" s="1183" t="s">
        <v>266</v>
      </c>
      <c r="F25" s="1253">
        <f t="shared" ref="F25:F31" si="2">F8*100/$F$6</f>
        <v>1.4135563016889368</v>
      </c>
      <c r="G25" s="1253">
        <f t="shared" ref="G25:G31" si="3">G8*100/$G$6</f>
        <v>0.35195250813686496</v>
      </c>
      <c r="H25" s="1253">
        <f t="shared" ref="H25:H31" si="4">H8*100/$H$6</f>
        <v>2.6646354928423523</v>
      </c>
      <c r="I25" s="856" t="s">
        <v>266</v>
      </c>
      <c r="J25" s="1252">
        <f t="shared" ref="J25:J31" si="5">J8*100/$J$6</f>
        <v>1.4980423175795927</v>
      </c>
      <c r="K25" s="1252">
        <f t="shared" ref="K25:K31" si="6">K8*100/$K$6</f>
        <v>0.93847546034102347</v>
      </c>
      <c r="L25" s="1252">
        <f t="shared" ref="L25:L31" si="7">L8*100/$L$6</f>
        <v>2.1670982453763767</v>
      </c>
      <c r="M25" s="1180" t="s">
        <v>266</v>
      </c>
      <c r="N25" s="1251">
        <f t="shared" ref="N25:N31" si="8">N8*100/$N$6</f>
        <v>1.2816010812730672</v>
      </c>
      <c r="O25" s="1251">
        <f t="shared" ref="O25:O31" si="9">O8*100/$O$6</f>
        <v>0.63489940905844833</v>
      </c>
      <c r="P25" s="1251">
        <f t="shared" ref="P25:P31" si="10">P8*100/$P$6</f>
        <v>2.1210940457569807</v>
      </c>
      <c r="Q25" s="1264" t="s">
        <v>266</v>
      </c>
      <c r="R25" s="1092">
        <f t="shared" ref="R25:R31" si="11">R8*100/$R$6</f>
        <v>1.2942058212218848</v>
      </c>
      <c r="S25" s="1092">
        <f t="shared" ref="S25:S31" si="12">S8*100/$S$6</f>
        <v>0.53560968620548699</v>
      </c>
      <c r="T25" s="1092">
        <f t="shared" ref="T25:T31" si="13">T8*100/$T$6</f>
        <v>2.2215887527883624</v>
      </c>
    </row>
    <row r="26" spans="1:25" ht="20.25" customHeight="1">
      <c r="A26" s="1261" t="s">
        <v>265</v>
      </c>
      <c r="B26" s="1254">
        <f t="shared" si="0"/>
        <v>26.321085563997574</v>
      </c>
      <c r="C26" s="1254">
        <f t="shared" ref="C26:C31" si="14">C9*100/$C$6</f>
        <v>25.827602017423199</v>
      </c>
      <c r="D26" s="1254">
        <f t="shared" si="1"/>
        <v>26.926057711469902</v>
      </c>
      <c r="E26" s="826" t="s">
        <v>265</v>
      </c>
      <c r="F26" s="1253">
        <f t="shared" si="2"/>
        <v>26.925808861390831</v>
      </c>
      <c r="G26" s="1253">
        <f t="shared" si="3"/>
        <v>27.48950049085969</v>
      </c>
      <c r="H26" s="1253">
        <f t="shared" si="4"/>
        <v>26.261509362708544</v>
      </c>
      <c r="I26" s="824" t="s">
        <v>265</v>
      </c>
      <c r="J26" s="1252">
        <f t="shared" si="5"/>
        <v>25.637808977654736</v>
      </c>
      <c r="K26" s="1252">
        <f t="shared" si="6"/>
        <v>25.059807656832596</v>
      </c>
      <c r="L26" s="1252">
        <f t="shared" si="7"/>
        <v>26.328906395180212</v>
      </c>
      <c r="M26" s="1194" t="s">
        <v>265</v>
      </c>
      <c r="N26" s="1251">
        <f t="shared" si="8"/>
        <v>23.713356566990154</v>
      </c>
      <c r="O26" s="1251">
        <f t="shared" si="9"/>
        <v>24.28564925328546</v>
      </c>
      <c r="P26" s="1251">
        <f t="shared" si="10"/>
        <v>22.970455002926983</v>
      </c>
      <c r="Q26" s="522" t="s">
        <v>265</v>
      </c>
      <c r="R26" s="1092">
        <f t="shared" si="11"/>
        <v>25.686392681362662</v>
      </c>
      <c r="S26" s="1092">
        <f t="shared" si="12"/>
        <v>25.691144389864291</v>
      </c>
      <c r="T26" s="1092">
        <f t="shared" si="13"/>
        <v>25.680583723002897</v>
      </c>
    </row>
    <row r="27" spans="1:25" ht="20.25" customHeight="1">
      <c r="A27" s="1263" t="s">
        <v>264</v>
      </c>
      <c r="B27" s="1254">
        <f t="shared" si="0"/>
        <v>24.120098896331026</v>
      </c>
      <c r="C27" s="1254">
        <f t="shared" si="14"/>
        <v>25.800091701054562</v>
      </c>
      <c r="D27" s="1254">
        <f t="shared" si="1"/>
        <v>22.060559400299443</v>
      </c>
      <c r="E27" s="1016" t="s">
        <v>264</v>
      </c>
      <c r="F27" s="1253">
        <f t="shared" si="2"/>
        <v>24.254786839029844</v>
      </c>
      <c r="G27" s="1253">
        <f t="shared" si="3"/>
        <v>24.699407845336424</v>
      </c>
      <c r="H27" s="1253">
        <f t="shared" si="4"/>
        <v>23.73080972787178</v>
      </c>
      <c r="I27" s="852" t="s">
        <v>264</v>
      </c>
      <c r="J27" s="1252">
        <f t="shared" si="5"/>
        <v>23.905793948981611</v>
      </c>
      <c r="K27" s="1252">
        <f t="shared" si="6"/>
        <v>27.131106227404182</v>
      </c>
      <c r="L27" s="1252">
        <f t="shared" si="7"/>
        <v>20.049392750519718</v>
      </c>
      <c r="M27" s="1013" t="s">
        <v>264</v>
      </c>
      <c r="N27" s="1251">
        <f t="shared" si="8"/>
        <v>24.75123728463533</v>
      </c>
      <c r="O27" s="1251">
        <f t="shared" si="9"/>
        <v>27.894461309972602</v>
      </c>
      <c r="P27" s="1251">
        <f t="shared" si="10"/>
        <v>20.670971888024848</v>
      </c>
      <c r="Q27" s="1262" t="s">
        <v>264</v>
      </c>
      <c r="R27" s="1092">
        <f t="shared" si="11"/>
        <v>24.254885144062492</v>
      </c>
      <c r="S27" s="1092">
        <f t="shared" si="12"/>
        <v>26.35430025888504</v>
      </c>
      <c r="T27" s="1092">
        <f t="shared" si="13"/>
        <v>21.688352500553808</v>
      </c>
    </row>
    <row r="28" spans="1:25" ht="20.25" customHeight="1">
      <c r="A28" s="1263" t="s">
        <v>263</v>
      </c>
      <c r="B28" s="1254">
        <f t="shared" si="0"/>
        <v>18.322603749704435</v>
      </c>
      <c r="C28" s="1254">
        <f t="shared" si="14"/>
        <v>18.951412335181249</v>
      </c>
      <c r="D28" s="1254">
        <f t="shared" si="1"/>
        <v>17.551733711694741</v>
      </c>
      <c r="E28" s="1016" t="s">
        <v>263</v>
      </c>
      <c r="F28" s="1253">
        <f t="shared" si="2"/>
        <v>15.717036056556942</v>
      </c>
      <c r="G28" s="1253">
        <f t="shared" si="3"/>
        <v>16.994472227389565</v>
      </c>
      <c r="H28" s="1253">
        <f t="shared" si="4"/>
        <v>14.211602653754204</v>
      </c>
      <c r="I28" s="852" t="s">
        <v>263</v>
      </c>
      <c r="J28" s="1252">
        <f t="shared" si="5"/>
        <v>16.241091556258652</v>
      </c>
      <c r="K28" s="1252">
        <f t="shared" si="6"/>
        <v>18.315886104724044</v>
      </c>
      <c r="L28" s="1252">
        <f t="shared" si="7"/>
        <v>13.760327061982345</v>
      </c>
      <c r="M28" s="1013" t="s">
        <v>263</v>
      </c>
      <c r="N28" s="1251">
        <f t="shared" si="8"/>
        <v>17.285342466083655</v>
      </c>
      <c r="O28" s="1251">
        <f t="shared" si="9"/>
        <v>18.586349449317588</v>
      </c>
      <c r="P28" s="1251">
        <f t="shared" si="10"/>
        <v>15.596486141606942</v>
      </c>
      <c r="Q28" s="1262" t="s">
        <v>263</v>
      </c>
      <c r="R28" s="1092">
        <f t="shared" si="11"/>
        <v>16.879766347558007</v>
      </c>
      <c r="S28" s="1092">
        <f t="shared" si="12"/>
        <v>18.201458352940517</v>
      </c>
      <c r="T28" s="1092">
        <f t="shared" si="13"/>
        <v>15.263999340581217</v>
      </c>
    </row>
    <row r="29" spans="1:25" ht="20.25" customHeight="1">
      <c r="A29" s="1261" t="s">
        <v>262</v>
      </c>
      <c r="B29" s="1254">
        <f t="shared" si="0"/>
        <v>15.102121710438215</v>
      </c>
      <c r="C29" s="1254">
        <f t="shared" si="14"/>
        <v>16.313339724618956</v>
      </c>
      <c r="D29" s="1254">
        <f t="shared" si="1"/>
        <v>13.617263363726019</v>
      </c>
      <c r="E29" s="826" t="s">
        <v>262</v>
      </c>
      <c r="F29" s="1253">
        <f t="shared" si="2"/>
        <v>16.895317943659013</v>
      </c>
      <c r="G29" s="1253">
        <f t="shared" si="3"/>
        <v>16.975190878564163</v>
      </c>
      <c r="H29" s="1253">
        <f t="shared" si="4"/>
        <v>16.801189260808481</v>
      </c>
      <c r="I29" s="824" t="s">
        <v>262</v>
      </c>
      <c r="J29" s="1252">
        <f t="shared" si="5"/>
        <v>17.337868301364445</v>
      </c>
      <c r="K29" s="1252">
        <f t="shared" si="6"/>
        <v>15.89641764118892</v>
      </c>
      <c r="L29" s="1252">
        <f t="shared" si="7"/>
        <v>19.061364066600323</v>
      </c>
      <c r="M29" s="1194" t="s">
        <v>262</v>
      </c>
      <c r="N29" s="1251">
        <f t="shared" si="8"/>
        <v>17.011729594948488</v>
      </c>
      <c r="O29" s="1251">
        <f t="shared" si="9"/>
        <v>15.497065208422837</v>
      </c>
      <c r="P29" s="1251">
        <f t="shared" si="10"/>
        <v>18.97793774110686</v>
      </c>
      <c r="Q29" s="522" t="s">
        <v>262</v>
      </c>
      <c r="R29" s="1092">
        <f t="shared" si="11"/>
        <v>16.578737936842757</v>
      </c>
      <c r="S29" s="1092">
        <f t="shared" si="12"/>
        <v>16.182211240639472</v>
      </c>
      <c r="T29" s="1092">
        <f t="shared" si="13"/>
        <v>17.06349138204904</v>
      </c>
    </row>
    <row r="30" spans="1:25" ht="20.25" customHeight="1">
      <c r="A30" s="1255" t="s">
        <v>261</v>
      </c>
      <c r="B30" s="1254">
        <f t="shared" si="0"/>
        <v>11.990070575739791</v>
      </c>
      <c r="C30" s="1254">
        <f t="shared" si="14"/>
        <v>12.620843927583955</v>
      </c>
      <c r="D30" s="1254">
        <f t="shared" si="1"/>
        <v>11.216791888167633</v>
      </c>
      <c r="E30" s="1009" t="s">
        <v>261</v>
      </c>
      <c r="F30" s="1253">
        <f t="shared" si="2"/>
        <v>14.109192890496397</v>
      </c>
      <c r="G30" s="1253">
        <f t="shared" si="3"/>
        <v>13.634086165903787</v>
      </c>
      <c r="H30" s="1253">
        <f t="shared" si="4"/>
        <v>14.669096821063613</v>
      </c>
      <c r="I30" s="840" t="s">
        <v>261</v>
      </c>
      <c r="J30" s="1252">
        <f t="shared" si="5"/>
        <v>14.370179948586118</v>
      </c>
      <c r="K30" s="1252">
        <f t="shared" si="6"/>
        <v>11.996827688584762</v>
      </c>
      <c r="L30" s="1252">
        <f t="shared" si="7"/>
        <v>17.207920207435659</v>
      </c>
      <c r="M30" s="1006" t="s">
        <v>261</v>
      </c>
      <c r="N30" s="1251">
        <f t="shared" si="8"/>
        <v>13.821266911967369</v>
      </c>
      <c r="O30" s="1251">
        <f t="shared" si="9"/>
        <v>10.968410091244563</v>
      </c>
      <c r="P30" s="1251">
        <f t="shared" si="10"/>
        <v>17.524602364116834</v>
      </c>
      <c r="Q30" s="1250" t="s">
        <v>261</v>
      </c>
      <c r="R30" s="1092">
        <f t="shared" si="11"/>
        <v>13.56876289376695</v>
      </c>
      <c r="S30" s="1092">
        <f t="shared" si="12"/>
        <v>12.324079679842225</v>
      </c>
      <c r="T30" s="1092">
        <f t="shared" si="13"/>
        <v>15.090386738813493</v>
      </c>
    </row>
    <row r="31" spans="1:25" ht="20.25" customHeight="1">
      <c r="A31" s="1255" t="s">
        <v>260</v>
      </c>
      <c r="B31" s="1254">
        <f t="shared" si="0"/>
        <v>3.112051134698425</v>
      </c>
      <c r="C31" s="1254">
        <f t="shared" si="14"/>
        <v>3.6924957970349994</v>
      </c>
      <c r="D31" s="1254">
        <f t="shared" si="1"/>
        <v>2.4004714755583869</v>
      </c>
      <c r="E31" s="1009" t="s">
        <v>260</v>
      </c>
      <c r="F31" s="1253">
        <f t="shared" si="2"/>
        <v>2.7861250531626154</v>
      </c>
      <c r="G31" s="1253">
        <f t="shared" si="3"/>
        <v>3.3411047126603779</v>
      </c>
      <c r="H31" s="1253">
        <f t="shared" si="4"/>
        <v>2.132092439744866</v>
      </c>
      <c r="I31" s="840" t="s">
        <v>260</v>
      </c>
      <c r="J31" s="1252">
        <f t="shared" si="5"/>
        <v>2.9676883527783269</v>
      </c>
      <c r="K31" s="1252">
        <f t="shared" si="6"/>
        <v>3.8995899526041566</v>
      </c>
      <c r="L31" s="1252">
        <f t="shared" si="7"/>
        <v>1.8534438591646651</v>
      </c>
      <c r="M31" s="1006" t="s">
        <v>260</v>
      </c>
      <c r="N31" s="1251">
        <f t="shared" si="8"/>
        <v>3.1904626829811189</v>
      </c>
      <c r="O31" s="1251">
        <f t="shared" si="9"/>
        <v>4.5286551171782756</v>
      </c>
      <c r="P31" s="1251">
        <f t="shared" si="10"/>
        <v>1.4533353769900261</v>
      </c>
      <c r="Q31" s="1250" t="s">
        <v>260</v>
      </c>
      <c r="R31" s="1092">
        <f t="shared" si="11"/>
        <v>3.0099750430758059</v>
      </c>
      <c r="S31" s="1092">
        <f t="shared" si="12"/>
        <v>3.8581315607972479</v>
      </c>
      <c r="T31" s="1092">
        <f t="shared" si="13"/>
        <v>1.9731046432355481</v>
      </c>
    </row>
    <row r="32" spans="1:25" ht="20.25" customHeight="1">
      <c r="A32" s="1260" t="s">
        <v>259</v>
      </c>
      <c r="B32" s="1254" t="s">
        <v>206</v>
      </c>
      <c r="C32" s="1254" t="s">
        <v>206</v>
      </c>
      <c r="D32" s="1254" t="s">
        <v>206</v>
      </c>
      <c r="E32" s="1259" t="s">
        <v>259</v>
      </c>
      <c r="F32" s="1253" t="s">
        <v>206</v>
      </c>
      <c r="G32" s="1253" t="s">
        <v>206</v>
      </c>
      <c r="H32" s="1253" t="s">
        <v>206</v>
      </c>
      <c r="I32" s="847" t="s">
        <v>259</v>
      </c>
      <c r="J32" s="870" t="s">
        <v>206</v>
      </c>
      <c r="K32" s="870" t="s">
        <v>206</v>
      </c>
      <c r="L32" s="870" t="s">
        <v>206</v>
      </c>
      <c r="M32" s="1258" t="s">
        <v>259</v>
      </c>
      <c r="N32" s="874" t="s">
        <v>206</v>
      </c>
      <c r="O32" s="874" t="s">
        <v>206</v>
      </c>
      <c r="P32" s="874" t="s">
        <v>206</v>
      </c>
      <c r="Q32" s="1257" t="s">
        <v>259</v>
      </c>
      <c r="R32" s="1256" t="s">
        <v>204</v>
      </c>
      <c r="S32" s="1256" t="s">
        <v>204</v>
      </c>
      <c r="T32" s="1256" t="s">
        <v>204</v>
      </c>
    </row>
    <row r="33" spans="1:20" ht="20.25" customHeight="1">
      <c r="A33" s="1261" t="s">
        <v>258</v>
      </c>
      <c r="B33" s="1254">
        <f>B16*100/$B$6+0.05</f>
        <v>15.19948849232069</v>
      </c>
      <c r="C33" s="1254">
        <f>C16*100/$C$6</f>
        <v>12.866491601017048</v>
      </c>
      <c r="D33" s="1254">
        <f>D16*100/$D$6</f>
        <v>17.948263733343779</v>
      </c>
      <c r="E33" s="826" t="s">
        <v>258</v>
      </c>
      <c r="F33" s="1253">
        <f>F16*100/$F$6</f>
        <v>14.793493997674434</v>
      </c>
      <c r="G33" s="1253">
        <f>G16*100/$G$6</f>
        <v>13.489476049713291</v>
      </c>
      <c r="H33" s="1253">
        <f>H16*100/$H$6</f>
        <v>16.330253502014639</v>
      </c>
      <c r="I33" s="824" t="s">
        <v>258</v>
      </c>
      <c r="J33" s="1252">
        <f>J16*100/$J$6</f>
        <v>15.29222859402808</v>
      </c>
      <c r="K33" s="1252">
        <f>K16*100/$K$6</f>
        <v>12.498238815205598</v>
      </c>
      <c r="L33" s="1252">
        <f>L16*100/$L$6</f>
        <v>18.632911480341026</v>
      </c>
      <c r="M33" s="1194" t="s">
        <v>258</v>
      </c>
      <c r="N33" s="1251">
        <f>N16*100/$N$6</f>
        <v>15.910608545560761</v>
      </c>
      <c r="O33" s="1251">
        <f>O16*100/$O$6</f>
        <v>13.101575369943069</v>
      </c>
      <c r="P33" s="1251">
        <f>P16*100/$P$6</f>
        <v>19.557055878621565</v>
      </c>
      <c r="Q33" s="522" t="s">
        <v>258</v>
      </c>
      <c r="R33" s="1092">
        <f>R16*100/$R$6</f>
        <v>15.273637606916854</v>
      </c>
      <c r="S33" s="1092">
        <f>S16*100/$S$6</f>
        <v>12.996646996273348</v>
      </c>
      <c r="T33" s="1092">
        <f>T16*100/$T$6</f>
        <v>18.057256096618591</v>
      </c>
    </row>
    <row r="34" spans="1:20" ht="20.25" customHeight="1">
      <c r="A34" s="1260" t="s">
        <v>257</v>
      </c>
      <c r="B34" s="1254">
        <f>B17*100/$B$6</f>
        <v>8.2598025899452328</v>
      </c>
      <c r="C34" s="1254">
        <f>C17*100/$C$6</f>
        <v>7.2763397385130535</v>
      </c>
      <c r="D34" s="1254">
        <f>D17*100/$D$6</f>
        <v>9.465450959217705</v>
      </c>
      <c r="E34" s="1259" t="s">
        <v>257</v>
      </c>
      <c r="F34" s="1253">
        <f>F17*100/$F$6</f>
        <v>8.7393830859511858</v>
      </c>
      <c r="G34" s="1253">
        <f>G17*100/$G$6</f>
        <v>7.237159232710944</v>
      </c>
      <c r="H34" s="1253">
        <f>H17*100/$H$6</f>
        <v>10.509724351363202</v>
      </c>
      <c r="I34" s="847" t="s">
        <v>257</v>
      </c>
      <c r="J34" s="1252">
        <f>J17*100/$J$6</f>
        <v>8.7144947597389759</v>
      </c>
      <c r="K34" s="1252">
        <f>K17*100/$K$6</f>
        <v>6.40664558570833</v>
      </c>
      <c r="L34" s="1252">
        <f>L17*100/$L$6</f>
        <v>11.473915104907492</v>
      </c>
      <c r="M34" s="1258" t="s">
        <v>257</v>
      </c>
      <c r="N34" s="1251">
        <f>N17*100/$N$6</f>
        <v>10.200577118249777</v>
      </c>
      <c r="O34" s="1251">
        <f>O17*100/$O$6</f>
        <v>8.0156939508866962</v>
      </c>
      <c r="P34" s="1251">
        <f>P17*100/$P$6</f>
        <v>13.036806133924763</v>
      </c>
      <c r="Q34" s="1257" t="s">
        <v>257</v>
      </c>
      <c r="R34" s="1092">
        <f>R17*100/$R$6</f>
        <v>8.9634763527348316</v>
      </c>
      <c r="S34" s="1092">
        <f>S17*100/$S$6</f>
        <v>7.2385268134946106</v>
      </c>
      <c r="T34" s="1092">
        <f>T17*100/$T$6</f>
        <v>11.072225246466356</v>
      </c>
    </row>
    <row r="35" spans="1:20" ht="20.25" customHeight="1">
      <c r="A35" s="1260" t="s">
        <v>256</v>
      </c>
      <c r="B35" s="1254">
        <f>B18*100/$B$6</f>
        <v>5.4854406449840569</v>
      </c>
      <c r="C35" s="1254">
        <f>C18*100/$C$6</f>
        <v>5.1429008100259823</v>
      </c>
      <c r="D35" s="1254">
        <f>D18*100/$D$6</f>
        <v>5.9053676334073133</v>
      </c>
      <c r="E35" s="1259" t="s">
        <v>256</v>
      </c>
      <c r="F35" s="1253">
        <f>F18*100/$F$6</f>
        <v>4.4149761750682579</v>
      </c>
      <c r="G35" s="1253">
        <f>G18*100/$G$6</f>
        <v>5.0885108959988488</v>
      </c>
      <c r="H35" s="1253">
        <f>H18*100/$H$6</f>
        <v>3.6212287534844125</v>
      </c>
      <c r="I35" s="847" t="s">
        <v>256</v>
      </c>
      <c r="J35" s="1252">
        <f>J18*100/$J$6</f>
        <v>4.5334387977061503</v>
      </c>
      <c r="K35" s="1252">
        <f>K18*100/$K$6</f>
        <v>4.5600524070493869</v>
      </c>
      <c r="L35" s="1252">
        <f>L18*100/$L$6</f>
        <v>4.5016177688856933</v>
      </c>
      <c r="M35" s="1258" t="s">
        <v>256</v>
      </c>
      <c r="N35" s="1251">
        <f>N18*100/$N$6</f>
        <v>3.7070727119173874</v>
      </c>
      <c r="O35" s="1251">
        <f>O18*100/$O$6</f>
        <v>4.2101384743636068</v>
      </c>
      <c r="P35" s="1251">
        <f>P18*100/$P$6</f>
        <v>3.0540356371869191</v>
      </c>
      <c r="Q35" s="1257" t="s">
        <v>256</v>
      </c>
      <c r="R35" s="1092">
        <f>R18*100/$R$6</f>
        <v>4.5439373218052435</v>
      </c>
      <c r="S35" s="1092">
        <f>S18*100/$S$6</f>
        <v>4.7576973699920915</v>
      </c>
      <c r="T35" s="1092">
        <f>T18*100/$T$6</f>
        <v>4.2826159005788806</v>
      </c>
    </row>
    <row r="36" spans="1:20" ht="20.25" customHeight="1">
      <c r="A36" s="1260" t="s">
        <v>255</v>
      </c>
      <c r="B36" s="1254">
        <f>B19*100/$B$6</f>
        <v>1.4042452573913988</v>
      </c>
      <c r="C36" s="1254">
        <f>C19*100/$C$6</f>
        <v>0.44725105247801261</v>
      </c>
      <c r="D36" s="1254">
        <f>D19*100/$D$6</f>
        <v>2.577445140718762</v>
      </c>
      <c r="E36" s="1259" t="s">
        <v>255</v>
      </c>
      <c r="F36" s="1253">
        <f>F19*100/$F$6</f>
        <v>1.6391347366549898</v>
      </c>
      <c r="G36" s="1253">
        <f>G19*100/$G$6</f>
        <v>1.1638059210034992</v>
      </c>
      <c r="H36" s="1253">
        <f>H19*100/$H$6</f>
        <v>2.1993003971670246</v>
      </c>
      <c r="I36" s="847" t="s">
        <v>255</v>
      </c>
      <c r="J36" s="1252">
        <f>J19*100/$J$6</f>
        <v>2.0442950365829544</v>
      </c>
      <c r="K36" s="1252">
        <f>K19*100/$K$6</f>
        <v>1.5315408224478799</v>
      </c>
      <c r="L36" s="1252">
        <f>L19*100/$L$6</f>
        <v>2.6573786065478391</v>
      </c>
      <c r="M36" s="1258" t="s">
        <v>255</v>
      </c>
      <c r="N36" s="1251">
        <f>N19*100/$N$6</f>
        <v>2.0029587153935968</v>
      </c>
      <c r="O36" s="1251">
        <f>O19*100/$O$6</f>
        <v>0.87574294469276448</v>
      </c>
      <c r="P36" s="1251">
        <f>P19*100/$P$6</f>
        <v>3.4662141075098845</v>
      </c>
      <c r="Q36" s="1257" t="s">
        <v>255</v>
      </c>
      <c r="R36" s="1092">
        <f>R19*100/$R$6</f>
        <v>1.7662239323767801</v>
      </c>
      <c r="S36" s="1092">
        <f>S19*100/$S$6</f>
        <v>1.0004228127866452</v>
      </c>
      <c r="T36" s="1092">
        <f>T19*100/$T$6</f>
        <v>2.7024149495733525</v>
      </c>
    </row>
    <row r="37" spans="1:20" ht="20.25" customHeight="1">
      <c r="A37" s="1255" t="s">
        <v>254</v>
      </c>
      <c r="B37" s="1254" t="s">
        <v>206</v>
      </c>
      <c r="C37" s="1254" t="s">
        <v>206</v>
      </c>
      <c r="D37" s="1254" t="s">
        <v>206</v>
      </c>
      <c r="E37" s="1009" t="s">
        <v>254</v>
      </c>
      <c r="F37" s="1253" t="s">
        <v>206</v>
      </c>
      <c r="G37" s="1253" t="s">
        <v>206</v>
      </c>
      <c r="H37" s="1253" t="s">
        <v>206</v>
      </c>
      <c r="I37" s="840" t="s">
        <v>254</v>
      </c>
      <c r="J37" s="870" t="s">
        <v>206</v>
      </c>
      <c r="K37" s="870" t="s">
        <v>206</v>
      </c>
      <c r="L37" s="870" t="s">
        <v>206</v>
      </c>
      <c r="M37" s="1006" t="s">
        <v>254</v>
      </c>
      <c r="N37" s="874" t="s">
        <v>206</v>
      </c>
      <c r="O37" s="874" t="s">
        <v>206</v>
      </c>
      <c r="P37" s="874" t="s">
        <v>206</v>
      </c>
      <c r="Q37" s="1250" t="s">
        <v>254</v>
      </c>
      <c r="R37" s="1256" t="s">
        <v>204</v>
      </c>
      <c r="S37" s="1256" t="s">
        <v>204</v>
      </c>
      <c r="T37" s="1256" t="s">
        <v>204</v>
      </c>
    </row>
    <row r="38" spans="1:20" ht="20.25" customHeight="1">
      <c r="A38" s="1255" t="s">
        <v>253</v>
      </c>
      <c r="B38" s="1254" t="s">
        <v>206</v>
      </c>
      <c r="C38" s="1254" t="s">
        <v>206</v>
      </c>
      <c r="D38" s="1254" t="s">
        <v>206</v>
      </c>
      <c r="E38" s="1009" t="s">
        <v>253</v>
      </c>
      <c r="F38" s="1253" t="s">
        <v>206</v>
      </c>
      <c r="G38" s="1253" t="s">
        <v>206</v>
      </c>
      <c r="H38" s="1253" t="s">
        <v>206</v>
      </c>
      <c r="I38" s="840" t="s">
        <v>253</v>
      </c>
      <c r="J38" s="1252">
        <f>J21*100/$J$6</f>
        <v>8.7166304132885106E-2</v>
      </c>
      <c r="K38" s="1252">
        <f>K21*100/$K$6</f>
        <v>0.16006809430363841</v>
      </c>
      <c r="L38" s="870" t="s">
        <v>206</v>
      </c>
      <c r="M38" s="1006" t="s">
        <v>253</v>
      </c>
      <c r="N38" s="1251">
        <f>N21*100/$N$6</f>
        <v>4.6124460508542263E-2</v>
      </c>
      <c r="O38" s="874" t="s">
        <v>206</v>
      </c>
      <c r="P38" s="1251">
        <f>P21*100/$P$6</f>
        <v>0.10599930195581639</v>
      </c>
      <c r="Q38" s="1250" t="s">
        <v>253</v>
      </c>
      <c r="R38" s="1092">
        <f>R21*100/$R$6</f>
        <v>3.2374462035341479E-2</v>
      </c>
      <c r="S38" s="1092">
        <f>S21*100/$S$6</f>
        <v>3.8629075191846031E-2</v>
      </c>
      <c r="T38" s="1092">
        <f>T21*100/$T$6</f>
        <v>2.47282044060852E-2</v>
      </c>
    </row>
    <row r="39" spans="1:20" ht="20.25" customHeight="1">
      <c r="A39" s="834"/>
      <c r="B39" s="834"/>
      <c r="C39" s="834"/>
      <c r="D39" s="834"/>
      <c r="E39" s="1216"/>
      <c r="F39" s="1216"/>
      <c r="G39" s="1216"/>
      <c r="H39" s="1216"/>
      <c r="I39" s="832"/>
      <c r="J39" s="832"/>
      <c r="K39" s="832"/>
      <c r="L39" s="1249"/>
      <c r="M39" s="1215"/>
      <c r="N39" s="1215"/>
      <c r="O39" s="1215"/>
      <c r="P39" s="1215"/>
      <c r="Q39" s="699"/>
      <c r="R39" s="829"/>
      <c r="S39" s="829"/>
      <c r="T39" s="829"/>
    </row>
    <row r="40" spans="1:20" ht="15" customHeight="1">
      <c r="A40" s="828"/>
      <c r="B40" s="827"/>
      <c r="C40" s="827"/>
      <c r="D40" s="827"/>
      <c r="E40" s="819"/>
      <c r="F40" s="826"/>
      <c r="G40" s="826"/>
      <c r="H40" s="826"/>
      <c r="I40" s="825"/>
      <c r="J40" s="824"/>
      <c r="K40" s="824"/>
      <c r="L40" s="824"/>
      <c r="M40" s="1247"/>
      <c r="N40" s="1194"/>
      <c r="O40" s="1194"/>
      <c r="P40" s="1194"/>
    </row>
    <row r="41" spans="1:20" ht="15" customHeight="1">
      <c r="A41" s="828"/>
      <c r="B41" s="820"/>
      <c r="C41" s="820"/>
      <c r="D41" s="820"/>
      <c r="E41" s="819"/>
      <c r="F41" s="818"/>
      <c r="G41" s="818"/>
      <c r="H41" s="818"/>
      <c r="I41" s="825"/>
      <c r="J41" s="1248"/>
      <c r="K41" s="1248"/>
      <c r="L41" s="1248"/>
      <c r="M41" s="1247"/>
      <c r="N41" s="1246"/>
      <c r="O41" s="1246"/>
      <c r="P41" s="1246"/>
      <c r="Q41" s="1567" t="s">
        <v>251</v>
      </c>
      <c r="R41" s="1567"/>
    </row>
    <row r="42" spans="1:20" ht="15" customHeight="1">
      <c r="B42" s="634"/>
      <c r="C42" s="634"/>
      <c r="D42" s="634"/>
      <c r="F42" s="634"/>
      <c r="G42" s="634"/>
      <c r="H42" s="634"/>
      <c r="J42" s="634"/>
      <c r="K42" s="634"/>
      <c r="L42" s="634"/>
      <c r="N42" s="634"/>
      <c r="O42" s="634"/>
      <c r="P42" s="634"/>
    </row>
    <row r="43" spans="1:20" ht="15" customHeight="1">
      <c r="B43" s="634"/>
      <c r="C43" s="634"/>
      <c r="D43" s="634"/>
      <c r="F43" s="634"/>
      <c r="G43" s="634"/>
      <c r="H43" s="634"/>
      <c r="J43" s="634"/>
      <c r="K43" s="634"/>
      <c r="L43" s="634"/>
      <c r="N43" s="634"/>
      <c r="O43" s="634"/>
      <c r="P43" s="634"/>
    </row>
    <row r="44" spans="1:20" ht="15" customHeight="1">
      <c r="B44" s="634"/>
      <c r="C44" s="634"/>
      <c r="D44" s="634"/>
      <c r="F44" s="634"/>
      <c r="G44" s="634"/>
      <c r="H44" s="634"/>
      <c r="J44" s="634"/>
      <c r="K44" s="634"/>
      <c r="L44" s="634"/>
      <c r="N44" s="634"/>
      <c r="O44" s="634"/>
      <c r="P44" s="634"/>
    </row>
    <row r="45" spans="1:20" ht="15" customHeight="1">
      <c r="B45" s="634"/>
      <c r="C45" s="634"/>
      <c r="D45" s="634"/>
      <c r="F45" s="634"/>
      <c r="G45" s="634"/>
      <c r="H45" s="634"/>
      <c r="J45" s="634"/>
      <c r="K45" s="634"/>
      <c r="L45" s="634"/>
      <c r="N45" s="634"/>
      <c r="O45" s="634"/>
      <c r="P45" s="634"/>
    </row>
    <row r="46" spans="1:20" s="810" customFormat="1" ht="36.6" customHeight="1">
      <c r="B46" s="810">
        <v>4</v>
      </c>
      <c r="F46" s="810">
        <v>3</v>
      </c>
      <c r="J46" s="810">
        <v>2</v>
      </c>
      <c r="N46" s="810">
        <v>1</v>
      </c>
      <c r="R46" s="1561">
        <v>2560</v>
      </c>
      <c r="S46" s="1561"/>
    </row>
    <row r="47" spans="1:20" ht="15" customHeight="1">
      <c r="B47" s="634"/>
      <c r="C47" s="634"/>
      <c r="D47" s="634"/>
      <c r="F47" s="634"/>
      <c r="G47" s="634"/>
      <c r="H47" s="634"/>
      <c r="J47" s="634"/>
      <c r="K47" s="634"/>
      <c r="L47" s="634"/>
      <c r="N47" s="634"/>
      <c r="O47" s="634"/>
      <c r="P47" s="634"/>
    </row>
    <row r="48" spans="1:20" ht="15" customHeight="1">
      <c r="B48" s="634"/>
      <c r="C48" s="634"/>
      <c r="D48" s="634"/>
      <c r="F48" s="634"/>
      <c r="G48" s="634"/>
      <c r="H48" s="634"/>
      <c r="J48" s="634"/>
      <c r="K48" s="634"/>
      <c r="L48" s="634"/>
      <c r="N48" s="634"/>
      <c r="O48" s="634"/>
      <c r="P48" s="634"/>
    </row>
    <row r="49" spans="1:17" ht="15" customHeight="1">
      <c r="B49" s="634"/>
      <c r="C49" s="634"/>
      <c r="D49" s="634"/>
      <c r="F49" s="634"/>
      <c r="G49" s="634"/>
      <c r="H49" s="634"/>
      <c r="J49" s="634"/>
      <c r="K49" s="634"/>
      <c r="L49" s="634"/>
      <c r="N49" s="634"/>
      <c r="O49" s="634"/>
      <c r="P49" s="634"/>
    </row>
    <row r="50" spans="1:17" ht="15" customHeight="1">
      <c r="A50" s="633"/>
      <c r="B50" s="634"/>
      <c r="C50" s="634"/>
      <c r="D50" s="634"/>
      <c r="E50" s="633"/>
      <c r="F50" s="634"/>
      <c r="G50" s="634"/>
      <c r="H50" s="634"/>
      <c r="I50" s="633"/>
      <c r="J50" s="634"/>
      <c r="K50" s="634"/>
      <c r="L50" s="634"/>
      <c r="M50" s="633"/>
      <c r="N50" s="634"/>
      <c r="O50" s="634"/>
      <c r="P50" s="634"/>
      <c r="Q50" s="633"/>
    </row>
    <row r="51" spans="1:17" ht="15" customHeight="1">
      <c r="A51" s="633"/>
      <c r="B51" s="634"/>
      <c r="C51" s="634"/>
      <c r="D51" s="634"/>
      <c r="E51" s="633"/>
      <c r="F51" s="634"/>
      <c r="G51" s="634"/>
      <c r="H51" s="634"/>
      <c r="I51" s="633"/>
      <c r="J51" s="634"/>
      <c r="K51" s="634"/>
      <c r="L51" s="634"/>
      <c r="M51" s="633"/>
      <c r="N51" s="634"/>
      <c r="O51" s="634"/>
      <c r="P51" s="634"/>
      <c r="Q51" s="633"/>
    </row>
    <row r="52" spans="1:17" ht="15" customHeight="1">
      <c r="A52" s="633"/>
      <c r="B52" s="634"/>
      <c r="C52" s="634"/>
      <c r="D52" s="634"/>
      <c r="E52" s="633"/>
      <c r="F52" s="634"/>
      <c r="G52" s="634"/>
      <c r="H52" s="634"/>
      <c r="I52" s="633"/>
      <c r="J52" s="634"/>
      <c r="K52" s="634"/>
      <c r="L52" s="634"/>
      <c r="M52" s="633"/>
      <c r="N52" s="634"/>
      <c r="O52" s="634"/>
      <c r="P52" s="634"/>
      <c r="Q52" s="633"/>
    </row>
    <row r="53" spans="1:17" ht="15" customHeight="1">
      <c r="A53" s="633"/>
      <c r="B53" s="634"/>
      <c r="C53" s="634"/>
      <c r="D53" s="634"/>
      <c r="E53" s="633"/>
      <c r="F53" s="634"/>
      <c r="G53" s="634"/>
      <c r="H53" s="634"/>
      <c r="I53" s="633"/>
      <c r="J53" s="634"/>
      <c r="K53" s="634"/>
      <c r="L53" s="634"/>
      <c r="M53" s="633"/>
      <c r="N53" s="634"/>
      <c r="O53" s="634"/>
      <c r="P53" s="634"/>
      <c r="Q53" s="633"/>
    </row>
    <row r="54" spans="1:17" ht="15" customHeight="1">
      <c r="A54" s="633"/>
      <c r="B54" s="634"/>
      <c r="C54" s="634"/>
      <c r="D54" s="634"/>
      <c r="E54" s="633"/>
      <c r="F54" s="634"/>
      <c r="G54" s="634"/>
      <c r="H54" s="634"/>
      <c r="I54" s="633"/>
      <c r="J54" s="634"/>
      <c r="K54" s="634"/>
      <c r="L54" s="634"/>
      <c r="M54" s="633"/>
      <c r="N54" s="634"/>
      <c r="O54" s="634"/>
      <c r="P54" s="634"/>
      <c r="Q54" s="633"/>
    </row>
    <row r="55" spans="1:17" ht="15" customHeight="1">
      <c r="A55" s="633"/>
      <c r="B55" s="634"/>
      <c r="C55" s="634"/>
      <c r="D55" s="634"/>
      <c r="E55" s="633"/>
      <c r="F55" s="634"/>
      <c r="G55" s="634"/>
      <c r="H55" s="634"/>
      <c r="I55" s="633"/>
      <c r="J55" s="634"/>
      <c r="K55" s="634"/>
      <c r="L55" s="634"/>
      <c r="M55" s="633"/>
      <c r="N55" s="634"/>
      <c r="O55" s="634"/>
      <c r="P55" s="634"/>
      <c r="Q55" s="633"/>
    </row>
    <row r="56" spans="1:17" ht="15" customHeight="1">
      <c r="A56" s="633"/>
      <c r="B56" s="634"/>
      <c r="C56" s="634"/>
      <c r="D56" s="634"/>
      <c r="E56" s="633"/>
      <c r="F56" s="634"/>
      <c r="G56" s="634"/>
      <c r="H56" s="634"/>
      <c r="I56" s="633"/>
      <c r="J56" s="634"/>
      <c r="K56" s="634"/>
      <c r="L56" s="634"/>
      <c r="M56" s="633"/>
      <c r="N56" s="634"/>
      <c r="O56" s="634"/>
      <c r="P56" s="634"/>
      <c r="Q56" s="633"/>
    </row>
    <row r="57" spans="1:17" ht="15" customHeight="1">
      <c r="A57" s="633"/>
      <c r="B57" s="634"/>
      <c r="C57" s="634"/>
      <c r="D57" s="634"/>
      <c r="E57" s="633"/>
      <c r="F57" s="634"/>
      <c r="G57" s="634"/>
      <c r="H57" s="634"/>
      <c r="I57" s="633"/>
      <c r="J57" s="634"/>
      <c r="K57" s="634"/>
      <c r="L57" s="634"/>
      <c r="M57" s="633"/>
      <c r="N57" s="634"/>
      <c r="O57" s="634"/>
      <c r="P57" s="634"/>
      <c r="Q57" s="633"/>
    </row>
    <row r="58" spans="1:17" ht="15" customHeight="1">
      <c r="A58" s="633"/>
      <c r="B58" s="634"/>
      <c r="C58" s="634"/>
      <c r="D58" s="634"/>
      <c r="E58" s="633"/>
      <c r="F58" s="634"/>
      <c r="G58" s="634"/>
      <c r="H58" s="634"/>
      <c r="I58" s="633"/>
      <c r="J58" s="634"/>
      <c r="K58" s="634"/>
      <c r="L58" s="634"/>
      <c r="M58" s="633"/>
      <c r="N58" s="634"/>
      <c r="O58" s="634"/>
      <c r="P58" s="634"/>
      <c r="Q58" s="633"/>
    </row>
    <row r="59" spans="1:17" ht="15" customHeight="1">
      <c r="A59" s="633"/>
      <c r="B59" s="634"/>
      <c r="C59" s="634"/>
      <c r="D59" s="634"/>
      <c r="E59" s="633"/>
      <c r="F59" s="634"/>
      <c r="G59" s="634"/>
      <c r="H59" s="634"/>
      <c r="I59" s="633"/>
      <c r="J59" s="634"/>
      <c r="K59" s="634"/>
      <c r="L59" s="634"/>
      <c r="M59" s="633"/>
      <c r="N59" s="634"/>
      <c r="O59" s="634"/>
      <c r="P59" s="634"/>
      <c r="Q59" s="633"/>
    </row>
    <row r="60" spans="1:17" ht="15" customHeight="1">
      <c r="A60" s="633"/>
      <c r="B60" s="634"/>
      <c r="C60" s="634"/>
      <c r="D60" s="634"/>
      <c r="E60" s="633"/>
      <c r="F60" s="634"/>
      <c r="G60" s="634"/>
      <c r="H60" s="634"/>
      <c r="I60" s="633"/>
      <c r="J60" s="634"/>
      <c r="K60" s="634"/>
      <c r="L60" s="634"/>
      <c r="M60" s="633"/>
      <c r="N60" s="634"/>
      <c r="O60" s="634"/>
      <c r="P60" s="634"/>
      <c r="Q60" s="633"/>
    </row>
    <row r="61" spans="1:17" ht="15" customHeight="1">
      <c r="A61" s="633"/>
      <c r="B61" s="634"/>
      <c r="C61" s="634"/>
      <c r="D61" s="634"/>
      <c r="E61" s="633"/>
      <c r="F61" s="634"/>
      <c r="G61" s="634"/>
      <c r="H61" s="634"/>
      <c r="I61" s="633"/>
      <c r="J61" s="634"/>
      <c r="K61" s="634"/>
      <c r="L61" s="634"/>
      <c r="M61" s="633"/>
      <c r="N61" s="634"/>
      <c r="O61" s="634"/>
      <c r="P61" s="634"/>
      <c r="Q61" s="633"/>
    </row>
    <row r="62" spans="1:17" ht="15" customHeight="1">
      <c r="A62" s="633"/>
      <c r="B62" s="634"/>
      <c r="C62" s="634"/>
      <c r="D62" s="634"/>
      <c r="E62" s="633"/>
      <c r="F62" s="634"/>
      <c r="G62" s="634"/>
      <c r="H62" s="634"/>
      <c r="I62" s="633"/>
      <c r="J62" s="634"/>
      <c r="K62" s="634"/>
      <c r="L62" s="634"/>
      <c r="M62" s="633"/>
      <c r="N62" s="634"/>
      <c r="O62" s="634"/>
      <c r="P62" s="634"/>
      <c r="Q62" s="633"/>
    </row>
    <row r="63" spans="1:17" ht="15" customHeight="1">
      <c r="A63" s="633"/>
      <c r="B63" s="634"/>
      <c r="C63" s="634"/>
      <c r="D63" s="634"/>
      <c r="E63" s="633"/>
      <c r="F63" s="634"/>
      <c r="G63" s="634"/>
      <c r="H63" s="634"/>
      <c r="I63" s="633"/>
      <c r="J63" s="634"/>
      <c r="K63" s="634"/>
      <c r="L63" s="634"/>
      <c r="M63" s="633"/>
      <c r="N63" s="634"/>
      <c r="O63" s="634"/>
      <c r="P63" s="634"/>
      <c r="Q63" s="633"/>
    </row>
    <row r="64" spans="1:17" ht="15" customHeight="1">
      <c r="A64" s="633"/>
      <c r="B64" s="634"/>
      <c r="C64" s="634"/>
      <c r="D64" s="634"/>
      <c r="E64" s="633"/>
      <c r="F64" s="634"/>
      <c r="G64" s="634"/>
      <c r="H64" s="634"/>
      <c r="I64" s="633"/>
      <c r="J64" s="634"/>
      <c r="K64" s="634"/>
      <c r="L64" s="634"/>
      <c r="M64" s="633"/>
      <c r="N64" s="634"/>
      <c r="O64" s="634"/>
      <c r="P64" s="634"/>
      <c r="Q64" s="633"/>
    </row>
    <row r="65" spans="1:17" ht="15" customHeight="1">
      <c r="A65" s="633"/>
      <c r="E65" s="633"/>
      <c r="I65" s="633"/>
      <c r="M65" s="633"/>
      <c r="Q65" s="633"/>
    </row>
    <row r="66" spans="1:17" ht="15" customHeight="1">
      <c r="A66" s="633"/>
      <c r="E66" s="633"/>
      <c r="I66" s="633"/>
      <c r="M66" s="633"/>
      <c r="Q66" s="633"/>
    </row>
    <row r="67" spans="1:17" ht="15" customHeight="1">
      <c r="A67" s="633"/>
      <c r="E67" s="633"/>
      <c r="I67" s="633"/>
      <c r="M67" s="633"/>
      <c r="Q67" s="633"/>
    </row>
    <row r="68" spans="1:17" ht="15" customHeight="1">
      <c r="A68" s="633"/>
      <c r="E68" s="633"/>
      <c r="I68" s="633"/>
      <c r="M68" s="633"/>
      <c r="Q68" s="633"/>
    </row>
    <row r="69" spans="1:17" ht="15" customHeight="1">
      <c r="A69" s="633"/>
      <c r="E69" s="633"/>
      <c r="I69" s="633"/>
      <c r="M69" s="633"/>
      <c r="Q69" s="633"/>
    </row>
    <row r="70" spans="1:17" ht="15" customHeight="1">
      <c r="A70" s="633"/>
      <c r="E70" s="633"/>
      <c r="I70" s="633"/>
      <c r="M70" s="633"/>
      <c r="Q70" s="633"/>
    </row>
    <row r="71" spans="1:17" ht="15" customHeight="1">
      <c r="A71" s="633"/>
      <c r="E71" s="633"/>
      <c r="I71" s="633"/>
      <c r="M71" s="633"/>
      <c r="Q71" s="633"/>
    </row>
    <row r="72" spans="1:17" ht="15" customHeight="1">
      <c r="A72" s="633"/>
      <c r="E72" s="633"/>
      <c r="I72" s="633"/>
      <c r="M72" s="633"/>
      <c r="Q72" s="633"/>
    </row>
    <row r="73" spans="1:17" ht="15" customHeight="1">
      <c r="A73" s="633"/>
      <c r="E73" s="633"/>
      <c r="I73" s="633"/>
      <c r="M73" s="633"/>
      <c r="Q73" s="633"/>
    </row>
    <row r="74" spans="1:17" ht="15" customHeight="1">
      <c r="A74" s="633"/>
      <c r="E74" s="633"/>
      <c r="I74" s="633"/>
      <c r="M74" s="633"/>
      <c r="Q74" s="633"/>
    </row>
    <row r="75" spans="1:17" ht="15" customHeight="1">
      <c r="A75" s="633"/>
      <c r="E75" s="633"/>
      <c r="I75" s="633"/>
      <c r="M75" s="633"/>
      <c r="Q75" s="633"/>
    </row>
    <row r="76" spans="1:17" ht="15" customHeight="1">
      <c r="A76" s="633"/>
      <c r="E76" s="633"/>
      <c r="I76" s="633"/>
      <c r="M76" s="633"/>
      <c r="Q76" s="633"/>
    </row>
    <row r="77" spans="1:17" ht="15" customHeight="1">
      <c r="A77" s="633"/>
      <c r="E77" s="633"/>
      <c r="I77" s="633"/>
      <c r="M77" s="633"/>
      <c r="Q77" s="633"/>
    </row>
    <row r="78" spans="1:17" ht="15" customHeight="1">
      <c r="A78" s="633"/>
      <c r="E78" s="633"/>
      <c r="I78" s="633"/>
      <c r="M78" s="633"/>
      <c r="Q78" s="633"/>
    </row>
    <row r="79" spans="1:17" ht="15" customHeight="1">
      <c r="A79" s="633"/>
      <c r="E79" s="633"/>
      <c r="I79" s="633"/>
      <c r="M79" s="633"/>
      <c r="Q79" s="633"/>
    </row>
    <row r="80" spans="1:17" ht="15" customHeight="1">
      <c r="A80" s="633"/>
      <c r="E80" s="633"/>
      <c r="I80" s="633"/>
      <c r="M80" s="633"/>
      <c r="Q80" s="633"/>
    </row>
    <row r="81" spans="1:17" ht="15" customHeight="1">
      <c r="A81" s="633"/>
      <c r="E81" s="633"/>
      <c r="I81" s="633"/>
      <c r="M81" s="633"/>
      <c r="Q81" s="633"/>
    </row>
    <row r="82" spans="1:17" ht="15" customHeight="1">
      <c r="A82" s="633"/>
      <c r="E82" s="633"/>
      <c r="I82" s="633"/>
      <c r="M82" s="633"/>
      <c r="Q82" s="633"/>
    </row>
    <row r="83" spans="1:17" ht="15" customHeight="1">
      <c r="A83" s="633"/>
      <c r="E83" s="633"/>
      <c r="I83" s="633"/>
      <c r="M83" s="633"/>
      <c r="Q83" s="633"/>
    </row>
    <row r="84" spans="1:17" ht="15" customHeight="1">
      <c r="A84" s="633"/>
      <c r="E84" s="633"/>
      <c r="I84" s="633"/>
      <c r="M84" s="633"/>
      <c r="Q84" s="633"/>
    </row>
    <row r="85" spans="1:17" ht="15" customHeight="1">
      <c r="A85" s="633"/>
      <c r="E85" s="633"/>
      <c r="I85" s="633"/>
      <c r="M85" s="633"/>
      <c r="Q85" s="633"/>
    </row>
    <row r="86" spans="1:17" ht="15" customHeight="1">
      <c r="A86" s="633"/>
      <c r="E86" s="633"/>
      <c r="I86" s="633"/>
      <c r="M86" s="633"/>
      <c r="Q86" s="633"/>
    </row>
    <row r="87" spans="1:17" ht="15" customHeight="1">
      <c r="A87" s="633"/>
      <c r="E87" s="633"/>
      <c r="I87" s="633"/>
      <c r="M87" s="633"/>
      <c r="Q87" s="633"/>
    </row>
    <row r="88" spans="1:17" ht="15" customHeight="1">
      <c r="A88" s="633"/>
      <c r="E88" s="633"/>
      <c r="I88" s="633"/>
      <c r="M88" s="633"/>
      <c r="Q88" s="633"/>
    </row>
    <row r="89" spans="1:17" ht="15" customHeight="1">
      <c r="A89" s="633"/>
      <c r="E89" s="633"/>
      <c r="I89" s="633"/>
      <c r="M89" s="633"/>
      <c r="Q89" s="633"/>
    </row>
    <row r="90" spans="1:17" ht="15" customHeight="1">
      <c r="A90" s="633"/>
      <c r="E90" s="633"/>
      <c r="I90" s="633"/>
      <c r="M90" s="633"/>
      <c r="Q90" s="633"/>
    </row>
    <row r="91" spans="1:17" ht="15" customHeight="1">
      <c r="A91" s="633"/>
      <c r="E91" s="633"/>
      <c r="I91" s="633"/>
      <c r="M91" s="633"/>
      <c r="Q91" s="633"/>
    </row>
    <row r="92" spans="1:17" ht="15" customHeight="1">
      <c r="A92" s="633"/>
      <c r="E92" s="633"/>
      <c r="I92" s="633"/>
      <c r="M92" s="633"/>
      <c r="Q92" s="633"/>
    </row>
    <row r="93" spans="1:17" ht="15" customHeight="1">
      <c r="A93" s="633"/>
      <c r="E93" s="633"/>
      <c r="I93" s="633"/>
      <c r="M93" s="633"/>
      <c r="Q93" s="633"/>
    </row>
    <row r="94" spans="1:17" ht="15" customHeight="1">
      <c r="A94" s="633"/>
      <c r="E94" s="633"/>
      <c r="I94" s="633"/>
      <c r="M94" s="633"/>
      <c r="Q94" s="633"/>
    </row>
    <row r="95" spans="1:17" ht="15" customHeight="1">
      <c r="A95" s="633"/>
      <c r="E95" s="633"/>
      <c r="I95" s="633"/>
      <c r="M95" s="633"/>
      <c r="Q95" s="633"/>
    </row>
    <row r="96" spans="1:17" ht="15" customHeight="1">
      <c r="A96" s="633"/>
      <c r="E96" s="633"/>
      <c r="I96" s="633"/>
      <c r="M96" s="633"/>
      <c r="Q96" s="633"/>
    </row>
    <row r="97" spans="1:17" ht="15" customHeight="1">
      <c r="A97" s="633"/>
      <c r="E97" s="633"/>
      <c r="I97" s="633"/>
      <c r="M97" s="633"/>
      <c r="Q97" s="633"/>
    </row>
    <row r="98" spans="1:17" ht="15" customHeight="1">
      <c r="A98" s="633"/>
      <c r="E98" s="633"/>
      <c r="I98" s="633"/>
      <c r="M98" s="633"/>
      <c r="Q98" s="633"/>
    </row>
    <row r="99" spans="1:17" ht="15" customHeight="1">
      <c r="A99" s="633"/>
      <c r="E99" s="633"/>
      <c r="I99" s="633"/>
      <c r="M99" s="633"/>
      <c r="Q99" s="633"/>
    </row>
    <row r="100" spans="1:17" ht="15" customHeight="1">
      <c r="A100" s="633"/>
      <c r="E100" s="633"/>
      <c r="I100" s="633"/>
      <c r="M100" s="633"/>
      <c r="Q100" s="633"/>
    </row>
    <row r="101" spans="1:17" ht="15" customHeight="1">
      <c r="A101" s="633"/>
      <c r="E101" s="633"/>
      <c r="I101" s="633"/>
      <c r="M101" s="633"/>
      <c r="Q101" s="633"/>
    </row>
    <row r="102" spans="1:17" ht="15" customHeight="1">
      <c r="A102" s="633"/>
      <c r="E102" s="633"/>
      <c r="I102" s="633"/>
      <c r="M102" s="633"/>
      <c r="Q102" s="633"/>
    </row>
    <row r="103" spans="1:17" ht="15" customHeight="1">
      <c r="A103" s="633"/>
      <c r="E103" s="633"/>
      <c r="I103" s="633"/>
      <c r="M103" s="633"/>
      <c r="Q103" s="633"/>
    </row>
    <row r="104" spans="1:17" ht="15" customHeight="1">
      <c r="A104" s="633"/>
      <c r="E104" s="633"/>
      <c r="I104" s="633"/>
      <c r="M104" s="633"/>
      <c r="Q104" s="633"/>
    </row>
    <row r="105" spans="1:17" ht="15" customHeight="1">
      <c r="A105" s="633"/>
      <c r="E105" s="633"/>
      <c r="I105" s="633"/>
      <c r="M105" s="633"/>
      <c r="Q105" s="633"/>
    </row>
  </sheetData>
  <mergeCells count="11">
    <mergeCell ref="B5:D5"/>
    <mergeCell ref="B22:D22"/>
    <mergeCell ref="F5:H5"/>
    <mergeCell ref="F22:H22"/>
    <mergeCell ref="J5:L5"/>
    <mergeCell ref="J22:L22"/>
    <mergeCell ref="R46:S46"/>
    <mergeCell ref="Q41:R41"/>
    <mergeCell ref="R5:T5"/>
    <mergeCell ref="N5:P5"/>
    <mergeCell ref="N22:P22"/>
  </mergeCells>
  <pageMargins left="1.4960629921259843" right="0" top="0.94488188976377963" bottom="0" header="0.31496062992125984" footer="0.31496062992125984"/>
  <pageSetup paperSize="9" orientation="portrait" horizontalDpi="4294967292" verticalDpi="0" r:id="rId1"/>
  <headerFooter>
    <oddHeader>&amp;C22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2"/>
  <sheetViews>
    <sheetView showGridLines="0" zoomScale="52" zoomScaleNormal="52" workbookViewId="0">
      <selection activeCell="R46" sqref="R46:R50"/>
    </sheetView>
  </sheetViews>
  <sheetFormatPr defaultRowHeight="18"/>
  <cols>
    <col min="1" max="1" width="1.75" style="7" customWidth="1"/>
    <col min="2" max="2" width="5.625" style="7" customWidth="1"/>
    <col min="3" max="3" width="4.875" style="7" customWidth="1"/>
    <col min="4" max="4" width="5.125" style="7" customWidth="1"/>
    <col min="5" max="8" width="11.25" style="7" customWidth="1"/>
    <col min="9" max="9" width="15.25" style="7" customWidth="1"/>
    <col min="10" max="10" width="12" style="7" customWidth="1"/>
    <col min="11" max="11" width="12.75" style="7" customWidth="1"/>
    <col min="12" max="12" width="12.125" style="7" customWidth="1"/>
    <col min="13" max="13" width="11.25" style="7" customWidth="1"/>
    <col min="14" max="14" width="2.75" style="7" customWidth="1"/>
    <col min="15" max="15" width="14.625" style="7" customWidth="1"/>
    <col min="16" max="16" width="2.25" style="7" customWidth="1"/>
    <col min="17" max="17" width="6.25" style="7" customWidth="1"/>
    <col min="18" max="16384" width="9" style="7"/>
  </cols>
  <sheetData>
    <row r="1" spans="1:16" s="1" customFormat="1">
      <c r="A1" s="1334"/>
      <c r="B1" s="1334" t="s">
        <v>246</v>
      </c>
      <c r="C1" s="1333"/>
      <c r="D1" s="1334" t="s">
        <v>249</v>
      </c>
      <c r="E1" s="1334"/>
      <c r="F1" s="1334"/>
      <c r="G1" s="1334"/>
      <c r="H1" s="1334"/>
      <c r="I1" s="1334"/>
      <c r="J1" s="1334"/>
      <c r="K1" s="1334"/>
      <c r="L1" s="1334"/>
      <c r="M1" s="1334"/>
      <c r="N1" s="1334"/>
      <c r="O1" s="1334"/>
    </row>
    <row r="2" spans="1:16" s="4" customFormat="1">
      <c r="A2" s="1332"/>
      <c r="B2" s="1334" t="s">
        <v>247</v>
      </c>
      <c r="C2" s="1333"/>
      <c r="D2" s="1334" t="s">
        <v>248</v>
      </c>
      <c r="E2" s="1334"/>
      <c r="F2" s="1332"/>
      <c r="G2" s="1332"/>
      <c r="H2" s="1332"/>
      <c r="I2" s="1332"/>
      <c r="J2" s="1332"/>
      <c r="K2" s="1332"/>
      <c r="L2" s="1332"/>
      <c r="M2" s="1415" t="s">
        <v>121</v>
      </c>
      <c r="N2" s="1415"/>
      <c r="O2" s="1415"/>
    </row>
    <row r="3" spans="1:16" s="4" customFormat="1" ht="3" customHeight="1">
      <c r="A3" s="1332"/>
      <c r="B3" s="1332"/>
      <c r="C3" s="1333"/>
      <c r="D3" s="1332"/>
      <c r="E3" s="1332"/>
      <c r="F3" s="1332"/>
      <c r="G3" s="1332"/>
      <c r="H3" s="1332"/>
      <c r="I3" s="1332"/>
      <c r="J3" s="1332"/>
      <c r="K3" s="1332"/>
      <c r="L3" s="1332"/>
      <c r="M3" s="1415"/>
      <c r="N3" s="1415"/>
      <c r="O3" s="1415"/>
    </row>
    <row r="4" spans="1:16" s="4" customFormat="1" ht="15.75" customHeight="1">
      <c r="A4" s="1332"/>
      <c r="B4" s="1332"/>
      <c r="C4" s="1333"/>
      <c r="D4" s="1332"/>
      <c r="E4" s="1332"/>
      <c r="F4" s="1332"/>
      <c r="G4" s="1332"/>
      <c r="H4" s="1332"/>
      <c r="I4" s="1332"/>
      <c r="J4" s="1332"/>
      <c r="K4" s="1332"/>
      <c r="L4" s="1332"/>
      <c r="M4" s="1416"/>
      <c r="N4" s="1416"/>
      <c r="O4" s="1416"/>
      <c r="P4" s="92"/>
    </row>
    <row r="5" spans="1:16" s="6" customFormat="1" ht="20.25" customHeight="1">
      <c r="A5" s="1407" t="s">
        <v>76</v>
      </c>
      <c r="B5" s="1407"/>
      <c r="C5" s="1407"/>
      <c r="D5" s="1408"/>
      <c r="E5" s="1427" t="s">
        <v>118</v>
      </c>
      <c r="F5" s="1428"/>
      <c r="G5" s="1428"/>
      <c r="H5" s="1428"/>
      <c r="I5" s="1428"/>
      <c r="J5" s="1428"/>
      <c r="K5" s="1428"/>
      <c r="L5" s="1428"/>
      <c r="M5" s="1429"/>
      <c r="N5" s="1420" t="s">
        <v>77</v>
      </c>
      <c r="O5" s="1421"/>
    </row>
    <row r="6" spans="1:16" s="9" customFormat="1" ht="18.75" customHeight="1">
      <c r="A6" s="1409"/>
      <c r="B6" s="1409"/>
      <c r="C6" s="1409"/>
      <c r="D6" s="1410"/>
      <c r="E6" s="1398" t="s">
        <v>7</v>
      </c>
      <c r="F6" s="1399"/>
      <c r="G6" s="1399"/>
      <c r="H6" s="1399"/>
      <c r="I6" s="1400"/>
      <c r="J6" s="1401" t="s">
        <v>94</v>
      </c>
      <c r="K6" s="1402"/>
      <c r="L6" s="1402"/>
      <c r="M6" s="1403"/>
      <c r="N6" s="1422"/>
      <c r="O6" s="1423"/>
      <c r="P6" s="8"/>
    </row>
    <row r="7" spans="1:16" s="9" customFormat="1" ht="16.5" customHeight="1">
      <c r="A7" s="1409"/>
      <c r="B7" s="1409"/>
      <c r="C7" s="1409"/>
      <c r="D7" s="1410"/>
      <c r="E7" s="1404" t="s">
        <v>64</v>
      </c>
      <c r="F7" s="1405"/>
      <c r="G7" s="1405"/>
      <c r="H7" s="1405"/>
      <c r="I7" s="1406"/>
      <c r="J7" s="1404" t="s">
        <v>95</v>
      </c>
      <c r="K7" s="1405"/>
      <c r="L7" s="1405"/>
      <c r="M7" s="1406"/>
      <c r="N7" s="1422"/>
      <c r="O7" s="1423"/>
      <c r="P7" s="8"/>
    </row>
    <row r="8" spans="1:16" s="9" customFormat="1" ht="17.25" customHeight="1">
      <c r="A8" s="1409"/>
      <c r="B8" s="1409"/>
      <c r="C8" s="1409"/>
      <c r="D8" s="1410"/>
      <c r="E8" s="1331"/>
      <c r="F8" s="1426" t="s">
        <v>96</v>
      </c>
      <c r="G8" s="1407"/>
      <c r="H8" s="1408"/>
      <c r="I8" s="1330" t="s">
        <v>97</v>
      </c>
      <c r="J8" s="1328"/>
      <c r="K8" s="1328"/>
      <c r="L8" s="1329"/>
      <c r="M8" s="1328"/>
      <c r="N8" s="1422"/>
      <c r="O8" s="1423"/>
      <c r="P8" s="8"/>
    </row>
    <row r="9" spans="1:16" s="9" customFormat="1" ht="18.75" customHeight="1">
      <c r="A9" s="1409"/>
      <c r="B9" s="1409"/>
      <c r="C9" s="1409"/>
      <c r="D9" s="1410"/>
      <c r="E9" s="1318"/>
      <c r="F9" s="1417" t="s">
        <v>193</v>
      </c>
      <c r="G9" s="1418"/>
      <c r="H9" s="1419"/>
      <c r="I9" s="1325" t="s">
        <v>98</v>
      </c>
      <c r="J9" s="1318"/>
      <c r="K9" s="1325" t="s">
        <v>99</v>
      </c>
      <c r="L9" s="1326"/>
      <c r="M9" s="1325"/>
      <c r="N9" s="1422"/>
      <c r="O9" s="1423"/>
      <c r="P9" s="8"/>
    </row>
    <row r="10" spans="1:16" s="9" customFormat="1" ht="16.5" customHeight="1">
      <c r="A10" s="1409"/>
      <c r="B10" s="1409"/>
      <c r="C10" s="1409"/>
      <c r="D10" s="1410"/>
      <c r="E10" s="1318" t="s">
        <v>0</v>
      </c>
      <c r="F10" s="1327" t="s">
        <v>0</v>
      </c>
      <c r="G10" s="1325" t="s">
        <v>102</v>
      </c>
      <c r="H10" s="1325" t="s">
        <v>103</v>
      </c>
      <c r="I10" s="1325" t="s">
        <v>104</v>
      </c>
      <c r="J10" s="1318" t="s">
        <v>0</v>
      </c>
      <c r="K10" s="1325" t="s">
        <v>105</v>
      </c>
      <c r="L10" s="1326" t="s">
        <v>100</v>
      </c>
      <c r="M10" s="1325" t="s">
        <v>101</v>
      </c>
      <c r="N10" s="1422"/>
      <c r="O10" s="1423"/>
      <c r="P10" s="8"/>
    </row>
    <row r="11" spans="1:16" s="9" customFormat="1" ht="16.5" customHeight="1">
      <c r="A11" s="1411"/>
      <c r="B11" s="1411"/>
      <c r="C11" s="1411"/>
      <c r="D11" s="1412"/>
      <c r="E11" s="1323" t="s">
        <v>3</v>
      </c>
      <c r="F11" s="1324" t="s">
        <v>3</v>
      </c>
      <c r="G11" s="1324" t="s">
        <v>107</v>
      </c>
      <c r="H11" s="1324" t="s">
        <v>108</v>
      </c>
      <c r="I11" s="1324" t="s">
        <v>194</v>
      </c>
      <c r="J11" s="1323" t="s">
        <v>3</v>
      </c>
      <c r="K11" s="1324" t="s">
        <v>109</v>
      </c>
      <c r="L11" s="1323" t="s">
        <v>106</v>
      </c>
      <c r="M11" s="1323" t="s">
        <v>46</v>
      </c>
      <c r="N11" s="1424"/>
      <c r="O11" s="1425"/>
      <c r="P11" s="8"/>
    </row>
    <row r="12" spans="1:16" s="8" customFormat="1" ht="5.25" customHeight="1">
      <c r="A12" s="1322"/>
      <c r="B12" s="1322"/>
      <c r="C12" s="1322"/>
      <c r="D12" s="1322"/>
      <c r="E12" s="1321"/>
      <c r="F12" s="1318"/>
      <c r="G12" s="1318"/>
      <c r="H12" s="1318"/>
      <c r="I12" s="1320"/>
      <c r="J12" s="1319"/>
      <c r="K12" s="1319"/>
      <c r="L12" s="1319"/>
      <c r="M12" s="1318"/>
      <c r="N12" s="1317"/>
      <c r="O12" s="1316"/>
    </row>
    <row r="13" spans="1:16" s="89" customFormat="1" ht="20.25" hidden="1" customHeight="1">
      <c r="A13" s="1396">
        <v>2557</v>
      </c>
      <c r="B13" s="1397"/>
      <c r="C13" s="1397"/>
      <c r="D13" s="1397"/>
      <c r="E13" s="1308"/>
      <c r="F13" s="1304"/>
      <c r="G13" s="1304"/>
      <c r="H13" s="1304"/>
      <c r="I13" s="1313"/>
      <c r="J13" s="1308"/>
      <c r="K13" s="1308"/>
      <c r="L13" s="1308"/>
      <c r="M13" s="1304"/>
      <c r="N13" s="1414" t="s">
        <v>205</v>
      </c>
      <c r="O13" s="1413"/>
      <c r="P13" s="92"/>
    </row>
    <row r="14" spans="1:16" s="89" customFormat="1" ht="16.5" hidden="1" customHeight="1">
      <c r="A14" s="1396" t="s">
        <v>86</v>
      </c>
      <c r="B14" s="1397"/>
      <c r="C14" s="1397"/>
      <c r="D14" s="1397"/>
      <c r="E14" s="1306">
        <v>1406148</v>
      </c>
      <c r="F14" s="1305">
        <v>1374672</v>
      </c>
      <c r="G14" s="1305">
        <v>1349508</v>
      </c>
      <c r="H14" s="1305">
        <v>25164</v>
      </c>
      <c r="I14" s="1307">
        <v>31476</v>
      </c>
      <c r="J14" s="1306">
        <v>605321</v>
      </c>
      <c r="K14" s="1306">
        <v>133436</v>
      </c>
      <c r="L14" s="1306">
        <v>157080</v>
      </c>
      <c r="M14" s="1305">
        <v>314805</v>
      </c>
      <c r="N14" s="1304"/>
      <c r="O14" s="1303" t="s">
        <v>79</v>
      </c>
      <c r="P14" s="92"/>
    </row>
    <row r="15" spans="1:16" s="89" customFormat="1" ht="16.5" hidden="1" customHeight="1">
      <c r="A15" s="1396" t="s">
        <v>83</v>
      </c>
      <c r="B15" s="1397"/>
      <c r="C15" s="1397"/>
      <c r="D15" s="1397"/>
      <c r="E15" s="1306">
        <v>1431328.7</v>
      </c>
      <c r="F15" s="1305">
        <v>1423509.89</v>
      </c>
      <c r="G15" s="1305">
        <v>1397340.87</v>
      </c>
      <c r="H15" s="1305">
        <v>26169.03</v>
      </c>
      <c r="I15" s="1307">
        <v>7818.8</v>
      </c>
      <c r="J15" s="1306">
        <v>582953.31000000006</v>
      </c>
      <c r="K15" s="1306">
        <v>124425.07</v>
      </c>
      <c r="L15" s="1306">
        <v>139982.38</v>
      </c>
      <c r="M15" s="1305">
        <v>318545.84999999998</v>
      </c>
      <c r="N15" s="1304"/>
      <c r="O15" s="1303" t="s">
        <v>80</v>
      </c>
      <c r="P15" s="92"/>
    </row>
    <row r="16" spans="1:16" s="89" customFormat="1" ht="16.5" hidden="1" customHeight="1">
      <c r="A16" s="1303" t="s">
        <v>84</v>
      </c>
      <c r="B16" s="1303"/>
      <c r="C16" s="1303"/>
      <c r="D16" s="1308"/>
      <c r="E16" s="1306">
        <v>1436349.34</v>
      </c>
      <c r="F16" s="1305">
        <v>1434596.82</v>
      </c>
      <c r="G16" s="1305">
        <v>1405156.22</v>
      </c>
      <c r="H16" s="1305">
        <v>29440.6</v>
      </c>
      <c r="I16" s="1307">
        <v>1752.52</v>
      </c>
      <c r="J16" s="1306">
        <v>580863.66</v>
      </c>
      <c r="K16" s="1306">
        <v>139422.79</v>
      </c>
      <c r="L16" s="1306">
        <v>148813.85999999999</v>
      </c>
      <c r="M16" s="1305">
        <v>292627.01</v>
      </c>
      <c r="N16" s="1304"/>
      <c r="O16" s="1303" t="s">
        <v>81</v>
      </c>
      <c r="P16" s="92"/>
    </row>
    <row r="17" spans="1:20" s="89" customFormat="1" ht="16.5" hidden="1" customHeight="1">
      <c r="A17" s="1303" t="s">
        <v>85</v>
      </c>
      <c r="B17" s="1303"/>
      <c r="C17" s="1303"/>
      <c r="D17" s="1308"/>
      <c r="E17" s="1306">
        <v>1423198</v>
      </c>
      <c r="F17" s="1305">
        <v>1422981</v>
      </c>
      <c r="G17" s="1305">
        <v>1416408</v>
      </c>
      <c r="H17" s="1305">
        <v>6573</v>
      </c>
      <c r="I17" s="1307">
        <v>217</v>
      </c>
      <c r="J17" s="1306">
        <v>595958</v>
      </c>
      <c r="K17" s="1306">
        <v>129657</v>
      </c>
      <c r="L17" s="1306">
        <v>161087</v>
      </c>
      <c r="M17" s="1305">
        <v>305214</v>
      </c>
      <c r="N17" s="1304"/>
      <c r="O17" s="1303" t="s">
        <v>82</v>
      </c>
      <c r="P17" s="92"/>
    </row>
    <row r="18" spans="1:20" s="89" customFormat="1" ht="8.4" customHeight="1">
      <c r="A18" s="1297"/>
      <c r="B18" s="1297"/>
      <c r="C18" s="1315"/>
      <c r="D18" s="1314"/>
      <c r="E18" s="1314"/>
      <c r="F18" s="1303"/>
      <c r="G18" s="1304"/>
      <c r="H18" s="1304"/>
      <c r="I18" s="1313"/>
      <c r="J18" s="1308"/>
      <c r="K18" s="1308"/>
      <c r="L18" s="1308"/>
      <c r="M18" s="1304"/>
      <c r="N18" s="1304"/>
      <c r="O18" s="1303"/>
      <c r="P18" s="92"/>
    </row>
    <row r="19" spans="1:20" s="89" customFormat="1" ht="16.5" customHeight="1">
      <c r="A19" s="1396">
        <v>2558</v>
      </c>
      <c r="B19" s="1397"/>
      <c r="C19" s="1397"/>
      <c r="D19" s="1397"/>
      <c r="E19" s="1314"/>
      <c r="F19" s="1303"/>
      <c r="G19" s="1304"/>
      <c r="H19" s="1304"/>
      <c r="I19" s="1313"/>
      <c r="J19" s="1308"/>
      <c r="K19" s="1308"/>
      <c r="L19" s="1308"/>
      <c r="M19" s="1304"/>
      <c r="N19" s="1414" t="s">
        <v>157</v>
      </c>
      <c r="O19" s="1413"/>
      <c r="P19" s="92"/>
    </row>
    <row r="20" spans="1:20" s="90" customFormat="1" ht="16.5" customHeight="1">
      <c r="A20" s="1396" t="s">
        <v>86</v>
      </c>
      <c r="B20" s="1397"/>
      <c r="C20" s="1397"/>
      <c r="D20" s="1397"/>
      <c r="E20" s="1306">
        <v>1393671.52</v>
      </c>
      <c r="F20" s="1306">
        <v>1386729.6</v>
      </c>
      <c r="G20" s="1306">
        <v>1362575.88</v>
      </c>
      <c r="H20" s="1306">
        <v>24153.72</v>
      </c>
      <c r="I20" s="1307">
        <v>6941.91</v>
      </c>
      <c r="J20" s="1306">
        <v>627692.48</v>
      </c>
      <c r="K20" s="1306">
        <v>146230.32</v>
      </c>
      <c r="L20" s="1306">
        <v>185051.26</v>
      </c>
      <c r="M20" s="1305">
        <v>296410.90000000002</v>
      </c>
      <c r="N20" s="1304"/>
      <c r="O20" s="1303" t="s">
        <v>79</v>
      </c>
      <c r="P20" s="89"/>
      <c r="S20" s="1312"/>
    </row>
    <row r="21" spans="1:20" s="90" customFormat="1" ht="16.5" customHeight="1">
      <c r="A21" s="1396" t="s">
        <v>83</v>
      </c>
      <c r="B21" s="1397"/>
      <c r="C21" s="1397"/>
      <c r="D21" s="1397"/>
      <c r="E21" s="1306">
        <v>1394826</v>
      </c>
      <c r="F21" s="1306">
        <v>1388767</v>
      </c>
      <c r="G21" s="1306">
        <v>1368352</v>
      </c>
      <c r="H21" s="1306">
        <v>20414.650000000001</v>
      </c>
      <c r="I21" s="1307">
        <v>6059</v>
      </c>
      <c r="J21" s="1306">
        <v>628915</v>
      </c>
      <c r="K21" s="1306">
        <v>137003.28</v>
      </c>
      <c r="L21" s="1306">
        <v>165750.10999999999</v>
      </c>
      <c r="M21" s="1305">
        <v>326162.27</v>
      </c>
      <c r="N21" s="1304"/>
      <c r="O21" s="1303" t="s">
        <v>80</v>
      </c>
      <c r="P21" s="89"/>
    </row>
    <row r="22" spans="1:20" s="90" customFormat="1" ht="16.5" customHeight="1">
      <c r="A22" s="1303" t="s">
        <v>84</v>
      </c>
      <c r="B22" s="1303"/>
      <c r="C22" s="1303"/>
      <c r="D22" s="1308"/>
      <c r="E22" s="1306">
        <v>1397695.68</v>
      </c>
      <c r="F22" s="1306">
        <v>1394966.22</v>
      </c>
      <c r="G22" s="1306">
        <v>1366251.5</v>
      </c>
      <c r="H22" s="1306">
        <v>28714</v>
      </c>
      <c r="I22" s="1307">
        <v>2729.46</v>
      </c>
      <c r="J22" s="1306">
        <v>628214.31999999995</v>
      </c>
      <c r="K22" s="1306">
        <v>143045</v>
      </c>
      <c r="L22" s="1306">
        <v>162832.78</v>
      </c>
      <c r="M22" s="1305">
        <v>322335.86</v>
      </c>
      <c r="N22" s="1304"/>
      <c r="O22" s="1303" t="s">
        <v>81</v>
      </c>
      <c r="P22" s="89"/>
    </row>
    <row r="23" spans="1:20" s="89" customFormat="1" ht="16.5" customHeight="1">
      <c r="A23" s="1303" t="s">
        <v>85</v>
      </c>
      <c r="B23" s="1303"/>
      <c r="C23" s="1303"/>
      <c r="D23" s="1308"/>
      <c r="E23" s="1306">
        <v>1410249</v>
      </c>
      <c r="F23" s="1306">
        <v>1410066</v>
      </c>
      <c r="G23" s="1306">
        <v>1389717</v>
      </c>
      <c r="H23" s="1306">
        <v>20349</v>
      </c>
      <c r="I23" s="1307">
        <v>183</v>
      </c>
      <c r="J23" s="1306">
        <v>617396</v>
      </c>
      <c r="K23" s="1306">
        <v>132986</v>
      </c>
      <c r="L23" s="1306">
        <v>168633</v>
      </c>
      <c r="M23" s="1305">
        <v>315777</v>
      </c>
      <c r="N23" s="1304"/>
      <c r="O23" s="1303" t="s">
        <v>82</v>
      </c>
      <c r="P23" s="92"/>
      <c r="R23" s="90"/>
      <c r="S23" s="90"/>
      <c r="T23" s="90"/>
    </row>
    <row r="24" spans="1:20" s="90" customFormat="1" ht="16.5" customHeight="1">
      <c r="A24" s="1413">
        <v>2559</v>
      </c>
      <c r="B24" s="1413"/>
      <c r="C24" s="1413"/>
      <c r="D24" s="1396"/>
      <c r="E24" s="1311"/>
      <c r="F24" s="1311"/>
      <c r="G24" s="1311"/>
      <c r="H24" s="1311"/>
      <c r="I24" s="1311"/>
      <c r="J24" s="1310"/>
      <c r="K24" s="1310"/>
      <c r="L24" s="1310"/>
      <c r="M24" s="1309"/>
      <c r="N24" s="1414" t="s">
        <v>195</v>
      </c>
      <c r="O24" s="1413"/>
      <c r="P24" s="89"/>
    </row>
    <row r="25" spans="1:20" s="90" customFormat="1" ht="16.5" customHeight="1">
      <c r="A25" s="1396" t="s">
        <v>86</v>
      </c>
      <c r="B25" s="1397"/>
      <c r="C25" s="1397"/>
      <c r="D25" s="1397"/>
      <c r="E25" s="1305">
        <v>1311076.8500000001</v>
      </c>
      <c r="F25" s="1305">
        <v>1300059.04</v>
      </c>
      <c r="G25" s="1305">
        <v>1280208.7</v>
      </c>
      <c r="H25" s="1305">
        <v>19850.34</v>
      </c>
      <c r="I25" s="1307">
        <v>11017.81</v>
      </c>
      <c r="J25" s="1306">
        <v>718602</v>
      </c>
      <c r="K25" s="1306">
        <v>153713</v>
      </c>
      <c r="L25" s="1306">
        <v>197812</v>
      </c>
      <c r="M25" s="1305">
        <v>367077</v>
      </c>
      <c r="N25" s="1304"/>
      <c r="O25" s="1303" t="s">
        <v>79</v>
      </c>
      <c r="P25" s="89"/>
      <c r="Q25" s="94"/>
      <c r="R25" s="1312"/>
    </row>
    <row r="26" spans="1:20" s="90" customFormat="1" ht="16.5" customHeight="1">
      <c r="A26" s="1396" t="s">
        <v>83</v>
      </c>
      <c r="B26" s="1397"/>
      <c r="C26" s="1397"/>
      <c r="D26" s="1397"/>
      <c r="E26" s="1305">
        <v>1326644.72</v>
      </c>
      <c r="F26" s="1305">
        <v>1307036.4400000002</v>
      </c>
      <c r="G26" s="1305">
        <v>1281017.6100000001</v>
      </c>
      <c r="H26" s="1307">
        <v>26018.83</v>
      </c>
      <c r="I26" s="1306">
        <v>19608.28</v>
      </c>
      <c r="J26" s="1306">
        <v>705228.28</v>
      </c>
      <c r="K26" s="1306">
        <v>158874.64000000001</v>
      </c>
      <c r="L26" s="1306">
        <v>161038.28</v>
      </c>
      <c r="M26" s="1305">
        <v>385315.36</v>
      </c>
      <c r="N26" s="1304"/>
      <c r="O26" s="1303" t="s">
        <v>80</v>
      </c>
      <c r="P26" s="89"/>
      <c r="Q26" s="93"/>
      <c r="R26" s="1312"/>
    </row>
    <row r="27" spans="1:20" s="90" customFormat="1" ht="16.5" customHeight="1">
      <c r="A27" s="1303" t="s">
        <v>84</v>
      </c>
      <c r="B27" s="1303"/>
      <c r="C27" s="1303"/>
      <c r="D27" s="1308"/>
      <c r="E27" s="1305">
        <v>1348183.1</v>
      </c>
      <c r="F27" s="1305">
        <v>1348183.1099999999</v>
      </c>
      <c r="G27" s="1305">
        <v>1332622.46</v>
      </c>
      <c r="H27" s="1307">
        <v>15560.65</v>
      </c>
      <c r="I27" s="1306">
        <v>0</v>
      </c>
      <c r="J27" s="1306">
        <v>685632.9</v>
      </c>
      <c r="K27" s="1306">
        <v>148910.26</v>
      </c>
      <c r="L27" s="1306">
        <v>177871.09</v>
      </c>
      <c r="M27" s="1305">
        <v>358851.56</v>
      </c>
      <c r="N27" s="1304"/>
      <c r="O27" s="1303" t="s">
        <v>81</v>
      </c>
      <c r="P27" s="89"/>
      <c r="Q27" s="91"/>
    </row>
    <row r="28" spans="1:20" s="89" customFormat="1" ht="16.5" customHeight="1">
      <c r="A28" s="1303" t="s">
        <v>85</v>
      </c>
      <c r="B28" s="1303"/>
      <c r="C28" s="1303"/>
      <c r="D28" s="1308"/>
      <c r="E28" s="1305">
        <v>1349536.11</v>
      </c>
      <c r="F28" s="1305">
        <v>1348276.24</v>
      </c>
      <c r="G28" s="1305">
        <v>1315215.74</v>
      </c>
      <c r="H28" s="1307">
        <v>33060.5</v>
      </c>
      <c r="I28" s="1306">
        <v>1259.8699999999999</v>
      </c>
      <c r="J28" s="1306">
        <v>686279.89</v>
      </c>
      <c r="K28" s="1306">
        <v>144552</v>
      </c>
      <c r="L28" s="1306">
        <v>174288.38</v>
      </c>
      <c r="M28" s="1305">
        <v>367440.13</v>
      </c>
      <c r="N28" s="1304"/>
      <c r="O28" s="1303" t="s">
        <v>82</v>
      </c>
      <c r="P28" s="92"/>
      <c r="Q28" s="91"/>
      <c r="R28" s="90"/>
    </row>
    <row r="29" spans="1:20" s="90" customFormat="1" ht="16.5" customHeight="1">
      <c r="A29" s="1413">
        <v>2560</v>
      </c>
      <c r="B29" s="1413"/>
      <c r="C29" s="1413"/>
      <c r="D29" s="1396"/>
      <c r="E29" s="1311"/>
      <c r="F29" s="1311"/>
      <c r="G29" s="1311"/>
      <c r="H29" s="1311"/>
      <c r="I29" s="1310"/>
      <c r="J29" s="1310"/>
      <c r="K29" s="1310"/>
      <c r="L29" s="1310"/>
      <c r="M29" s="1309"/>
      <c r="N29" s="1414" t="s">
        <v>197</v>
      </c>
      <c r="O29" s="1413"/>
      <c r="P29" s="89"/>
    </row>
    <row r="30" spans="1:20" s="90" customFormat="1" ht="16.5" customHeight="1">
      <c r="A30" s="1396" t="s">
        <v>86</v>
      </c>
      <c r="B30" s="1397"/>
      <c r="C30" s="1397"/>
      <c r="D30" s="1397"/>
      <c r="E30" s="1305">
        <v>1302016</v>
      </c>
      <c r="F30" s="1305">
        <v>1278764</v>
      </c>
      <c r="G30" s="1305">
        <v>1244459.3500000001</v>
      </c>
      <c r="H30" s="1307">
        <v>34305.43</v>
      </c>
      <c r="I30" s="1306">
        <v>23251.94</v>
      </c>
      <c r="J30" s="1306">
        <v>735714</v>
      </c>
      <c r="K30" s="1306">
        <v>171545</v>
      </c>
      <c r="L30" s="1306">
        <v>166278</v>
      </c>
      <c r="M30" s="1305">
        <v>397891</v>
      </c>
      <c r="N30" s="1304"/>
      <c r="O30" s="1303" t="s">
        <v>79</v>
      </c>
      <c r="P30" s="89"/>
      <c r="Q30" s="94"/>
      <c r="R30" s="1312"/>
    </row>
    <row r="31" spans="1:20" s="90" customFormat="1" ht="16.5" customHeight="1">
      <c r="A31" s="1396" t="s">
        <v>83</v>
      </c>
      <c r="B31" s="1397"/>
      <c r="C31" s="1397"/>
      <c r="D31" s="1397"/>
      <c r="E31" s="1305">
        <v>1307880</v>
      </c>
      <c r="F31" s="1305">
        <v>1288137</v>
      </c>
      <c r="G31" s="1305">
        <v>1264250</v>
      </c>
      <c r="H31" s="1307">
        <v>23887</v>
      </c>
      <c r="I31" s="1306">
        <v>19743</v>
      </c>
      <c r="J31" s="1306">
        <v>731924</v>
      </c>
      <c r="K31" s="1306">
        <v>169984</v>
      </c>
      <c r="L31" s="1306">
        <v>153574</v>
      </c>
      <c r="M31" s="1305">
        <v>408366</v>
      </c>
      <c r="N31" s="1304"/>
      <c r="O31" s="1303" t="s">
        <v>80</v>
      </c>
      <c r="P31" s="89"/>
      <c r="Q31" s="93"/>
      <c r="R31" s="1312"/>
    </row>
    <row r="32" spans="1:20" s="90" customFormat="1" ht="16.5" customHeight="1">
      <c r="A32" s="1303" t="s">
        <v>84</v>
      </c>
      <c r="B32" s="1303"/>
      <c r="C32" s="1303"/>
      <c r="D32" s="1308"/>
      <c r="E32" s="1305">
        <v>1385879</v>
      </c>
      <c r="F32" s="1305">
        <v>1385879</v>
      </c>
      <c r="G32" s="1305">
        <v>1361389</v>
      </c>
      <c r="H32" s="1307">
        <v>24490</v>
      </c>
      <c r="I32" s="1306" t="s">
        <v>204</v>
      </c>
      <c r="J32" s="1306">
        <v>655715</v>
      </c>
      <c r="K32" s="1306">
        <v>124602</v>
      </c>
      <c r="L32" s="1306">
        <v>169469</v>
      </c>
      <c r="M32" s="1305">
        <v>361644</v>
      </c>
      <c r="N32" s="1304"/>
      <c r="O32" s="1303" t="s">
        <v>81</v>
      </c>
      <c r="P32" s="89"/>
      <c r="Q32" s="91"/>
    </row>
    <row r="33" spans="1:18" s="89" customFormat="1" ht="16.5" customHeight="1">
      <c r="A33" s="1303" t="s">
        <v>85</v>
      </c>
      <c r="B33" s="1303"/>
      <c r="C33" s="1303"/>
      <c r="D33" s="1308"/>
      <c r="E33" s="1305">
        <v>1343211</v>
      </c>
      <c r="F33" s="1305">
        <v>1335607</v>
      </c>
      <c r="G33" s="1305">
        <v>1306823</v>
      </c>
      <c r="H33" s="1307">
        <v>28784</v>
      </c>
      <c r="I33" s="1306">
        <v>7604</v>
      </c>
      <c r="J33" s="1306">
        <v>699811</v>
      </c>
      <c r="K33" s="1306">
        <v>160442</v>
      </c>
      <c r="L33" s="1306">
        <v>159828</v>
      </c>
      <c r="M33" s="1305">
        <v>379541</v>
      </c>
      <c r="N33" s="1304"/>
      <c r="O33" s="1303" t="s">
        <v>82</v>
      </c>
      <c r="P33" s="92"/>
      <c r="Q33" s="91"/>
      <c r="R33" s="90"/>
    </row>
    <row r="34" spans="1:18">
      <c r="A34" s="1413">
        <v>2561</v>
      </c>
      <c r="B34" s="1413"/>
      <c r="C34" s="1413"/>
      <c r="D34" s="1396"/>
      <c r="E34" s="1311"/>
      <c r="F34" s="1311"/>
      <c r="G34" s="1311"/>
      <c r="H34" s="1311"/>
      <c r="I34" s="1310"/>
      <c r="J34" s="1310"/>
      <c r="K34" s="1310"/>
      <c r="L34" s="1310"/>
      <c r="M34" s="1309"/>
      <c r="N34" s="1414" t="s">
        <v>201</v>
      </c>
      <c r="O34" s="1430"/>
    </row>
    <row r="35" spans="1:18">
      <c r="A35" s="1303" t="s">
        <v>86</v>
      </c>
      <c r="B35" s="1303"/>
      <c r="C35" s="1303"/>
      <c r="D35" s="1308"/>
      <c r="E35" s="1305">
        <v>1293967</v>
      </c>
      <c r="F35" s="1305">
        <v>1261602</v>
      </c>
      <c r="G35" s="1305">
        <v>1236358</v>
      </c>
      <c r="H35" s="1307">
        <v>25244</v>
      </c>
      <c r="I35" s="1306">
        <v>32365</v>
      </c>
      <c r="J35" s="1306">
        <v>750155</v>
      </c>
      <c r="K35" s="1306">
        <v>188581</v>
      </c>
      <c r="L35" s="1306">
        <v>184542</v>
      </c>
      <c r="M35" s="1305">
        <v>377032</v>
      </c>
      <c r="N35" s="1304" t="s">
        <v>79</v>
      </c>
      <c r="O35" s="1303" t="s">
        <v>79</v>
      </c>
    </row>
    <row r="36" spans="1:18">
      <c r="A36" s="1303" t="s">
        <v>83</v>
      </c>
      <c r="B36" s="1303"/>
      <c r="C36" s="1303"/>
      <c r="D36" s="1308"/>
      <c r="E36" s="1305">
        <v>1287096</v>
      </c>
      <c r="F36" s="1305">
        <v>1275923</v>
      </c>
      <c r="G36" s="1305">
        <v>1252549</v>
      </c>
      <c r="H36" s="1307">
        <v>23374</v>
      </c>
      <c r="I36" s="1306">
        <v>11173</v>
      </c>
      <c r="J36" s="1306">
        <v>758821</v>
      </c>
      <c r="K36" s="1306">
        <v>206694</v>
      </c>
      <c r="L36" s="1306">
        <v>158171</v>
      </c>
      <c r="M36" s="1305">
        <v>393956</v>
      </c>
      <c r="N36" s="1304" t="s">
        <v>80</v>
      </c>
      <c r="O36" s="1303" t="s">
        <v>80</v>
      </c>
    </row>
    <row r="37" spans="1:18">
      <c r="A37" s="1303" t="s">
        <v>84</v>
      </c>
      <c r="B37" s="1303"/>
      <c r="C37" s="1303"/>
      <c r="D37" s="1308"/>
      <c r="E37" s="1305">
        <v>1311683</v>
      </c>
      <c r="F37" s="1305">
        <v>1310835</v>
      </c>
      <c r="G37" s="1305">
        <v>1299811</v>
      </c>
      <c r="H37" s="1307">
        <v>11024</v>
      </c>
      <c r="I37" s="1306">
        <v>848</v>
      </c>
      <c r="J37" s="1306">
        <v>735826</v>
      </c>
      <c r="K37" s="1306">
        <v>201254</v>
      </c>
      <c r="L37" s="1306">
        <v>168598</v>
      </c>
      <c r="M37" s="1305">
        <v>365974</v>
      </c>
      <c r="N37" s="1304" t="s">
        <v>81</v>
      </c>
      <c r="O37" s="1303" t="s">
        <v>81</v>
      </c>
    </row>
    <row r="38" spans="1:18">
      <c r="A38" s="1431" t="s">
        <v>85</v>
      </c>
      <c r="B38" s="1431"/>
      <c r="C38" s="1431"/>
      <c r="D38" s="1432"/>
      <c r="E38" s="1300">
        <v>1319743</v>
      </c>
      <c r="F38" s="1300">
        <v>1289383</v>
      </c>
      <c r="G38" s="1300">
        <v>1263081</v>
      </c>
      <c r="H38" s="1302">
        <v>26302</v>
      </c>
      <c r="I38" s="1301">
        <v>30360</v>
      </c>
      <c r="J38" s="1301">
        <v>728808</v>
      </c>
      <c r="K38" s="1301">
        <v>177775</v>
      </c>
      <c r="L38" s="1301">
        <v>162902</v>
      </c>
      <c r="M38" s="1300">
        <v>388131</v>
      </c>
      <c r="N38" s="1299" t="s">
        <v>82</v>
      </c>
      <c r="O38" s="1298" t="s">
        <v>82</v>
      </c>
    </row>
    <row r="39" spans="1:18">
      <c r="A39" s="1294"/>
      <c r="B39" s="1296" t="s">
        <v>61</v>
      </c>
      <c r="C39" s="1294" t="s">
        <v>240</v>
      </c>
      <c r="D39" s="1294"/>
      <c r="E39" s="1294"/>
      <c r="F39" s="1297"/>
      <c r="G39" s="1294"/>
      <c r="H39" s="1294"/>
      <c r="I39" s="1294"/>
      <c r="J39" s="1296"/>
      <c r="K39" s="1294"/>
      <c r="L39" s="1294"/>
      <c r="M39" s="1294"/>
      <c r="N39" s="1294"/>
      <c r="O39" s="1294"/>
    </row>
    <row r="40" spans="1:18">
      <c r="A40" s="1294"/>
      <c r="B40" s="1296" t="s">
        <v>62</v>
      </c>
      <c r="C40" s="1294" t="s">
        <v>241</v>
      </c>
      <c r="D40" s="1296"/>
      <c r="E40" s="1294"/>
      <c r="F40" s="1296"/>
      <c r="G40" s="1296"/>
      <c r="H40" s="1296"/>
      <c r="I40" s="1294"/>
      <c r="J40" s="1294"/>
      <c r="K40" s="1294"/>
      <c r="L40" s="1294"/>
      <c r="M40" s="1294"/>
      <c r="N40" s="1294"/>
      <c r="O40" s="1294"/>
    </row>
    <row r="41" spans="1:18">
      <c r="A41" s="1294"/>
      <c r="B41" s="1294"/>
      <c r="C41" s="1295"/>
      <c r="D41" s="1295"/>
      <c r="E41" s="1293"/>
      <c r="F41" s="1293"/>
      <c r="G41" s="1293"/>
      <c r="H41" s="1293"/>
      <c r="I41" s="1292"/>
      <c r="J41" s="1294"/>
      <c r="K41" s="1294"/>
      <c r="L41" s="1294"/>
      <c r="M41" s="1294"/>
      <c r="N41" s="1294"/>
      <c r="O41" s="1294"/>
    </row>
    <row r="42" spans="1:18">
      <c r="A42" s="1291"/>
      <c r="B42" s="1291"/>
      <c r="C42" s="1291"/>
      <c r="D42" s="1291"/>
      <c r="E42" s="1293"/>
      <c r="F42" s="1293"/>
      <c r="G42" s="1293"/>
      <c r="H42" s="1293"/>
      <c r="I42" s="1292"/>
      <c r="J42" s="1291"/>
      <c r="K42" s="1291"/>
      <c r="L42" s="1291"/>
      <c r="M42" s="1291"/>
      <c r="N42" s="1291"/>
      <c r="O42" s="1291"/>
    </row>
  </sheetData>
  <mergeCells count="29">
    <mergeCell ref="A38:D38"/>
    <mergeCell ref="A19:D19"/>
    <mergeCell ref="N19:O19"/>
    <mergeCell ref="A31:D31"/>
    <mergeCell ref="A21:D21"/>
    <mergeCell ref="A24:D24"/>
    <mergeCell ref="N24:O24"/>
    <mergeCell ref="A25:D25"/>
    <mergeCell ref="A26:D26"/>
    <mergeCell ref="A29:D29"/>
    <mergeCell ref="N29:O29"/>
    <mergeCell ref="A30:D30"/>
    <mergeCell ref="A34:D34"/>
    <mergeCell ref="M2:O4"/>
    <mergeCell ref="N13:O13"/>
    <mergeCell ref="F9:H9"/>
    <mergeCell ref="N5:O11"/>
    <mergeCell ref="F8:H8"/>
    <mergeCell ref="E5:M5"/>
    <mergeCell ref="N34:O34"/>
    <mergeCell ref="A20:D20"/>
    <mergeCell ref="A13:D13"/>
    <mergeCell ref="A14:D14"/>
    <mergeCell ref="E6:I6"/>
    <mergeCell ref="J6:M6"/>
    <mergeCell ref="E7:I7"/>
    <mergeCell ref="J7:M7"/>
    <mergeCell ref="A5:D11"/>
    <mergeCell ref="A15:D15"/>
  </mergeCells>
  <pageMargins left="0.55118110236220474" right="0.35433070866141736" top="0.55118110236220474" bottom="0.51181102362204722" header="0.51181102362204722" footer="0.51181102362204722"/>
  <pageSetup paperSize="9" scale="95" orientation="landscape" horizontalDpi="4294967292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27"/>
  <sheetViews>
    <sheetView topLeftCell="B14" workbookViewId="0">
      <selection activeCell="V7" sqref="V7"/>
    </sheetView>
  </sheetViews>
  <sheetFormatPr defaultRowHeight="18"/>
  <cols>
    <col min="1" max="1" width="2.25" style="7" customWidth="1"/>
    <col min="2" max="2" width="2.375" style="7" customWidth="1"/>
    <col min="3" max="3" width="5.625" style="7" customWidth="1"/>
    <col min="4" max="4" width="4.25" style="7" customWidth="1"/>
    <col min="5" max="5" width="20.875" style="7" customWidth="1"/>
    <col min="6" max="6" width="6.375" style="7" customWidth="1"/>
    <col min="7" max="8" width="5.375" style="7" customWidth="1"/>
    <col min="9" max="9" width="6.875" style="7" customWidth="1"/>
    <col min="10" max="10" width="5.875" style="7" customWidth="1"/>
    <col min="11" max="11" width="5.375" style="7" customWidth="1"/>
    <col min="12" max="12" width="6.375" style="7" customWidth="1"/>
    <col min="13" max="13" width="5.875" style="7" customWidth="1"/>
    <col min="14" max="14" width="5.375" style="7" customWidth="1"/>
    <col min="15" max="15" width="6.375" style="7" customWidth="1"/>
    <col min="16" max="16" width="5.375" style="7" customWidth="1"/>
    <col min="17" max="17" width="6.625" style="7" customWidth="1"/>
    <col min="18" max="29" width="6.375" style="7" customWidth="1"/>
    <col min="30" max="30" width="0.75" style="7" customWidth="1"/>
    <col min="31" max="31" width="29.125" style="7" customWidth="1"/>
    <col min="32" max="33" width="0.875" style="6" customWidth="1"/>
    <col min="34" max="34" width="4.125" style="7" customWidth="1"/>
    <col min="35" max="35" width="2.25" style="7" customWidth="1"/>
    <col min="36" max="36" width="4.125" style="7" customWidth="1"/>
    <col min="37" max="16384" width="9" style="7"/>
  </cols>
  <sheetData>
    <row r="1" spans="1:34" s="1" customFormat="1">
      <c r="B1" s="1" t="s">
        <v>210</v>
      </c>
      <c r="D1" s="3"/>
      <c r="E1" s="1" t="s">
        <v>209</v>
      </c>
      <c r="AF1" s="20"/>
      <c r="AG1" s="20"/>
    </row>
    <row r="2" spans="1:34" s="4" customFormat="1">
      <c r="B2" s="1" t="s">
        <v>208</v>
      </c>
      <c r="C2" s="1"/>
      <c r="D2" s="3"/>
      <c r="E2" s="1" t="s">
        <v>207</v>
      </c>
      <c r="AF2" s="21"/>
      <c r="AG2" s="21"/>
    </row>
    <row r="3" spans="1:3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U3" s="6"/>
      <c r="X3" s="6"/>
      <c r="AA3" s="6"/>
      <c r="AE3" s="16" t="s">
        <v>121</v>
      </c>
    </row>
    <row r="4" spans="1:34" ht="21.75" customHeight="1">
      <c r="A4" s="1445" t="s">
        <v>13</v>
      </c>
      <c r="B4" s="1445"/>
      <c r="C4" s="1445"/>
      <c r="D4" s="1445"/>
      <c r="E4" s="1451"/>
      <c r="F4" s="1433" t="s">
        <v>198</v>
      </c>
      <c r="G4" s="1434"/>
      <c r="H4" s="1434"/>
      <c r="I4" s="1434"/>
      <c r="J4" s="1434"/>
      <c r="K4" s="1434"/>
      <c r="L4" s="1434"/>
      <c r="M4" s="1434"/>
      <c r="N4" s="1434"/>
      <c r="O4" s="1434"/>
      <c r="P4" s="1434"/>
      <c r="Q4" s="1435"/>
      <c r="R4" s="1433" t="s">
        <v>202</v>
      </c>
      <c r="S4" s="1434"/>
      <c r="T4" s="1434"/>
      <c r="U4" s="1434"/>
      <c r="V4" s="1434"/>
      <c r="W4" s="1434"/>
      <c r="X4" s="1434"/>
      <c r="Y4" s="1434"/>
      <c r="Z4" s="1434"/>
      <c r="AA4" s="1434"/>
      <c r="AB4" s="1434"/>
      <c r="AC4" s="1435"/>
      <c r="AD4" s="1444" t="s">
        <v>12</v>
      </c>
      <c r="AE4" s="1445"/>
    </row>
    <row r="5" spans="1:34" s="9" customFormat="1" ht="15.75" customHeight="1">
      <c r="A5" s="1447"/>
      <c r="B5" s="1447"/>
      <c r="C5" s="1447"/>
      <c r="D5" s="1447"/>
      <c r="E5" s="1452"/>
      <c r="F5" s="1436" t="s">
        <v>72</v>
      </c>
      <c r="G5" s="1437"/>
      <c r="H5" s="1438"/>
      <c r="I5" s="1436" t="s">
        <v>73</v>
      </c>
      <c r="J5" s="1437"/>
      <c r="K5" s="1438"/>
      <c r="L5" s="1436" t="s">
        <v>74</v>
      </c>
      <c r="M5" s="1437"/>
      <c r="N5" s="1438"/>
      <c r="O5" s="1436" t="s">
        <v>71</v>
      </c>
      <c r="P5" s="1437"/>
      <c r="Q5" s="1438"/>
      <c r="R5" s="1436" t="s">
        <v>72</v>
      </c>
      <c r="S5" s="1437"/>
      <c r="T5" s="1438"/>
      <c r="U5" s="1436" t="s">
        <v>73</v>
      </c>
      <c r="V5" s="1437"/>
      <c r="W5" s="1438"/>
      <c r="X5" s="1436" t="s">
        <v>74</v>
      </c>
      <c r="Y5" s="1437"/>
      <c r="Z5" s="1438"/>
      <c r="AA5" s="1436" t="s">
        <v>71</v>
      </c>
      <c r="AB5" s="1437"/>
      <c r="AC5" s="1438"/>
      <c r="AD5" s="1446"/>
      <c r="AE5" s="1447"/>
      <c r="AF5" s="31"/>
      <c r="AG5" s="31"/>
      <c r="AH5" s="15"/>
    </row>
    <row r="6" spans="1:34" s="9" customFormat="1" ht="18" customHeight="1">
      <c r="A6" s="1447"/>
      <c r="B6" s="1447"/>
      <c r="C6" s="1447"/>
      <c r="D6" s="1447"/>
      <c r="E6" s="1452"/>
      <c r="F6" s="1439" t="s">
        <v>67</v>
      </c>
      <c r="G6" s="1440"/>
      <c r="H6" s="1441"/>
      <c r="I6" s="1439" t="s">
        <v>68</v>
      </c>
      <c r="J6" s="1440"/>
      <c r="K6" s="1441"/>
      <c r="L6" s="1439" t="s">
        <v>69</v>
      </c>
      <c r="M6" s="1440"/>
      <c r="N6" s="1441"/>
      <c r="O6" s="1439" t="s">
        <v>70</v>
      </c>
      <c r="P6" s="1440"/>
      <c r="Q6" s="1441"/>
      <c r="R6" s="1439" t="s">
        <v>67</v>
      </c>
      <c r="S6" s="1440"/>
      <c r="T6" s="1441"/>
      <c r="U6" s="1439" t="s">
        <v>68</v>
      </c>
      <c r="V6" s="1440"/>
      <c r="W6" s="1441"/>
      <c r="X6" s="1439" t="s">
        <v>69</v>
      </c>
      <c r="Y6" s="1440"/>
      <c r="Z6" s="1441"/>
      <c r="AA6" s="1439" t="s">
        <v>70</v>
      </c>
      <c r="AB6" s="1440"/>
      <c r="AC6" s="1441"/>
      <c r="AD6" s="1446"/>
      <c r="AE6" s="1447"/>
      <c r="AF6" s="17"/>
      <c r="AG6" s="31"/>
      <c r="AH6" s="15"/>
    </row>
    <row r="7" spans="1:34" s="9" customFormat="1" ht="18.75" customHeight="1">
      <c r="A7" s="1447"/>
      <c r="B7" s="1447"/>
      <c r="C7" s="1447"/>
      <c r="D7" s="1447"/>
      <c r="E7" s="1452"/>
      <c r="F7" s="75" t="s">
        <v>0</v>
      </c>
      <c r="G7" s="76" t="s">
        <v>1</v>
      </c>
      <c r="H7" s="77" t="s">
        <v>2</v>
      </c>
      <c r="I7" s="75" t="s">
        <v>0</v>
      </c>
      <c r="J7" s="76" t="s">
        <v>1</v>
      </c>
      <c r="K7" s="77" t="s">
        <v>2</v>
      </c>
      <c r="L7" s="75" t="s">
        <v>0</v>
      </c>
      <c r="M7" s="76" t="s">
        <v>1</v>
      </c>
      <c r="N7" s="77" t="s">
        <v>2</v>
      </c>
      <c r="O7" s="75" t="s">
        <v>0</v>
      </c>
      <c r="P7" s="76" t="s">
        <v>1</v>
      </c>
      <c r="Q7" s="77" t="s">
        <v>2</v>
      </c>
      <c r="R7" s="75" t="s">
        <v>0</v>
      </c>
      <c r="S7" s="76" t="s">
        <v>1</v>
      </c>
      <c r="T7" s="77" t="s">
        <v>2</v>
      </c>
      <c r="U7" s="75" t="s">
        <v>0</v>
      </c>
      <c r="V7" s="76" t="s">
        <v>1</v>
      </c>
      <c r="W7" s="77" t="s">
        <v>2</v>
      </c>
      <c r="X7" s="75" t="s">
        <v>0</v>
      </c>
      <c r="Y7" s="76" t="s">
        <v>1</v>
      </c>
      <c r="Z7" s="77" t="s">
        <v>2</v>
      </c>
      <c r="AA7" s="75" t="s">
        <v>0</v>
      </c>
      <c r="AB7" s="76" t="s">
        <v>1</v>
      </c>
      <c r="AC7" s="77" t="s">
        <v>2</v>
      </c>
      <c r="AD7" s="1446"/>
      <c r="AE7" s="1447"/>
      <c r="AF7" s="17"/>
      <c r="AG7" s="31"/>
      <c r="AH7" s="15"/>
    </row>
    <row r="8" spans="1:34" s="9" customFormat="1" ht="18.75" customHeight="1">
      <c r="A8" s="1449"/>
      <c r="B8" s="1449"/>
      <c r="C8" s="1449"/>
      <c r="D8" s="1449"/>
      <c r="E8" s="1453"/>
      <c r="F8" s="78" t="s">
        <v>3</v>
      </c>
      <c r="G8" s="79" t="s">
        <v>4</v>
      </c>
      <c r="H8" s="80" t="s">
        <v>5</v>
      </c>
      <c r="I8" s="78" t="s">
        <v>3</v>
      </c>
      <c r="J8" s="79" t="s">
        <v>4</v>
      </c>
      <c r="K8" s="80" t="s">
        <v>5</v>
      </c>
      <c r="L8" s="78" t="s">
        <v>3</v>
      </c>
      <c r="M8" s="79" t="s">
        <v>4</v>
      </c>
      <c r="N8" s="80" t="s">
        <v>5</v>
      </c>
      <c r="O8" s="78" t="s">
        <v>3</v>
      </c>
      <c r="P8" s="79" t="s">
        <v>4</v>
      </c>
      <c r="Q8" s="80" t="s">
        <v>5</v>
      </c>
      <c r="R8" s="78" t="s">
        <v>3</v>
      </c>
      <c r="S8" s="79" t="s">
        <v>4</v>
      </c>
      <c r="T8" s="80" t="s">
        <v>5</v>
      </c>
      <c r="U8" s="78" t="s">
        <v>3</v>
      </c>
      <c r="V8" s="79" t="s">
        <v>4</v>
      </c>
      <c r="W8" s="80" t="s">
        <v>5</v>
      </c>
      <c r="X8" s="78" t="s">
        <v>3</v>
      </c>
      <c r="Y8" s="79" t="s">
        <v>4</v>
      </c>
      <c r="Z8" s="80" t="s">
        <v>5</v>
      </c>
      <c r="AA8" s="78" t="s">
        <v>3</v>
      </c>
      <c r="AB8" s="79" t="s">
        <v>4</v>
      </c>
      <c r="AC8" s="80" t="s">
        <v>5</v>
      </c>
      <c r="AD8" s="1448"/>
      <c r="AE8" s="1449"/>
      <c r="AF8" s="31"/>
      <c r="AG8" s="31"/>
      <c r="AH8" s="15"/>
    </row>
    <row r="9" spans="1:34" s="10" customFormat="1" ht="25.5" customHeight="1">
      <c r="A9" s="1443" t="s">
        <v>93</v>
      </c>
      <c r="B9" s="1443"/>
      <c r="C9" s="1443"/>
      <c r="D9" s="1443"/>
      <c r="E9" s="1450"/>
      <c r="F9" s="113">
        <v>1244459.3500000001</v>
      </c>
      <c r="G9" s="113">
        <v>702946</v>
      </c>
      <c r="H9" s="113">
        <v>541512.82999999996</v>
      </c>
      <c r="I9" s="116">
        <v>1264250</v>
      </c>
      <c r="J9" s="113">
        <v>688457</v>
      </c>
      <c r="K9" s="115">
        <v>575793</v>
      </c>
      <c r="L9" s="113">
        <v>1361389</v>
      </c>
      <c r="M9" s="114">
        <v>736463</v>
      </c>
      <c r="N9" s="114">
        <v>624926</v>
      </c>
      <c r="O9" s="113">
        <v>1306822.97</v>
      </c>
      <c r="P9" s="113">
        <v>719729.98</v>
      </c>
      <c r="Q9" s="113">
        <v>587092.99</v>
      </c>
      <c r="R9" s="1388">
        <v>1236358</v>
      </c>
      <c r="S9" s="1388">
        <v>680638</v>
      </c>
      <c r="T9" s="1388">
        <v>555720</v>
      </c>
      <c r="U9" s="1388">
        <v>1252549</v>
      </c>
      <c r="V9" s="1388">
        <v>695555</v>
      </c>
      <c r="W9" s="1388">
        <v>556994</v>
      </c>
      <c r="X9" s="1388">
        <v>1299811</v>
      </c>
      <c r="Y9" s="1388">
        <v>717188</v>
      </c>
      <c r="Z9" s="1388">
        <v>582623</v>
      </c>
      <c r="AA9" s="1388">
        <v>1263081</v>
      </c>
      <c r="AB9" s="1388">
        <v>697938</v>
      </c>
      <c r="AC9" s="1388">
        <v>565143</v>
      </c>
      <c r="AD9" s="1442" t="s">
        <v>3</v>
      </c>
      <c r="AE9" s="1443"/>
      <c r="AF9" s="20"/>
      <c r="AG9" s="21"/>
      <c r="AH9" s="4"/>
    </row>
    <row r="10" spans="1:34" s="15" customFormat="1" ht="21.75" customHeight="1">
      <c r="F10" s="43"/>
      <c r="G10" s="43"/>
      <c r="H10" s="43"/>
      <c r="I10" s="44"/>
      <c r="J10" s="43"/>
      <c r="K10" s="31"/>
      <c r="L10" s="43"/>
      <c r="M10" s="42"/>
      <c r="N10" s="42"/>
      <c r="O10" s="43"/>
      <c r="P10" s="43"/>
      <c r="Q10" s="43"/>
      <c r="R10" s="1384"/>
      <c r="S10" s="1384"/>
      <c r="T10" s="1384"/>
      <c r="U10" s="1384"/>
      <c r="V10" s="1384"/>
      <c r="W10" s="1384"/>
      <c r="X10" s="1384"/>
      <c r="Y10" s="1384"/>
      <c r="Z10" s="1384"/>
      <c r="AA10" s="1384"/>
      <c r="AB10" s="1384"/>
      <c r="AC10" s="1384"/>
      <c r="AE10" s="15" t="s">
        <v>172</v>
      </c>
      <c r="AF10" s="31"/>
      <c r="AG10" s="22"/>
      <c r="AH10" s="23"/>
    </row>
    <row r="11" spans="1:34" s="15" customFormat="1" ht="21.75" customHeight="1">
      <c r="A11" s="15" t="s">
        <v>164</v>
      </c>
      <c r="F11" s="109">
        <v>36036.14</v>
      </c>
      <c r="G11" s="109">
        <v>28440.48</v>
      </c>
      <c r="H11" s="108">
        <v>7595.66</v>
      </c>
      <c r="I11" s="112">
        <v>45374</v>
      </c>
      <c r="J11" s="109">
        <v>31834</v>
      </c>
      <c r="K11" s="111">
        <v>13540</v>
      </c>
      <c r="L11" s="109">
        <v>36411</v>
      </c>
      <c r="M11" s="110">
        <v>24775</v>
      </c>
      <c r="N11" s="110">
        <v>11636</v>
      </c>
      <c r="O11" s="109">
        <v>25540.799999999999</v>
      </c>
      <c r="P11" s="109">
        <v>20643.560000000001</v>
      </c>
      <c r="Q11" s="109">
        <v>4897.24</v>
      </c>
      <c r="R11" s="1387">
        <v>29215</v>
      </c>
      <c r="S11" s="1387">
        <v>21314</v>
      </c>
      <c r="T11" s="1387">
        <v>7901</v>
      </c>
      <c r="U11" s="1387">
        <v>25549</v>
      </c>
      <c r="V11" s="1387">
        <v>16905</v>
      </c>
      <c r="W11" s="1387">
        <v>8644</v>
      </c>
      <c r="X11" s="1387">
        <v>27363</v>
      </c>
      <c r="Y11" s="1387">
        <v>20310</v>
      </c>
      <c r="Z11" s="1387">
        <v>7053</v>
      </c>
      <c r="AA11" s="1387">
        <v>33548</v>
      </c>
      <c r="AB11" s="1387">
        <v>23108</v>
      </c>
      <c r="AC11" s="1387">
        <v>10440</v>
      </c>
      <c r="AE11" s="15" t="s">
        <v>173</v>
      </c>
      <c r="AF11" s="31"/>
      <c r="AG11" s="22"/>
      <c r="AH11" s="23"/>
    </row>
    <row r="12" spans="1:34" s="15" customFormat="1" ht="21.75" customHeight="1">
      <c r="A12" s="15" t="s">
        <v>8</v>
      </c>
      <c r="F12" s="109">
        <v>58899.5</v>
      </c>
      <c r="G12" s="109">
        <v>22482.89</v>
      </c>
      <c r="H12" s="108">
        <v>36416.620000000003</v>
      </c>
      <c r="I12" s="112">
        <v>53102</v>
      </c>
      <c r="J12" s="109">
        <v>18515</v>
      </c>
      <c r="K12" s="111">
        <v>34587</v>
      </c>
      <c r="L12" s="109">
        <v>50072</v>
      </c>
      <c r="M12" s="110">
        <v>22765</v>
      </c>
      <c r="N12" s="110">
        <v>27307</v>
      </c>
      <c r="O12" s="109">
        <v>46193.19</v>
      </c>
      <c r="P12" s="109">
        <v>15399.07</v>
      </c>
      <c r="Q12" s="109">
        <v>30794.11</v>
      </c>
      <c r="R12" s="1387">
        <v>45643</v>
      </c>
      <c r="S12" s="1387">
        <v>15518</v>
      </c>
      <c r="T12" s="1387">
        <v>30125</v>
      </c>
      <c r="U12" s="1387">
        <v>54259</v>
      </c>
      <c r="V12" s="1387">
        <v>17202</v>
      </c>
      <c r="W12" s="1387">
        <v>37057</v>
      </c>
      <c r="X12" s="1387">
        <v>60253</v>
      </c>
      <c r="Y12" s="1387">
        <v>18821</v>
      </c>
      <c r="Z12" s="1387">
        <v>41432</v>
      </c>
      <c r="AA12" s="1387">
        <v>36974</v>
      </c>
      <c r="AB12" s="1387">
        <v>14274</v>
      </c>
      <c r="AC12" s="1387">
        <v>22700</v>
      </c>
      <c r="AE12" s="15" t="s">
        <v>161</v>
      </c>
      <c r="AF12" s="31"/>
      <c r="AG12" s="22"/>
      <c r="AH12" s="23"/>
    </row>
    <row r="13" spans="1:34" s="15" customFormat="1" ht="21.75" customHeight="1">
      <c r="A13" s="15" t="s">
        <v>165</v>
      </c>
      <c r="F13" s="109"/>
      <c r="G13" s="109"/>
      <c r="H13" s="44"/>
      <c r="I13" s="112"/>
      <c r="J13" s="109"/>
      <c r="K13" s="111"/>
      <c r="L13" s="109"/>
      <c r="M13" s="110"/>
      <c r="N13" s="110"/>
      <c r="O13" s="109"/>
      <c r="P13" s="109"/>
      <c r="Q13" s="109"/>
      <c r="R13" s="1387"/>
      <c r="S13" s="1387"/>
      <c r="T13" s="1387"/>
      <c r="U13" s="1387"/>
      <c r="V13" s="1387"/>
      <c r="W13" s="1387"/>
      <c r="X13" s="1387"/>
      <c r="Y13" s="1387"/>
      <c r="Z13" s="1387"/>
      <c r="AA13" s="1387"/>
      <c r="AB13" s="1387"/>
      <c r="AC13" s="1387"/>
      <c r="AE13" s="15" t="s">
        <v>174</v>
      </c>
      <c r="AF13" s="31"/>
      <c r="AG13" s="22"/>
      <c r="AH13" s="23"/>
    </row>
    <row r="14" spans="1:34" s="15" customFormat="1" ht="21.75" customHeight="1">
      <c r="B14" s="15" t="s">
        <v>166</v>
      </c>
      <c r="F14" s="109">
        <v>35829.230000000003</v>
      </c>
      <c r="G14" s="109">
        <v>20067.77</v>
      </c>
      <c r="H14" s="108">
        <v>15761.46</v>
      </c>
      <c r="I14" s="112">
        <v>34457</v>
      </c>
      <c r="J14" s="109">
        <v>14123</v>
      </c>
      <c r="K14" s="111">
        <v>20334</v>
      </c>
      <c r="L14" s="109">
        <v>41557</v>
      </c>
      <c r="M14" s="110">
        <v>17886</v>
      </c>
      <c r="N14" s="110">
        <v>23671</v>
      </c>
      <c r="O14" s="109">
        <v>29888.07</v>
      </c>
      <c r="P14" s="109">
        <v>17833.349999999999</v>
      </c>
      <c r="Q14" s="109">
        <v>12054.72</v>
      </c>
      <c r="R14" s="1387">
        <v>38528</v>
      </c>
      <c r="S14" s="1387">
        <v>18258</v>
      </c>
      <c r="T14" s="1387">
        <v>20270</v>
      </c>
      <c r="U14" s="1387">
        <v>27390</v>
      </c>
      <c r="V14" s="1387">
        <v>10662</v>
      </c>
      <c r="W14" s="1387">
        <v>16728</v>
      </c>
      <c r="X14" s="1387">
        <v>33838</v>
      </c>
      <c r="Y14" s="1387">
        <v>16666</v>
      </c>
      <c r="Z14" s="1387">
        <v>17172</v>
      </c>
      <c r="AA14" s="1387">
        <v>35289</v>
      </c>
      <c r="AB14" s="1387">
        <v>17246</v>
      </c>
      <c r="AC14" s="1387">
        <v>18043</v>
      </c>
      <c r="AE14" s="15" t="s">
        <v>175</v>
      </c>
      <c r="AF14" s="31"/>
      <c r="AG14" s="22"/>
      <c r="AH14" s="23"/>
    </row>
    <row r="15" spans="1:34" s="15" customFormat="1" ht="21.75" customHeight="1">
      <c r="A15" s="15" t="s">
        <v>9</v>
      </c>
      <c r="F15" s="109">
        <v>34859.339999999997</v>
      </c>
      <c r="G15" s="109">
        <v>7256.26</v>
      </c>
      <c r="H15" s="108">
        <v>27603.08</v>
      </c>
      <c r="I15" s="112">
        <v>31681</v>
      </c>
      <c r="J15" s="109">
        <v>9951</v>
      </c>
      <c r="K15" s="111">
        <v>21730</v>
      </c>
      <c r="L15" s="109">
        <v>33030</v>
      </c>
      <c r="M15" s="110">
        <v>7437</v>
      </c>
      <c r="N15" s="110">
        <v>25593</v>
      </c>
      <c r="O15" s="109">
        <v>31538.38</v>
      </c>
      <c r="P15" s="109">
        <v>6974.56</v>
      </c>
      <c r="Q15" s="109">
        <v>24563.83</v>
      </c>
      <c r="R15" s="1387">
        <v>44345</v>
      </c>
      <c r="S15" s="1387">
        <v>9980</v>
      </c>
      <c r="T15" s="1387">
        <v>34365</v>
      </c>
      <c r="U15" s="1387">
        <v>35243</v>
      </c>
      <c r="V15" s="1387">
        <v>10655</v>
      </c>
      <c r="W15" s="1387">
        <v>24588</v>
      </c>
      <c r="X15" s="1387">
        <v>27146</v>
      </c>
      <c r="Y15" s="1387">
        <v>7023</v>
      </c>
      <c r="Z15" s="1387">
        <v>20123</v>
      </c>
      <c r="AA15" s="1387">
        <v>37792</v>
      </c>
      <c r="AB15" s="1387">
        <v>13271</v>
      </c>
      <c r="AC15" s="1387">
        <v>24521</v>
      </c>
      <c r="AE15" s="15" t="s">
        <v>162</v>
      </c>
      <c r="AF15" s="31"/>
      <c r="AG15" s="22"/>
      <c r="AH15" s="23"/>
    </row>
    <row r="16" spans="1:34" s="15" customFormat="1" ht="21.75" customHeight="1">
      <c r="A16" s="15" t="s">
        <v>167</v>
      </c>
      <c r="F16" s="109"/>
      <c r="G16" s="109"/>
      <c r="H16" s="44"/>
      <c r="I16" s="112"/>
      <c r="J16" s="109"/>
      <c r="K16" s="111"/>
      <c r="L16" s="109"/>
      <c r="M16" s="110"/>
      <c r="N16" s="110"/>
      <c r="O16" s="109"/>
      <c r="P16" s="109"/>
      <c r="Q16" s="109"/>
      <c r="R16" s="1387"/>
      <c r="S16" s="1387"/>
      <c r="T16" s="1387"/>
      <c r="U16" s="1387"/>
      <c r="V16" s="1387"/>
      <c r="W16" s="1387"/>
      <c r="X16" s="1387"/>
      <c r="Y16" s="1387"/>
      <c r="Z16" s="1387"/>
      <c r="AA16" s="1387"/>
      <c r="AB16" s="1387"/>
      <c r="AC16" s="1387"/>
      <c r="AE16" s="15" t="s">
        <v>199</v>
      </c>
      <c r="AF16" s="31"/>
      <c r="AG16" s="22"/>
      <c r="AH16" s="23"/>
    </row>
    <row r="17" spans="1:37" s="15" customFormat="1" ht="21.75" customHeight="1">
      <c r="F17" s="109">
        <v>264189</v>
      </c>
      <c r="G17" s="109">
        <v>111730.77</v>
      </c>
      <c r="H17" s="108">
        <v>152457.54</v>
      </c>
      <c r="I17" s="112">
        <v>256374</v>
      </c>
      <c r="J17" s="109">
        <v>93515</v>
      </c>
      <c r="K17" s="111">
        <v>162859</v>
      </c>
      <c r="L17" s="109">
        <v>264756</v>
      </c>
      <c r="M17" s="110">
        <v>102501</v>
      </c>
      <c r="N17" s="110">
        <v>162255</v>
      </c>
      <c r="O17" s="109">
        <v>261399.23</v>
      </c>
      <c r="P17" s="109">
        <v>98031.98</v>
      </c>
      <c r="Q17" s="109">
        <v>163367.25</v>
      </c>
      <c r="R17" s="1387">
        <v>211947</v>
      </c>
      <c r="S17" s="1387">
        <v>75754</v>
      </c>
      <c r="T17" s="1387">
        <v>136193</v>
      </c>
      <c r="U17" s="1387">
        <v>224243</v>
      </c>
      <c r="V17" s="1387">
        <v>77253</v>
      </c>
      <c r="W17" s="1387">
        <v>146990</v>
      </c>
      <c r="X17" s="1387">
        <v>223515</v>
      </c>
      <c r="Y17" s="1387">
        <v>83250</v>
      </c>
      <c r="Z17" s="1387">
        <v>140265</v>
      </c>
      <c r="AA17" s="1387">
        <v>240618</v>
      </c>
      <c r="AB17" s="1387">
        <v>97792</v>
      </c>
      <c r="AC17" s="1387">
        <v>142826</v>
      </c>
      <c r="AE17" s="15" t="s">
        <v>176</v>
      </c>
      <c r="AF17" s="31"/>
      <c r="AG17" s="22"/>
      <c r="AH17" s="23"/>
    </row>
    <row r="18" spans="1:37" s="15" customFormat="1" ht="21.75" customHeight="1">
      <c r="A18" s="15" t="s">
        <v>168</v>
      </c>
      <c r="F18" s="109">
        <v>275348.95</v>
      </c>
      <c r="G18" s="109">
        <v>173155.78</v>
      </c>
      <c r="H18" s="108">
        <v>102193.17</v>
      </c>
      <c r="I18" s="112">
        <v>387080</v>
      </c>
      <c r="J18" s="109">
        <v>232950</v>
      </c>
      <c r="K18" s="111">
        <v>154130</v>
      </c>
      <c r="L18" s="109">
        <v>476749</v>
      </c>
      <c r="M18" s="110">
        <v>264844</v>
      </c>
      <c r="N18" s="110">
        <v>211905</v>
      </c>
      <c r="O18" s="109">
        <v>431531.51</v>
      </c>
      <c r="P18" s="109">
        <v>260018.55</v>
      </c>
      <c r="Q18" s="109">
        <v>171512.95999999999</v>
      </c>
      <c r="R18" s="1387">
        <v>358811</v>
      </c>
      <c r="S18" s="1387">
        <v>232114</v>
      </c>
      <c r="T18" s="1386">
        <v>126697</v>
      </c>
      <c r="U18" s="1387">
        <v>386943</v>
      </c>
      <c r="V18" s="1387">
        <v>245961</v>
      </c>
      <c r="W18" s="1386">
        <v>140982</v>
      </c>
      <c r="X18" s="1387">
        <v>459368</v>
      </c>
      <c r="Y18" s="1387">
        <v>278332</v>
      </c>
      <c r="Z18" s="1386">
        <v>181036</v>
      </c>
      <c r="AA18" s="1387">
        <v>394970</v>
      </c>
      <c r="AB18" s="1387">
        <v>239880</v>
      </c>
      <c r="AC18" s="1386">
        <v>155090</v>
      </c>
      <c r="AE18" s="15" t="s">
        <v>177</v>
      </c>
      <c r="AF18" s="31"/>
    </row>
    <row r="19" spans="1:37" s="15" customFormat="1" ht="21.75" customHeight="1">
      <c r="A19" s="15" t="s">
        <v>169</v>
      </c>
      <c r="F19" s="109">
        <v>140215</v>
      </c>
      <c r="G19" s="109">
        <v>99524.28</v>
      </c>
      <c r="H19" s="108">
        <v>40691.31</v>
      </c>
      <c r="I19" s="112">
        <v>139510</v>
      </c>
      <c r="J19" s="109">
        <v>105996</v>
      </c>
      <c r="K19" s="111">
        <v>33514</v>
      </c>
      <c r="L19" s="109">
        <v>155591</v>
      </c>
      <c r="M19" s="110">
        <v>115669</v>
      </c>
      <c r="N19" s="110">
        <v>39922</v>
      </c>
      <c r="O19" s="109">
        <v>179037.4</v>
      </c>
      <c r="P19" s="109">
        <v>128639.26</v>
      </c>
      <c r="Q19" s="109">
        <v>50398.14</v>
      </c>
      <c r="R19" s="1387">
        <v>158493</v>
      </c>
      <c r="S19" s="1387">
        <v>108303</v>
      </c>
      <c r="T19" s="1386">
        <v>50190</v>
      </c>
      <c r="U19" s="1387">
        <v>162947</v>
      </c>
      <c r="V19" s="1387">
        <v>120645</v>
      </c>
      <c r="W19" s="1386">
        <v>42302</v>
      </c>
      <c r="X19" s="1387">
        <v>166574</v>
      </c>
      <c r="Y19" s="1387">
        <v>120297</v>
      </c>
      <c r="Z19" s="1386">
        <v>46277</v>
      </c>
      <c r="AA19" s="1387">
        <v>141437</v>
      </c>
      <c r="AB19" s="1387">
        <v>93371</v>
      </c>
      <c r="AC19" s="1386">
        <v>48066</v>
      </c>
      <c r="AE19" s="15" t="s">
        <v>178</v>
      </c>
      <c r="AF19" s="31"/>
    </row>
    <row r="20" spans="1:37" s="15" customFormat="1" ht="21.75" customHeight="1">
      <c r="A20" s="15" t="s">
        <v>170</v>
      </c>
      <c r="F20" s="109"/>
      <c r="G20" s="109"/>
      <c r="H20" s="108"/>
      <c r="I20" s="112"/>
      <c r="J20" s="109"/>
      <c r="K20" s="111"/>
      <c r="L20" s="109"/>
      <c r="M20" s="110"/>
      <c r="N20" s="110"/>
      <c r="O20" s="109"/>
      <c r="P20" s="109"/>
      <c r="Q20" s="109"/>
      <c r="R20" s="1387"/>
      <c r="S20" s="1387"/>
      <c r="T20" s="1386"/>
      <c r="U20" s="1387"/>
      <c r="V20" s="1387"/>
      <c r="W20" s="1386"/>
      <c r="X20" s="1387"/>
      <c r="Y20" s="1387"/>
      <c r="Z20" s="1386"/>
      <c r="AA20" s="1387"/>
      <c r="AB20" s="1387"/>
      <c r="AC20" s="1386"/>
      <c r="AE20" s="15" t="s">
        <v>179</v>
      </c>
      <c r="AF20" s="31"/>
      <c r="AG20" s="22"/>
      <c r="AH20" s="23"/>
    </row>
    <row r="21" spans="1:37" s="15" customFormat="1" ht="21.75" customHeight="1">
      <c r="B21" s="15" t="s">
        <v>10</v>
      </c>
      <c r="F21" s="109">
        <v>153368.39000000001</v>
      </c>
      <c r="G21" s="109">
        <v>94526</v>
      </c>
      <c r="H21" s="108">
        <v>58841.82</v>
      </c>
      <c r="I21" s="112">
        <v>120836</v>
      </c>
      <c r="J21" s="109">
        <v>67434</v>
      </c>
      <c r="K21" s="111">
        <v>53402</v>
      </c>
      <c r="L21" s="109">
        <v>125599</v>
      </c>
      <c r="M21" s="110">
        <v>78100</v>
      </c>
      <c r="N21" s="110">
        <v>47499</v>
      </c>
      <c r="O21" s="109">
        <v>108149.58</v>
      </c>
      <c r="P21" s="109">
        <v>61291.87</v>
      </c>
      <c r="Q21" s="109">
        <v>46857.71</v>
      </c>
      <c r="R21" s="1387">
        <v>129347</v>
      </c>
      <c r="S21" s="1387">
        <v>75631</v>
      </c>
      <c r="T21" s="1386">
        <v>53716</v>
      </c>
      <c r="U21" s="1387">
        <v>139920</v>
      </c>
      <c r="V21" s="1387">
        <v>77950</v>
      </c>
      <c r="W21" s="1386">
        <v>61970</v>
      </c>
      <c r="X21" s="1387">
        <v>127397</v>
      </c>
      <c r="Y21" s="1387">
        <v>68060</v>
      </c>
      <c r="Z21" s="1386">
        <v>59337</v>
      </c>
      <c r="AA21" s="1387">
        <v>130542</v>
      </c>
      <c r="AB21" s="1387">
        <v>75475</v>
      </c>
      <c r="AC21" s="1386">
        <v>55067</v>
      </c>
      <c r="AE21" s="15" t="s">
        <v>180</v>
      </c>
      <c r="AF21" s="31"/>
      <c r="AG21" s="31"/>
    </row>
    <row r="22" spans="1:37" s="15" customFormat="1" ht="21.75" customHeight="1">
      <c r="A22" s="15" t="s">
        <v>171</v>
      </c>
      <c r="F22" s="109">
        <v>245713.9</v>
      </c>
      <c r="G22" s="109">
        <v>145761.73000000001</v>
      </c>
      <c r="H22" s="108">
        <v>99952.17</v>
      </c>
      <c r="I22" s="112">
        <v>195836</v>
      </c>
      <c r="J22" s="109">
        <v>114139</v>
      </c>
      <c r="K22" s="111">
        <v>81697</v>
      </c>
      <c r="L22" s="109">
        <v>177624</v>
      </c>
      <c r="M22" s="110">
        <v>102486</v>
      </c>
      <c r="N22" s="110">
        <v>75138</v>
      </c>
      <c r="O22" s="109">
        <v>193544.82</v>
      </c>
      <c r="P22" s="109">
        <v>110897.77</v>
      </c>
      <c r="Q22" s="109">
        <v>82647.039999999994</v>
      </c>
      <c r="R22" s="1387">
        <v>220029</v>
      </c>
      <c r="S22" s="1387">
        <v>123766</v>
      </c>
      <c r="T22" s="1386">
        <v>96263</v>
      </c>
      <c r="U22" s="1387">
        <v>196055</v>
      </c>
      <c r="V22" s="1387">
        <v>118322</v>
      </c>
      <c r="W22" s="1386">
        <v>77733</v>
      </c>
      <c r="X22" s="1387">
        <v>174357</v>
      </c>
      <c r="Y22" s="1387">
        <v>104429</v>
      </c>
      <c r="Z22" s="1386">
        <v>69928</v>
      </c>
      <c r="AA22" s="1387">
        <v>211911</v>
      </c>
      <c r="AB22" s="1387">
        <v>123521</v>
      </c>
      <c r="AC22" s="1386">
        <v>88390</v>
      </c>
      <c r="AE22" s="15" t="s">
        <v>181</v>
      </c>
      <c r="AF22" s="31"/>
      <c r="AG22" s="31"/>
    </row>
    <row r="23" spans="1:37" s="15" customFormat="1" ht="21.75" customHeight="1">
      <c r="A23" s="15" t="s">
        <v>11</v>
      </c>
      <c r="F23" s="104" t="s">
        <v>206</v>
      </c>
      <c r="G23" s="104" t="s">
        <v>206</v>
      </c>
      <c r="H23" s="104" t="s">
        <v>206</v>
      </c>
      <c r="I23" s="107" t="s">
        <v>206</v>
      </c>
      <c r="J23" s="104" t="s">
        <v>206</v>
      </c>
      <c r="K23" s="106" t="s">
        <v>206</v>
      </c>
      <c r="L23" s="104" t="s">
        <v>206</v>
      </c>
      <c r="M23" s="105" t="s">
        <v>206</v>
      </c>
      <c r="N23" s="105" t="s">
        <v>206</v>
      </c>
      <c r="O23" s="104" t="s">
        <v>206</v>
      </c>
      <c r="P23" s="104" t="s">
        <v>206</v>
      </c>
      <c r="Q23" s="104" t="s">
        <v>206</v>
      </c>
      <c r="R23" s="1385" t="s">
        <v>206</v>
      </c>
      <c r="S23" s="1385" t="s">
        <v>206</v>
      </c>
      <c r="T23" s="1385" t="s">
        <v>206</v>
      </c>
      <c r="U23" s="1385" t="s">
        <v>206</v>
      </c>
      <c r="V23" s="1385" t="s">
        <v>206</v>
      </c>
      <c r="W23" s="1385" t="s">
        <v>206</v>
      </c>
      <c r="X23" s="1385" t="s">
        <v>206</v>
      </c>
      <c r="Y23" s="1385" t="s">
        <v>204</v>
      </c>
      <c r="Z23" s="1385" t="s">
        <v>204</v>
      </c>
      <c r="AA23" s="1385" t="s">
        <v>206</v>
      </c>
      <c r="AB23" s="1385" t="s">
        <v>206</v>
      </c>
      <c r="AC23" s="1385" t="s">
        <v>206</v>
      </c>
      <c r="AE23" s="15" t="s">
        <v>182</v>
      </c>
      <c r="AF23" s="31"/>
      <c r="AG23" s="6"/>
      <c r="AH23" s="7"/>
    </row>
    <row r="24" spans="1:37" s="9" customFormat="1" ht="3" customHeight="1">
      <c r="A24" s="11"/>
      <c r="B24" s="11"/>
      <c r="C24" s="11"/>
      <c r="D24" s="11"/>
      <c r="E24" s="11"/>
      <c r="F24" s="14"/>
      <c r="G24" s="12"/>
      <c r="H24" s="13"/>
      <c r="I24" s="13"/>
      <c r="J24" s="12"/>
      <c r="K24" s="11"/>
      <c r="L24" s="12"/>
      <c r="M24" s="14"/>
      <c r="N24" s="14"/>
      <c r="O24" s="12"/>
      <c r="P24" s="12"/>
      <c r="Q24" s="12"/>
      <c r="R24" s="12"/>
      <c r="S24" s="12"/>
      <c r="T24" s="13"/>
      <c r="U24" s="12"/>
      <c r="V24" s="12"/>
      <c r="W24" s="13"/>
      <c r="X24" s="12"/>
      <c r="Y24" s="12"/>
      <c r="Z24" s="13"/>
      <c r="AA24" s="12"/>
      <c r="AB24" s="12"/>
      <c r="AC24" s="13"/>
      <c r="AD24" s="11"/>
      <c r="AE24" s="11"/>
      <c r="AF24" s="8"/>
      <c r="AG24" s="6"/>
      <c r="AH24" s="7"/>
    </row>
    <row r="25" spans="1:37" s="9" customFormat="1" ht="3" customHeight="1">
      <c r="AF25" s="8"/>
      <c r="AG25" s="6"/>
      <c r="AH25" s="7"/>
    </row>
    <row r="26" spans="1:37" s="37" customFormat="1" ht="14.25" customHeight="1">
      <c r="A26" s="103"/>
      <c r="B26" s="101" t="s">
        <v>61</v>
      </c>
      <c r="C26" s="102"/>
      <c r="D26" s="101" t="s">
        <v>244</v>
      </c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AF26" s="38"/>
      <c r="AG26" s="6"/>
      <c r="AH26" s="7"/>
      <c r="AI26" s="15"/>
      <c r="AJ26" s="15"/>
      <c r="AK26" s="15"/>
    </row>
    <row r="27" spans="1:37" s="95" customFormat="1" ht="27" customHeight="1">
      <c r="A27" s="96"/>
      <c r="B27" s="99" t="s">
        <v>62</v>
      </c>
      <c r="C27" s="97"/>
      <c r="D27" s="98" t="s">
        <v>245</v>
      </c>
      <c r="E27" s="97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AF27" s="185"/>
      <c r="AG27" s="6"/>
      <c r="AH27" s="7"/>
      <c r="AI27" s="15"/>
      <c r="AJ27" s="15"/>
      <c r="AK27" s="15"/>
    </row>
  </sheetData>
  <mergeCells count="22">
    <mergeCell ref="A9:E9"/>
    <mergeCell ref="F5:H5"/>
    <mergeCell ref="F6:H6"/>
    <mergeCell ref="I5:K5"/>
    <mergeCell ref="I6:K6"/>
    <mergeCell ref="A4:E8"/>
    <mergeCell ref="L5:N5"/>
    <mergeCell ref="L6:N6"/>
    <mergeCell ref="F4:Q4"/>
    <mergeCell ref="AD9:AE9"/>
    <mergeCell ref="O5:Q5"/>
    <mergeCell ref="O6:Q6"/>
    <mergeCell ref="AD4:AE8"/>
    <mergeCell ref="R5:T5"/>
    <mergeCell ref="U5:W5"/>
    <mergeCell ref="R4:AC4"/>
    <mergeCell ref="X5:Z5"/>
    <mergeCell ref="AA5:AC5"/>
    <mergeCell ref="R6:T6"/>
    <mergeCell ref="U6:W6"/>
    <mergeCell ref="X6:Z6"/>
    <mergeCell ref="AA6:AC6"/>
  </mergeCells>
  <pageMargins left="0.35433070866141736" right="0" top="0.78740157480314965" bottom="0.39370078740157483" header="0.51181102362204722" footer="0.11811023622047245"/>
  <pageSetup paperSize="9" scale="95" orientation="landscape" horizontalDpi="4294967292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43"/>
  <sheetViews>
    <sheetView workbookViewId="0">
      <selection activeCell="AG1" sqref="AG1:AG1048576"/>
    </sheetView>
  </sheetViews>
  <sheetFormatPr defaultRowHeight="18"/>
  <cols>
    <col min="1" max="1" width="1.375" style="7" customWidth="1"/>
    <col min="2" max="2" width="1.25" style="7" customWidth="1"/>
    <col min="3" max="3" width="5.75" style="7" customWidth="1"/>
    <col min="4" max="4" width="4.125" style="7" customWidth="1"/>
    <col min="5" max="5" width="18.125" style="7" customWidth="1"/>
    <col min="6" max="6" width="7.875" style="7" customWidth="1"/>
    <col min="7" max="8" width="6.375" style="7" customWidth="1"/>
    <col min="9" max="9" width="7.875" style="7" customWidth="1"/>
    <col min="10" max="11" width="6.375" style="7" customWidth="1"/>
    <col min="12" max="12" width="7.375" style="7" customWidth="1"/>
    <col min="13" max="14" width="6.375" style="7" customWidth="1"/>
    <col min="15" max="15" width="7.875" style="7" customWidth="1"/>
    <col min="16" max="16" width="6.5" style="7" customWidth="1"/>
    <col min="17" max="17" width="6.375" style="7" customWidth="1"/>
    <col min="18" max="18" width="7.875" style="7" customWidth="1"/>
    <col min="19" max="19" width="6.25" style="7" customWidth="1"/>
    <col min="20" max="20" width="7" style="7" customWidth="1"/>
    <col min="21" max="21" width="7.875" style="7" customWidth="1"/>
    <col min="22" max="22" width="6.25" style="7" customWidth="1"/>
    <col min="23" max="23" width="7" style="7" customWidth="1"/>
    <col min="24" max="24" width="7.875" style="7" customWidth="1"/>
    <col min="25" max="25" width="6.25" style="7" customWidth="1"/>
    <col min="26" max="26" width="7" style="7" customWidth="1"/>
    <col min="27" max="27" width="7.875" style="7" customWidth="1"/>
    <col min="28" max="28" width="6.25" style="7" customWidth="1"/>
    <col min="29" max="29" width="7" style="7" customWidth="1"/>
    <col min="30" max="30" width="2.5" style="1364" customWidth="1"/>
    <col min="31" max="31" width="1.75" style="7" customWidth="1"/>
    <col min="32" max="32" width="27.5" style="7" customWidth="1"/>
    <col min="33" max="33" width="9" style="6"/>
    <col min="34" max="16384" width="9" style="7"/>
  </cols>
  <sheetData>
    <row r="1" spans="1:33" s="1" customFormat="1" ht="20.25" customHeight="1">
      <c r="C1" s="52" t="s">
        <v>220</v>
      </c>
      <c r="D1" s="53"/>
      <c r="E1" s="52" t="s">
        <v>219</v>
      </c>
      <c r="AD1" s="19"/>
      <c r="AG1" s="20"/>
    </row>
    <row r="2" spans="1:33" s="4" customFormat="1" ht="16.5" customHeight="1">
      <c r="C2" s="1" t="s">
        <v>218</v>
      </c>
      <c r="D2" s="3"/>
      <c r="E2" s="1" t="s">
        <v>217</v>
      </c>
      <c r="AD2" s="1381"/>
      <c r="AG2" s="21"/>
    </row>
    <row r="3" spans="1:33" ht="14.25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U3" s="6"/>
      <c r="X3" s="6"/>
      <c r="AA3" s="6"/>
      <c r="AF3" s="57" t="s">
        <v>234</v>
      </c>
    </row>
    <row r="4" spans="1:33" ht="15.75" customHeight="1">
      <c r="A4" s="50"/>
      <c r="B4" s="1461" t="s">
        <v>14</v>
      </c>
      <c r="C4" s="1461"/>
      <c r="D4" s="1461"/>
      <c r="E4" s="1462"/>
      <c r="F4" s="1457" t="s">
        <v>198</v>
      </c>
      <c r="G4" s="1458"/>
      <c r="H4" s="1458"/>
      <c r="I4" s="1458"/>
      <c r="J4" s="1458"/>
      <c r="K4" s="1458"/>
      <c r="L4" s="1458"/>
      <c r="M4" s="1458"/>
      <c r="N4" s="1458"/>
      <c r="O4" s="1458"/>
      <c r="P4" s="1458"/>
      <c r="Q4" s="1459"/>
      <c r="R4" s="1457" t="s">
        <v>202</v>
      </c>
      <c r="S4" s="1458"/>
      <c r="T4" s="1458"/>
      <c r="U4" s="1458"/>
      <c r="V4" s="1458"/>
      <c r="W4" s="1458"/>
      <c r="X4" s="1458"/>
      <c r="Y4" s="1458"/>
      <c r="Z4" s="1458"/>
      <c r="AA4" s="1458"/>
      <c r="AB4" s="1458"/>
      <c r="AC4" s="1459"/>
      <c r="AD4" s="1461" t="s">
        <v>15</v>
      </c>
      <c r="AE4" s="1461"/>
      <c r="AF4" s="1461"/>
    </row>
    <row r="5" spans="1:33" s="15" customFormat="1" ht="15" customHeight="1">
      <c r="A5" s="31"/>
      <c r="B5" s="1464"/>
      <c r="C5" s="1464"/>
      <c r="D5" s="1464"/>
      <c r="E5" s="1465"/>
      <c r="F5" s="1460" t="s">
        <v>72</v>
      </c>
      <c r="G5" s="1461"/>
      <c r="H5" s="1462"/>
      <c r="I5" s="1460" t="s">
        <v>73</v>
      </c>
      <c r="J5" s="1461"/>
      <c r="K5" s="1462"/>
      <c r="L5" s="1460" t="s">
        <v>74</v>
      </c>
      <c r="M5" s="1461"/>
      <c r="N5" s="1462"/>
      <c r="O5" s="1460" t="s">
        <v>71</v>
      </c>
      <c r="P5" s="1461"/>
      <c r="Q5" s="1462"/>
      <c r="R5" s="1460" t="s">
        <v>72</v>
      </c>
      <c r="S5" s="1461"/>
      <c r="T5" s="1462"/>
      <c r="U5" s="1460" t="s">
        <v>73</v>
      </c>
      <c r="V5" s="1461"/>
      <c r="W5" s="1462"/>
      <c r="X5" s="1460" t="s">
        <v>74</v>
      </c>
      <c r="Y5" s="1461"/>
      <c r="Z5" s="1462"/>
      <c r="AA5" s="1460" t="s">
        <v>71</v>
      </c>
      <c r="AB5" s="1461"/>
      <c r="AC5" s="1462"/>
      <c r="AD5" s="1464"/>
      <c r="AE5" s="1464"/>
      <c r="AF5" s="1464"/>
      <c r="AG5" s="31"/>
    </row>
    <row r="6" spans="1:33" s="15" customFormat="1" ht="12.75" customHeight="1">
      <c r="A6" s="31"/>
      <c r="B6" s="1464"/>
      <c r="C6" s="1464"/>
      <c r="D6" s="1464"/>
      <c r="E6" s="1465"/>
      <c r="F6" s="1454" t="s">
        <v>67</v>
      </c>
      <c r="G6" s="1455"/>
      <c r="H6" s="1456"/>
      <c r="I6" s="1454" t="s">
        <v>68</v>
      </c>
      <c r="J6" s="1455"/>
      <c r="K6" s="1456"/>
      <c r="L6" s="1454" t="s">
        <v>69</v>
      </c>
      <c r="M6" s="1455"/>
      <c r="N6" s="1456"/>
      <c r="O6" s="1454" t="s">
        <v>70</v>
      </c>
      <c r="P6" s="1455"/>
      <c r="Q6" s="1456"/>
      <c r="R6" s="1454" t="s">
        <v>67</v>
      </c>
      <c r="S6" s="1455"/>
      <c r="T6" s="1456"/>
      <c r="U6" s="1454" t="s">
        <v>68</v>
      </c>
      <c r="V6" s="1455"/>
      <c r="W6" s="1456"/>
      <c r="X6" s="1454" t="s">
        <v>69</v>
      </c>
      <c r="Y6" s="1455"/>
      <c r="Z6" s="1456"/>
      <c r="AA6" s="1454" t="s">
        <v>70</v>
      </c>
      <c r="AB6" s="1455"/>
      <c r="AC6" s="1456"/>
      <c r="AD6" s="1464"/>
      <c r="AE6" s="1464"/>
      <c r="AF6" s="1464"/>
      <c r="AG6" s="31"/>
    </row>
    <row r="7" spans="1:33" s="15" customFormat="1" ht="13.5" customHeight="1">
      <c r="A7" s="31"/>
      <c r="B7" s="1464"/>
      <c r="C7" s="1464"/>
      <c r="D7" s="1464"/>
      <c r="E7" s="1465"/>
      <c r="F7" s="68" t="s">
        <v>0</v>
      </c>
      <c r="G7" s="69" t="s">
        <v>1</v>
      </c>
      <c r="H7" s="70" t="s">
        <v>2</v>
      </c>
      <c r="I7" s="71" t="s">
        <v>0</v>
      </c>
      <c r="J7" s="69" t="s">
        <v>1</v>
      </c>
      <c r="K7" s="71" t="s">
        <v>2</v>
      </c>
      <c r="L7" s="68" t="s">
        <v>0</v>
      </c>
      <c r="M7" s="69" t="s">
        <v>1</v>
      </c>
      <c r="N7" s="70" t="s">
        <v>2</v>
      </c>
      <c r="O7" s="68" t="s">
        <v>0</v>
      </c>
      <c r="P7" s="69" t="s">
        <v>1</v>
      </c>
      <c r="Q7" s="70" t="s">
        <v>2</v>
      </c>
      <c r="R7" s="68" t="s">
        <v>0</v>
      </c>
      <c r="S7" s="69" t="s">
        <v>1</v>
      </c>
      <c r="T7" s="70" t="s">
        <v>2</v>
      </c>
      <c r="U7" s="71" t="s">
        <v>0</v>
      </c>
      <c r="V7" s="69" t="s">
        <v>1</v>
      </c>
      <c r="W7" s="71" t="s">
        <v>2</v>
      </c>
      <c r="X7" s="68" t="s">
        <v>0</v>
      </c>
      <c r="Y7" s="69" t="s">
        <v>1</v>
      </c>
      <c r="Z7" s="70" t="s">
        <v>2</v>
      </c>
      <c r="AA7" s="68" t="s">
        <v>0</v>
      </c>
      <c r="AB7" s="69" t="s">
        <v>1</v>
      </c>
      <c r="AC7" s="70" t="s">
        <v>2</v>
      </c>
      <c r="AD7" s="1464"/>
      <c r="AE7" s="1464"/>
      <c r="AF7" s="1464"/>
      <c r="AG7" s="31"/>
    </row>
    <row r="8" spans="1:33" s="15" customFormat="1" ht="13.5" customHeight="1">
      <c r="A8" s="36"/>
      <c r="B8" s="1455"/>
      <c r="C8" s="1455"/>
      <c r="D8" s="1455"/>
      <c r="E8" s="1456"/>
      <c r="F8" s="54" t="s">
        <v>3</v>
      </c>
      <c r="G8" s="72" t="s">
        <v>4</v>
      </c>
      <c r="H8" s="73" t="s">
        <v>5</v>
      </c>
      <c r="I8" s="74" t="s">
        <v>3</v>
      </c>
      <c r="J8" s="72" t="s">
        <v>4</v>
      </c>
      <c r="K8" s="74" t="s">
        <v>5</v>
      </c>
      <c r="L8" s="54" t="s">
        <v>3</v>
      </c>
      <c r="M8" s="72" t="s">
        <v>4</v>
      </c>
      <c r="N8" s="73" t="s">
        <v>5</v>
      </c>
      <c r="O8" s="54" t="s">
        <v>3</v>
      </c>
      <c r="P8" s="72" t="s">
        <v>4</v>
      </c>
      <c r="Q8" s="73" t="s">
        <v>5</v>
      </c>
      <c r="R8" s="54" t="s">
        <v>3</v>
      </c>
      <c r="S8" s="72" t="s">
        <v>4</v>
      </c>
      <c r="T8" s="73" t="s">
        <v>5</v>
      </c>
      <c r="U8" s="74" t="s">
        <v>3</v>
      </c>
      <c r="V8" s="72" t="s">
        <v>4</v>
      </c>
      <c r="W8" s="74" t="s">
        <v>5</v>
      </c>
      <c r="X8" s="54" t="s">
        <v>3</v>
      </c>
      <c r="Y8" s="72" t="s">
        <v>4</v>
      </c>
      <c r="Z8" s="73" t="s">
        <v>5</v>
      </c>
      <c r="AA8" s="54" t="s">
        <v>3</v>
      </c>
      <c r="AB8" s="72" t="s">
        <v>4</v>
      </c>
      <c r="AC8" s="73" t="s">
        <v>5</v>
      </c>
      <c r="AD8" s="1455"/>
      <c r="AE8" s="1455"/>
      <c r="AF8" s="1455"/>
      <c r="AG8" s="31"/>
    </row>
    <row r="9" spans="1:33" s="55" customFormat="1" ht="16.5" customHeight="1">
      <c r="A9" s="137"/>
      <c r="B9" s="1463" t="s">
        <v>93</v>
      </c>
      <c r="C9" s="1463"/>
      <c r="D9" s="1463"/>
      <c r="E9" s="1463"/>
      <c r="F9" s="136">
        <v>1244459.3500000001</v>
      </c>
      <c r="G9" s="135">
        <v>702946</v>
      </c>
      <c r="H9" s="135">
        <v>541512.82999999996</v>
      </c>
      <c r="I9" s="134">
        <v>1264250</v>
      </c>
      <c r="J9" s="134">
        <v>688457.3</v>
      </c>
      <c r="K9" s="134">
        <v>575792.6</v>
      </c>
      <c r="L9" s="134">
        <v>1361389</v>
      </c>
      <c r="M9" s="134">
        <v>736463</v>
      </c>
      <c r="N9" s="134">
        <v>624926</v>
      </c>
      <c r="O9" s="134">
        <v>1306823</v>
      </c>
      <c r="P9" s="134">
        <v>719730</v>
      </c>
      <c r="Q9" s="134">
        <v>587093</v>
      </c>
      <c r="R9" s="134">
        <v>1236358</v>
      </c>
      <c r="S9" s="134">
        <v>680638</v>
      </c>
      <c r="T9" s="134">
        <v>555720</v>
      </c>
      <c r="U9" s="134">
        <v>1252549</v>
      </c>
      <c r="V9" s="134">
        <v>695555</v>
      </c>
      <c r="W9" s="134">
        <v>556994</v>
      </c>
      <c r="X9" s="134">
        <v>1299811</v>
      </c>
      <c r="Y9" s="134">
        <v>717188</v>
      </c>
      <c r="Z9" s="134">
        <v>582623</v>
      </c>
      <c r="AA9" s="134">
        <v>1263081</v>
      </c>
      <c r="AB9" s="134">
        <v>697938</v>
      </c>
      <c r="AC9" s="134">
        <v>565143</v>
      </c>
      <c r="AD9" s="1382" t="s">
        <v>3</v>
      </c>
      <c r="AE9" s="134"/>
      <c r="AF9" s="1366"/>
      <c r="AG9" s="56"/>
    </row>
    <row r="10" spans="1:33" s="55" customFormat="1" ht="12.75" customHeight="1">
      <c r="A10" s="132" t="s">
        <v>135</v>
      </c>
      <c r="B10" s="133"/>
      <c r="C10" s="132"/>
      <c r="D10" s="132"/>
      <c r="E10" s="131"/>
      <c r="F10" s="130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375"/>
      <c r="AE10" s="1370"/>
      <c r="AF10" s="1370"/>
      <c r="AG10" s="56"/>
    </row>
    <row r="11" spans="1:33" s="57" customFormat="1" ht="12.75" customHeight="1">
      <c r="A11" s="126"/>
      <c r="B11" s="126" t="s">
        <v>133</v>
      </c>
      <c r="C11" s="126"/>
      <c r="D11" s="126"/>
      <c r="E11" s="126"/>
      <c r="F11" s="130">
        <v>390217.96</v>
      </c>
      <c r="G11" s="129">
        <v>239649.78</v>
      </c>
      <c r="H11" s="129">
        <v>150568.18</v>
      </c>
      <c r="I11" s="129">
        <v>485282</v>
      </c>
      <c r="J11" s="129">
        <v>292948</v>
      </c>
      <c r="K11" s="129">
        <v>192334</v>
      </c>
      <c r="L11" s="129">
        <v>546957</v>
      </c>
      <c r="M11" s="129">
        <v>307776</v>
      </c>
      <c r="N11" s="129">
        <v>239181</v>
      </c>
      <c r="O11" s="129">
        <v>504903</v>
      </c>
      <c r="P11" s="129">
        <v>296251</v>
      </c>
      <c r="Q11" s="129">
        <v>208652</v>
      </c>
      <c r="R11" s="129">
        <v>453461</v>
      </c>
      <c r="S11" s="129">
        <v>293914</v>
      </c>
      <c r="T11" s="129">
        <v>159547</v>
      </c>
      <c r="U11" s="129">
        <v>465619</v>
      </c>
      <c r="V11" s="129">
        <v>292597</v>
      </c>
      <c r="W11" s="129">
        <v>173022</v>
      </c>
      <c r="X11" s="129">
        <v>521593</v>
      </c>
      <c r="Y11" s="129">
        <v>315360</v>
      </c>
      <c r="Z11" s="129">
        <v>206233</v>
      </c>
      <c r="AA11" s="129">
        <v>474834</v>
      </c>
      <c r="AB11" s="129">
        <v>288687</v>
      </c>
      <c r="AC11" s="129">
        <v>186147</v>
      </c>
      <c r="AD11" s="1375" t="s">
        <v>136</v>
      </c>
      <c r="AE11" s="1370"/>
      <c r="AF11" s="1370"/>
      <c r="AG11" s="58"/>
    </row>
    <row r="12" spans="1:33" s="57" customFormat="1" ht="12.75" customHeight="1">
      <c r="A12" s="132" t="s">
        <v>134</v>
      </c>
      <c r="B12" s="132"/>
      <c r="C12" s="132"/>
      <c r="D12" s="131"/>
      <c r="E12" s="125"/>
      <c r="F12" s="130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375"/>
      <c r="AE12" s="1370"/>
      <c r="AF12" s="1370"/>
      <c r="AG12" s="58"/>
    </row>
    <row r="13" spans="1:33" s="57" customFormat="1" ht="12.75" customHeight="1">
      <c r="A13" s="126"/>
      <c r="B13" s="126" t="s">
        <v>16</v>
      </c>
      <c r="C13" s="126"/>
      <c r="D13" s="126"/>
      <c r="E13" s="126"/>
      <c r="F13" s="130">
        <v>7242.74</v>
      </c>
      <c r="G13" s="129">
        <v>7242.74</v>
      </c>
      <c r="H13" s="129" t="s">
        <v>206</v>
      </c>
      <c r="I13" s="129">
        <v>5563</v>
      </c>
      <c r="J13" s="129">
        <v>4640</v>
      </c>
      <c r="K13" s="129">
        <v>923</v>
      </c>
      <c r="L13" s="129">
        <v>5091</v>
      </c>
      <c r="M13" s="129">
        <v>4776</v>
      </c>
      <c r="N13" s="129">
        <v>315</v>
      </c>
      <c r="O13" s="129">
        <v>0</v>
      </c>
      <c r="P13" s="129">
        <v>0</v>
      </c>
      <c r="Q13" s="129">
        <v>0</v>
      </c>
      <c r="R13" s="129">
        <v>2371</v>
      </c>
      <c r="S13" s="129">
        <v>2371</v>
      </c>
      <c r="T13" s="129" t="s">
        <v>206</v>
      </c>
      <c r="U13" s="129">
        <v>8881</v>
      </c>
      <c r="V13" s="129">
        <v>8236</v>
      </c>
      <c r="W13" s="129">
        <v>645</v>
      </c>
      <c r="X13" s="129" t="s">
        <v>206</v>
      </c>
      <c r="Y13" s="129" t="s">
        <v>206</v>
      </c>
      <c r="Z13" s="129" t="s">
        <v>206</v>
      </c>
      <c r="AA13" s="129" t="s">
        <v>204</v>
      </c>
      <c r="AB13" s="129" t="s">
        <v>204</v>
      </c>
      <c r="AC13" s="129" t="s">
        <v>204</v>
      </c>
      <c r="AD13" s="1383" t="s">
        <v>21</v>
      </c>
      <c r="AE13" s="129"/>
      <c r="AF13" s="1370"/>
      <c r="AG13" s="58"/>
    </row>
    <row r="14" spans="1:33" s="57" customFormat="1" ht="12.75" customHeight="1">
      <c r="A14" s="126"/>
      <c r="B14" s="126" t="s">
        <v>17</v>
      </c>
      <c r="C14" s="126"/>
      <c r="D14" s="126"/>
      <c r="E14" s="126"/>
      <c r="F14" s="130">
        <v>210547</v>
      </c>
      <c r="G14" s="129">
        <v>88892.55</v>
      </c>
      <c r="H14" s="129">
        <v>121653.84</v>
      </c>
      <c r="I14" s="129">
        <v>168471</v>
      </c>
      <c r="J14" s="129">
        <v>75146</v>
      </c>
      <c r="K14" s="129">
        <v>93325</v>
      </c>
      <c r="L14" s="129">
        <v>199366</v>
      </c>
      <c r="M14" s="129">
        <v>97509</v>
      </c>
      <c r="N14" s="129">
        <v>101857</v>
      </c>
      <c r="O14" s="129">
        <v>235046</v>
      </c>
      <c r="P14" s="129">
        <v>118791</v>
      </c>
      <c r="Q14" s="129">
        <v>116255</v>
      </c>
      <c r="R14" s="129">
        <v>222233</v>
      </c>
      <c r="S14" s="129">
        <v>91423</v>
      </c>
      <c r="T14" s="129">
        <v>130810</v>
      </c>
      <c r="U14" s="129">
        <v>229079</v>
      </c>
      <c r="V14" s="129">
        <v>98640</v>
      </c>
      <c r="W14" s="129">
        <v>130439</v>
      </c>
      <c r="X14" s="129">
        <v>237044</v>
      </c>
      <c r="Y14" s="129">
        <v>109827</v>
      </c>
      <c r="Z14" s="129">
        <v>127217</v>
      </c>
      <c r="AA14" s="129">
        <v>224118</v>
      </c>
      <c r="AB14" s="129">
        <v>109275</v>
      </c>
      <c r="AC14" s="129">
        <v>114843</v>
      </c>
      <c r="AD14" s="1383" t="s">
        <v>22</v>
      </c>
      <c r="AE14" s="129"/>
      <c r="AF14" s="1370"/>
      <c r="AG14" s="58"/>
    </row>
    <row r="15" spans="1:33" s="57" customFormat="1" ht="12.75" customHeight="1">
      <c r="A15" s="126"/>
      <c r="B15" s="126" t="s">
        <v>122</v>
      </c>
      <c r="C15" s="126"/>
      <c r="D15" s="126"/>
      <c r="E15" s="126"/>
      <c r="F15" s="130">
        <v>3035.82</v>
      </c>
      <c r="G15" s="129">
        <v>2053.75</v>
      </c>
      <c r="H15" s="129">
        <v>982.06</v>
      </c>
      <c r="I15" s="129">
        <v>2262</v>
      </c>
      <c r="J15" s="129">
        <v>2262</v>
      </c>
      <c r="K15" s="129">
        <v>0</v>
      </c>
      <c r="L15" s="129">
        <v>3384</v>
      </c>
      <c r="M15" s="129">
        <v>3384</v>
      </c>
      <c r="N15" s="129">
        <v>0</v>
      </c>
      <c r="O15" s="129">
        <v>8147</v>
      </c>
      <c r="P15" s="129">
        <v>8147</v>
      </c>
      <c r="Q15" s="129">
        <v>0</v>
      </c>
      <c r="R15" s="129">
        <v>6246</v>
      </c>
      <c r="S15" s="129">
        <v>5028</v>
      </c>
      <c r="T15" s="129">
        <v>1218</v>
      </c>
      <c r="U15" s="129">
        <v>2977</v>
      </c>
      <c r="V15" s="129">
        <v>2977</v>
      </c>
      <c r="W15" s="129" t="s">
        <v>206</v>
      </c>
      <c r="X15" s="129">
        <v>1818</v>
      </c>
      <c r="Y15" s="129">
        <v>1637</v>
      </c>
      <c r="Z15" s="129">
        <v>181</v>
      </c>
      <c r="AA15" s="129">
        <v>4344</v>
      </c>
      <c r="AB15" s="129">
        <v>3568</v>
      </c>
      <c r="AC15" s="129">
        <v>776</v>
      </c>
      <c r="AD15" s="1383" t="s">
        <v>137</v>
      </c>
      <c r="AE15" s="129"/>
      <c r="AF15" s="1370"/>
      <c r="AG15" s="58"/>
    </row>
    <row r="16" spans="1:33" s="57" customFormat="1" ht="12.75" customHeight="1">
      <c r="A16" s="126"/>
      <c r="B16" s="126" t="s">
        <v>216</v>
      </c>
      <c r="C16" s="126"/>
      <c r="D16" s="126"/>
      <c r="E16" s="126"/>
      <c r="F16" s="130">
        <v>2562</v>
      </c>
      <c r="G16" s="129">
        <v>2247.4699999999998</v>
      </c>
      <c r="H16" s="129">
        <v>315.17</v>
      </c>
      <c r="I16" s="129">
        <v>3398</v>
      </c>
      <c r="J16" s="129">
        <v>980</v>
      </c>
      <c r="K16" s="129">
        <v>2418</v>
      </c>
      <c r="L16" s="129">
        <v>9500</v>
      </c>
      <c r="M16" s="129">
        <v>4546</v>
      </c>
      <c r="N16" s="129">
        <v>4954</v>
      </c>
      <c r="O16" s="129">
        <v>3374</v>
      </c>
      <c r="P16" s="129">
        <v>2977</v>
      </c>
      <c r="Q16" s="129">
        <v>397</v>
      </c>
      <c r="R16" s="129">
        <v>2291</v>
      </c>
      <c r="S16" s="129">
        <v>300</v>
      </c>
      <c r="T16" s="129">
        <v>1991</v>
      </c>
      <c r="U16" s="129">
        <v>1231</v>
      </c>
      <c r="V16" s="129">
        <v>711</v>
      </c>
      <c r="W16" s="129">
        <v>520</v>
      </c>
      <c r="X16" s="129">
        <v>4565</v>
      </c>
      <c r="Y16" s="129">
        <v>2173</v>
      </c>
      <c r="Z16" s="129">
        <v>2392</v>
      </c>
      <c r="AA16" s="129">
        <v>6284</v>
      </c>
      <c r="AB16" s="129">
        <v>2287</v>
      </c>
      <c r="AC16" s="129">
        <v>3997</v>
      </c>
      <c r="AD16" s="1374" t="s">
        <v>186</v>
      </c>
      <c r="AE16" s="67"/>
      <c r="AF16" s="58"/>
      <c r="AG16" s="58"/>
    </row>
    <row r="17" spans="1:33" s="57" customFormat="1" ht="12.75" customHeight="1">
      <c r="A17" s="126"/>
      <c r="B17" s="126"/>
      <c r="C17" s="126" t="s">
        <v>215</v>
      </c>
      <c r="D17" s="126"/>
      <c r="E17" s="126"/>
      <c r="F17" s="130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374"/>
      <c r="AE17" s="67" t="s">
        <v>138</v>
      </c>
      <c r="AF17" s="58"/>
      <c r="AG17" s="58"/>
    </row>
    <row r="18" spans="1:33" s="57" customFormat="1" ht="12.75" customHeight="1">
      <c r="A18" s="126"/>
      <c r="B18" s="126" t="s">
        <v>18</v>
      </c>
      <c r="C18" s="126"/>
      <c r="D18" s="126"/>
      <c r="E18" s="126"/>
      <c r="F18" s="130">
        <v>114188.89</v>
      </c>
      <c r="G18" s="129">
        <v>93435.39</v>
      </c>
      <c r="H18" s="129">
        <v>20753.5</v>
      </c>
      <c r="I18" s="129">
        <v>77956</v>
      </c>
      <c r="J18" s="129">
        <v>70812</v>
      </c>
      <c r="K18" s="129">
        <v>7144</v>
      </c>
      <c r="L18" s="129">
        <v>88293</v>
      </c>
      <c r="M18" s="129">
        <v>72974</v>
      </c>
      <c r="N18" s="129">
        <v>15319</v>
      </c>
      <c r="O18" s="129">
        <v>84845</v>
      </c>
      <c r="P18" s="129">
        <v>73723</v>
      </c>
      <c r="Q18" s="129">
        <v>11122</v>
      </c>
      <c r="R18" s="129">
        <v>102299</v>
      </c>
      <c r="S18" s="129">
        <v>85818</v>
      </c>
      <c r="T18" s="129">
        <v>16481</v>
      </c>
      <c r="U18" s="129">
        <v>87212</v>
      </c>
      <c r="V18" s="129">
        <v>73897</v>
      </c>
      <c r="W18" s="129">
        <v>13315</v>
      </c>
      <c r="X18" s="129">
        <v>75980</v>
      </c>
      <c r="Y18" s="129">
        <v>64174</v>
      </c>
      <c r="Z18" s="129">
        <v>11806</v>
      </c>
      <c r="AA18" s="129">
        <v>76806</v>
      </c>
      <c r="AB18" s="129">
        <v>68113</v>
      </c>
      <c r="AC18" s="129">
        <v>8693</v>
      </c>
      <c r="AD18" s="1374" t="s">
        <v>47</v>
      </c>
      <c r="AE18" s="67"/>
      <c r="AF18" s="58"/>
      <c r="AG18" s="58"/>
    </row>
    <row r="19" spans="1:33" s="57" customFormat="1" ht="12.75" customHeight="1">
      <c r="A19" s="126"/>
      <c r="B19" s="126" t="s">
        <v>214</v>
      </c>
      <c r="C19" s="126"/>
      <c r="D19" s="126"/>
      <c r="E19" s="126"/>
      <c r="F19" s="130">
        <v>213889.28</v>
      </c>
      <c r="G19" s="129">
        <v>113911.81</v>
      </c>
      <c r="H19" s="129">
        <v>99977.47</v>
      </c>
      <c r="I19" s="129">
        <v>211764</v>
      </c>
      <c r="J19" s="129">
        <v>106303</v>
      </c>
      <c r="K19" s="129">
        <v>105461</v>
      </c>
      <c r="L19" s="129">
        <v>200446</v>
      </c>
      <c r="M19" s="129">
        <v>111545</v>
      </c>
      <c r="N19" s="129">
        <v>88901</v>
      </c>
      <c r="O19" s="129">
        <v>190490</v>
      </c>
      <c r="P19" s="129">
        <v>95720</v>
      </c>
      <c r="Q19" s="129">
        <v>94770</v>
      </c>
      <c r="R19" s="129">
        <v>198617</v>
      </c>
      <c r="S19" s="129">
        <v>97004</v>
      </c>
      <c r="T19" s="129">
        <v>101613</v>
      </c>
      <c r="U19" s="129">
        <v>195788</v>
      </c>
      <c r="V19" s="129">
        <v>101066</v>
      </c>
      <c r="W19" s="129">
        <v>94722</v>
      </c>
      <c r="X19" s="129">
        <v>199458</v>
      </c>
      <c r="Y19" s="129">
        <v>106503</v>
      </c>
      <c r="Z19" s="129">
        <v>92955</v>
      </c>
      <c r="AA19" s="129">
        <v>193017</v>
      </c>
      <c r="AB19" s="129">
        <v>98548</v>
      </c>
      <c r="AC19" s="129">
        <v>94469</v>
      </c>
      <c r="AD19" s="1374" t="s">
        <v>63</v>
      </c>
      <c r="AE19" s="67"/>
      <c r="AF19" s="58"/>
      <c r="AG19" s="58"/>
    </row>
    <row r="20" spans="1:33" s="57" customFormat="1" ht="12.75" customHeight="1">
      <c r="A20" s="126"/>
      <c r="B20" s="126"/>
      <c r="C20" s="126" t="s">
        <v>213</v>
      </c>
      <c r="D20" s="126"/>
      <c r="E20" s="126"/>
      <c r="F20" s="130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374"/>
      <c r="AE20" s="67" t="s">
        <v>139</v>
      </c>
      <c r="AF20" s="58"/>
      <c r="AG20" s="58"/>
    </row>
    <row r="21" spans="1:33" s="57" customFormat="1" ht="12.75" customHeight="1">
      <c r="A21" s="126"/>
      <c r="B21" s="126" t="s">
        <v>183</v>
      </c>
      <c r="C21" s="126"/>
      <c r="D21" s="126"/>
      <c r="E21" s="126"/>
      <c r="F21" s="130">
        <v>36767.949999999997</v>
      </c>
      <c r="G21" s="129">
        <v>35559.120000000003</v>
      </c>
      <c r="H21" s="129">
        <v>1208.82</v>
      </c>
      <c r="I21" s="129">
        <v>24327</v>
      </c>
      <c r="J21" s="129">
        <v>24327</v>
      </c>
      <c r="K21" s="129">
        <v>0</v>
      </c>
      <c r="L21" s="129">
        <v>23494</v>
      </c>
      <c r="M21" s="129">
        <v>20729</v>
      </c>
      <c r="N21" s="129">
        <v>2765</v>
      </c>
      <c r="O21" s="129">
        <v>25732</v>
      </c>
      <c r="P21" s="129">
        <v>24323</v>
      </c>
      <c r="Q21" s="129">
        <v>1409</v>
      </c>
      <c r="R21" s="129">
        <v>21933</v>
      </c>
      <c r="S21" s="129">
        <v>18712</v>
      </c>
      <c r="T21" s="129">
        <v>3221</v>
      </c>
      <c r="U21" s="129">
        <v>30119</v>
      </c>
      <c r="V21" s="129">
        <v>26103</v>
      </c>
      <c r="W21" s="129">
        <v>4016</v>
      </c>
      <c r="X21" s="129">
        <v>18902</v>
      </c>
      <c r="Y21" s="129">
        <v>18154</v>
      </c>
      <c r="Z21" s="129">
        <v>748</v>
      </c>
      <c r="AA21" s="129">
        <v>16369</v>
      </c>
      <c r="AB21" s="129">
        <v>16208</v>
      </c>
      <c r="AC21" s="129">
        <v>161</v>
      </c>
      <c r="AD21" s="1374" t="s">
        <v>140</v>
      </c>
      <c r="AE21" s="67"/>
      <c r="AF21" s="58"/>
      <c r="AG21" s="58"/>
    </row>
    <row r="22" spans="1:33" s="57" customFormat="1" ht="12.75" customHeight="1">
      <c r="A22" s="126"/>
      <c r="B22" s="126" t="s">
        <v>184</v>
      </c>
      <c r="C22" s="126"/>
      <c r="D22" s="126"/>
      <c r="E22" s="126"/>
      <c r="F22" s="130">
        <v>75162.070000000007</v>
      </c>
      <c r="G22" s="129">
        <v>28318.400000000001</v>
      </c>
      <c r="H22" s="129">
        <v>46843.68</v>
      </c>
      <c r="I22" s="129">
        <v>90107</v>
      </c>
      <c r="J22" s="129">
        <v>23519</v>
      </c>
      <c r="K22" s="129">
        <v>66588</v>
      </c>
      <c r="L22" s="129">
        <v>96207</v>
      </c>
      <c r="M22" s="129">
        <v>28210</v>
      </c>
      <c r="N22" s="129">
        <v>67997</v>
      </c>
      <c r="O22" s="129">
        <v>80775</v>
      </c>
      <c r="P22" s="129">
        <v>24833</v>
      </c>
      <c r="Q22" s="129">
        <v>55942</v>
      </c>
      <c r="R22" s="129">
        <v>76177</v>
      </c>
      <c r="S22" s="129">
        <v>21642</v>
      </c>
      <c r="T22" s="129">
        <v>54535</v>
      </c>
      <c r="U22" s="129">
        <v>68559</v>
      </c>
      <c r="V22" s="129">
        <v>21760</v>
      </c>
      <c r="W22" s="129">
        <v>46799</v>
      </c>
      <c r="X22" s="129">
        <v>74960</v>
      </c>
      <c r="Y22" s="129">
        <v>27084</v>
      </c>
      <c r="Z22" s="129">
        <v>47876</v>
      </c>
      <c r="AA22" s="129">
        <v>77296</v>
      </c>
      <c r="AB22" s="129">
        <v>28756</v>
      </c>
      <c r="AC22" s="129">
        <v>48540</v>
      </c>
      <c r="AD22" s="1374" t="s">
        <v>141</v>
      </c>
      <c r="AE22" s="67"/>
      <c r="AF22" s="58"/>
      <c r="AG22" s="58"/>
    </row>
    <row r="23" spans="1:33" s="57" customFormat="1" ht="12.75" customHeight="1">
      <c r="A23" s="126"/>
      <c r="B23" s="126" t="s">
        <v>123</v>
      </c>
      <c r="C23" s="125"/>
      <c r="D23" s="125"/>
      <c r="E23" s="125"/>
      <c r="F23" s="130">
        <v>3544</v>
      </c>
      <c r="G23" s="129">
        <v>2557.41</v>
      </c>
      <c r="H23" s="129">
        <v>987.15</v>
      </c>
      <c r="I23" s="129">
        <v>1331</v>
      </c>
      <c r="J23" s="129">
        <v>676</v>
      </c>
      <c r="K23" s="129">
        <v>655</v>
      </c>
      <c r="L23" s="129">
        <v>2299</v>
      </c>
      <c r="M23" s="129">
        <v>1628</v>
      </c>
      <c r="N23" s="129">
        <v>671</v>
      </c>
      <c r="O23" s="129">
        <v>3166</v>
      </c>
      <c r="P23" s="129">
        <v>2596</v>
      </c>
      <c r="Q23" s="129">
        <v>570</v>
      </c>
      <c r="R23" s="129">
        <v>3820</v>
      </c>
      <c r="S23" s="129">
        <v>546</v>
      </c>
      <c r="T23" s="129">
        <v>3274</v>
      </c>
      <c r="U23" s="129">
        <v>3580</v>
      </c>
      <c r="V23" s="129">
        <v>1484</v>
      </c>
      <c r="W23" s="129">
        <v>2096</v>
      </c>
      <c r="X23" s="129">
        <v>5041</v>
      </c>
      <c r="Y23" s="129">
        <v>2947</v>
      </c>
      <c r="Z23" s="129">
        <v>2094</v>
      </c>
      <c r="AA23" s="129">
        <v>4698</v>
      </c>
      <c r="AB23" s="129">
        <v>1450</v>
      </c>
      <c r="AC23" s="129">
        <v>3248</v>
      </c>
      <c r="AD23" s="1374" t="s">
        <v>142</v>
      </c>
      <c r="AE23" s="67"/>
      <c r="AF23" s="58"/>
      <c r="AG23" s="58"/>
    </row>
    <row r="24" spans="1:33" s="57" customFormat="1" ht="12.75" customHeight="1">
      <c r="A24" s="126"/>
      <c r="B24" s="126" t="s">
        <v>124</v>
      </c>
      <c r="C24" s="125"/>
      <c r="D24" s="125"/>
      <c r="E24" s="125"/>
      <c r="F24" s="130">
        <v>8599.01</v>
      </c>
      <c r="G24" s="129">
        <v>1717.16</v>
      </c>
      <c r="H24" s="129">
        <v>6881.85</v>
      </c>
      <c r="I24" s="129">
        <v>8784</v>
      </c>
      <c r="J24" s="129">
        <v>1260</v>
      </c>
      <c r="K24" s="129">
        <v>7524</v>
      </c>
      <c r="L24" s="129">
        <v>13538</v>
      </c>
      <c r="M24" s="129">
        <v>4344</v>
      </c>
      <c r="N24" s="129">
        <v>9194</v>
      </c>
      <c r="O24" s="129">
        <v>11207</v>
      </c>
      <c r="P24" s="129">
        <v>4986</v>
      </c>
      <c r="Q24" s="129">
        <v>6221</v>
      </c>
      <c r="R24" s="129">
        <v>9416</v>
      </c>
      <c r="S24" s="129">
        <v>1226</v>
      </c>
      <c r="T24" s="129">
        <v>8190</v>
      </c>
      <c r="U24" s="129">
        <v>9538</v>
      </c>
      <c r="V24" s="129">
        <v>1786</v>
      </c>
      <c r="W24" s="129">
        <v>7752</v>
      </c>
      <c r="X24" s="129">
        <v>8828</v>
      </c>
      <c r="Y24" s="129">
        <v>3093</v>
      </c>
      <c r="Z24" s="129">
        <v>5735</v>
      </c>
      <c r="AA24" s="129">
        <v>8598</v>
      </c>
      <c r="AB24" s="129">
        <v>2103</v>
      </c>
      <c r="AC24" s="129">
        <v>6495</v>
      </c>
      <c r="AD24" s="1374" t="s">
        <v>143</v>
      </c>
      <c r="AE24" s="67"/>
      <c r="AF24" s="58"/>
      <c r="AG24" s="58"/>
    </row>
    <row r="25" spans="1:33" s="57" customFormat="1" ht="12.75" customHeight="1">
      <c r="A25" s="126"/>
      <c r="B25" s="125" t="s">
        <v>125</v>
      </c>
      <c r="C25" s="125"/>
      <c r="D25" s="125"/>
      <c r="E25" s="125"/>
      <c r="F25" s="130">
        <v>1815.76</v>
      </c>
      <c r="G25" s="129">
        <v>592.01</v>
      </c>
      <c r="H25" s="129">
        <v>1223.75</v>
      </c>
      <c r="I25" s="129">
        <v>7103</v>
      </c>
      <c r="J25" s="129">
        <v>5302</v>
      </c>
      <c r="K25" s="129">
        <v>1801</v>
      </c>
      <c r="L25" s="129">
        <v>5013</v>
      </c>
      <c r="M25" s="129">
        <v>2331</v>
      </c>
      <c r="N25" s="129">
        <v>2682</v>
      </c>
      <c r="O25" s="129">
        <v>7695</v>
      </c>
      <c r="P25" s="129">
        <v>3330</v>
      </c>
      <c r="Q25" s="129">
        <v>4365</v>
      </c>
      <c r="R25" s="129">
        <v>1651</v>
      </c>
      <c r="S25" s="129">
        <v>1651</v>
      </c>
      <c r="T25" s="129" t="s">
        <v>206</v>
      </c>
      <c r="U25" s="129">
        <v>3164</v>
      </c>
      <c r="V25" s="129">
        <v>1716</v>
      </c>
      <c r="W25" s="129">
        <v>1448</v>
      </c>
      <c r="X25" s="129">
        <v>590</v>
      </c>
      <c r="Y25" s="129">
        <v>590</v>
      </c>
      <c r="Z25" s="129" t="s">
        <v>206</v>
      </c>
      <c r="AA25" s="129">
        <v>1110</v>
      </c>
      <c r="AB25" s="129" t="s">
        <v>204</v>
      </c>
      <c r="AC25" s="129">
        <v>1110</v>
      </c>
      <c r="AD25" s="1374" t="s">
        <v>144</v>
      </c>
      <c r="AE25" s="67"/>
      <c r="AF25" s="58"/>
      <c r="AG25" s="58"/>
    </row>
    <row r="26" spans="1:33" s="57" customFormat="1" ht="12.75" customHeight="1">
      <c r="A26" s="126"/>
      <c r="B26" s="126" t="s">
        <v>126</v>
      </c>
      <c r="C26" s="126"/>
      <c r="D26" s="125"/>
      <c r="E26" s="125"/>
      <c r="F26" s="130">
        <v>4375.24</v>
      </c>
      <c r="G26" s="129">
        <v>2366.35</v>
      </c>
      <c r="H26" s="129">
        <v>2008.89</v>
      </c>
      <c r="I26" s="129">
        <v>4378</v>
      </c>
      <c r="J26" s="129">
        <v>2066</v>
      </c>
      <c r="K26" s="129">
        <v>2312</v>
      </c>
      <c r="L26" s="129">
        <v>1725</v>
      </c>
      <c r="M26" s="129">
        <v>1096</v>
      </c>
      <c r="N26" s="129">
        <v>629</v>
      </c>
      <c r="O26" s="129">
        <v>3825</v>
      </c>
      <c r="P26" s="129">
        <v>2901</v>
      </c>
      <c r="Q26" s="129">
        <v>924</v>
      </c>
      <c r="R26" s="129">
        <v>1933</v>
      </c>
      <c r="S26" s="129">
        <v>960</v>
      </c>
      <c r="T26" s="129">
        <v>973</v>
      </c>
      <c r="U26" s="129">
        <v>2584</v>
      </c>
      <c r="V26" s="129">
        <v>1843</v>
      </c>
      <c r="W26" s="129">
        <v>741</v>
      </c>
      <c r="X26" s="129">
        <v>5909</v>
      </c>
      <c r="Y26" s="129">
        <v>3453</v>
      </c>
      <c r="Z26" s="129">
        <v>2456</v>
      </c>
      <c r="AA26" s="129">
        <v>8026</v>
      </c>
      <c r="AB26" s="129">
        <v>3974</v>
      </c>
      <c r="AC26" s="129">
        <v>4052</v>
      </c>
      <c r="AD26" s="1374" t="s">
        <v>145</v>
      </c>
      <c r="AE26" s="67"/>
      <c r="AF26" s="58"/>
      <c r="AG26" s="58"/>
    </row>
    <row r="27" spans="1:33" s="57" customFormat="1" ht="12.75" customHeight="1">
      <c r="A27" s="126"/>
      <c r="B27" s="126" t="s">
        <v>127</v>
      </c>
      <c r="C27" s="125"/>
      <c r="D27" s="125"/>
      <c r="E27" s="125"/>
      <c r="F27" s="130">
        <v>12736.96</v>
      </c>
      <c r="G27" s="129">
        <v>7809.67</v>
      </c>
      <c r="H27" s="129">
        <v>4927.3</v>
      </c>
      <c r="I27" s="129">
        <v>11102</v>
      </c>
      <c r="J27" s="129">
        <v>7716</v>
      </c>
      <c r="K27" s="129">
        <v>3386</v>
      </c>
      <c r="L27" s="129">
        <v>13958</v>
      </c>
      <c r="M27" s="129">
        <v>6680</v>
      </c>
      <c r="N27" s="129">
        <v>7278</v>
      </c>
      <c r="O27" s="129">
        <v>5450</v>
      </c>
      <c r="P27" s="129">
        <v>1185</v>
      </c>
      <c r="Q27" s="129">
        <v>4265</v>
      </c>
      <c r="R27" s="129">
        <v>7070</v>
      </c>
      <c r="S27" s="129">
        <v>5157</v>
      </c>
      <c r="T27" s="129">
        <v>1913</v>
      </c>
      <c r="U27" s="129">
        <v>9769</v>
      </c>
      <c r="V27" s="129">
        <v>5715</v>
      </c>
      <c r="W27" s="129">
        <v>4054</v>
      </c>
      <c r="X27" s="129">
        <v>3962</v>
      </c>
      <c r="Y27" s="129">
        <v>2223</v>
      </c>
      <c r="Z27" s="129">
        <v>1739</v>
      </c>
      <c r="AA27" s="129">
        <v>11005</v>
      </c>
      <c r="AB27" s="129">
        <v>7564</v>
      </c>
      <c r="AC27" s="129">
        <v>3441</v>
      </c>
      <c r="AD27" s="1374" t="s">
        <v>146</v>
      </c>
      <c r="AE27" s="67"/>
      <c r="AF27" s="58"/>
      <c r="AG27" s="58"/>
    </row>
    <row r="28" spans="1:33" s="57" customFormat="1" ht="12.75" customHeight="1">
      <c r="A28" s="126"/>
      <c r="B28" s="125" t="s">
        <v>128</v>
      </c>
      <c r="C28" s="125"/>
      <c r="D28" s="125"/>
      <c r="E28" s="125"/>
      <c r="F28" s="130">
        <v>53957.74</v>
      </c>
      <c r="G28" s="129">
        <v>34944.120000000003</v>
      </c>
      <c r="H28" s="129">
        <v>19013.62</v>
      </c>
      <c r="I28" s="129">
        <v>65956</v>
      </c>
      <c r="J28" s="129">
        <v>37856</v>
      </c>
      <c r="K28" s="129">
        <v>28100</v>
      </c>
      <c r="L28" s="129">
        <v>58832</v>
      </c>
      <c r="M28" s="129">
        <v>35192</v>
      </c>
      <c r="N28" s="129">
        <v>23640</v>
      </c>
      <c r="O28" s="129">
        <v>43022</v>
      </c>
      <c r="P28" s="129">
        <v>28977</v>
      </c>
      <c r="Q28" s="129">
        <v>14045</v>
      </c>
      <c r="R28" s="129">
        <v>39154</v>
      </c>
      <c r="S28" s="129">
        <v>22659</v>
      </c>
      <c r="T28" s="129">
        <v>16495</v>
      </c>
      <c r="U28" s="129">
        <v>43774</v>
      </c>
      <c r="V28" s="129">
        <v>24190</v>
      </c>
      <c r="W28" s="129">
        <v>19584</v>
      </c>
      <c r="X28" s="129">
        <v>41723</v>
      </c>
      <c r="Y28" s="129">
        <v>24966</v>
      </c>
      <c r="Z28" s="129">
        <v>16757</v>
      </c>
      <c r="AA28" s="129">
        <v>43125</v>
      </c>
      <c r="AB28" s="129">
        <v>26970</v>
      </c>
      <c r="AC28" s="129">
        <v>16155</v>
      </c>
      <c r="AD28" s="1374" t="s">
        <v>147</v>
      </c>
      <c r="AE28" s="67"/>
      <c r="AF28" s="58"/>
      <c r="AG28" s="58"/>
    </row>
    <row r="29" spans="1:33" s="57" customFormat="1" ht="12.75" customHeight="1">
      <c r="A29" s="126"/>
      <c r="B29" s="126"/>
      <c r="C29" s="125" t="s">
        <v>185</v>
      </c>
      <c r="D29" s="125"/>
      <c r="E29" s="125"/>
      <c r="F29" s="130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374"/>
      <c r="AE29" s="67" t="s">
        <v>75</v>
      </c>
      <c r="AF29" s="58"/>
      <c r="AG29" s="58"/>
    </row>
    <row r="30" spans="1:33" s="57" customFormat="1" ht="12.75" customHeight="1">
      <c r="A30" s="126"/>
      <c r="B30" s="125" t="s">
        <v>19</v>
      </c>
      <c r="C30" s="125"/>
      <c r="D30" s="125"/>
      <c r="E30" s="125"/>
      <c r="F30" s="130">
        <v>49959.199999999997</v>
      </c>
      <c r="G30" s="129">
        <v>17935.400000000001</v>
      </c>
      <c r="H30" s="129">
        <v>32023.8</v>
      </c>
      <c r="I30" s="129">
        <v>48348</v>
      </c>
      <c r="J30" s="129">
        <v>17994</v>
      </c>
      <c r="K30" s="129">
        <v>30354</v>
      </c>
      <c r="L30" s="129">
        <v>36540</v>
      </c>
      <c r="M30" s="129">
        <v>14641</v>
      </c>
      <c r="N30" s="129">
        <v>21899</v>
      </c>
      <c r="O30" s="129">
        <v>37324</v>
      </c>
      <c r="P30" s="129">
        <v>13332</v>
      </c>
      <c r="Q30" s="129">
        <v>23992</v>
      </c>
      <c r="R30" s="129">
        <v>39800</v>
      </c>
      <c r="S30" s="129">
        <v>15224</v>
      </c>
      <c r="T30" s="129">
        <v>24576</v>
      </c>
      <c r="U30" s="129">
        <v>41427</v>
      </c>
      <c r="V30" s="129">
        <v>19177</v>
      </c>
      <c r="W30" s="129">
        <v>22250</v>
      </c>
      <c r="X30" s="129">
        <v>36903</v>
      </c>
      <c r="Y30" s="129">
        <v>14896</v>
      </c>
      <c r="Z30" s="129">
        <v>22007</v>
      </c>
      <c r="AA30" s="129">
        <v>32084</v>
      </c>
      <c r="AB30" s="129">
        <v>13141</v>
      </c>
      <c r="AC30" s="129">
        <v>18943</v>
      </c>
      <c r="AD30" s="1374" t="s">
        <v>23</v>
      </c>
      <c r="AE30" s="67"/>
      <c r="AF30" s="58"/>
      <c r="AG30" s="58"/>
    </row>
    <row r="31" spans="1:33" s="57" customFormat="1" ht="12.75" customHeight="1">
      <c r="A31" s="126"/>
      <c r="B31" s="125" t="s">
        <v>129</v>
      </c>
      <c r="C31" s="125"/>
      <c r="D31" s="125"/>
      <c r="E31" s="125"/>
      <c r="F31" s="130">
        <v>18248.12</v>
      </c>
      <c r="G31" s="129">
        <v>5389.85</v>
      </c>
      <c r="H31" s="129">
        <v>12858.27</v>
      </c>
      <c r="I31" s="129">
        <v>19390</v>
      </c>
      <c r="J31" s="129">
        <v>2831</v>
      </c>
      <c r="K31" s="129">
        <v>16559</v>
      </c>
      <c r="L31" s="129">
        <v>21529</v>
      </c>
      <c r="M31" s="129">
        <v>2145</v>
      </c>
      <c r="N31" s="129">
        <v>19384</v>
      </c>
      <c r="O31" s="129">
        <v>25793</v>
      </c>
      <c r="P31" s="129">
        <v>2804</v>
      </c>
      <c r="Q31" s="129">
        <v>22989</v>
      </c>
      <c r="R31" s="129">
        <v>10539</v>
      </c>
      <c r="S31" s="129">
        <v>1079</v>
      </c>
      <c r="T31" s="129">
        <v>9460</v>
      </c>
      <c r="U31" s="129">
        <v>21127</v>
      </c>
      <c r="V31" s="129">
        <v>2049</v>
      </c>
      <c r="W31" s="129">
        <v>19078</v>
      </c>
      <c r="X31" s="129">
        <v>22511</v>
      </c>
      <c r="Y31" s="129">
        <v>3280</v>
      </c>
      <c r="Z31" s="129">
        <v>19231</v>
      </c>
      <c r="AA31" s="129">
        <v>13608</v>
      </c>
      <c r="AB31" s="129">
        <v>1624</v>
      </c>
      <c r="AC31" s="129">
        <v>11984</v>
      </c>
      <c r="AD31" s="1374" t="s">
        <v>148</v>
      </c>
      <c r="AE31" s="67"/>
      <c r="AF31" s="58"/>
      <c r="AG31" s="58"/>
    </row>
    <row r="32" spans="1:33" s="57" customFormat="1" ht="12.75" customHeight="1">
      <c r="A32" s="126"/>
      <c r="B32" s="126" t="s">
        <v>130</v>
      </c>
      <c r="C32" s="125"/>
      <c r="D32" s="125"/>
      <c r="E32" s="125"/>
      <c r="F32" s="130">
        <v>3651.94</v>
      </c>
      <c r="G32" s="129">
        <v>3511.79</v>
      </c>
      <c r="H32" s="129">
        <v>140.16</v>
      </c>
      <c r="I32" s="129">
        <v>4577</v>
      </c>
      <c r="J32" s="129">
        <v>1217</v>
      </c>
      <c r="K32" s="129">
        <v>3360</v>
      </c>
      <c r="L32" s="129">
        <v>9206</v>
      </c>
      <c r="M32" s="129">
        <v>6988</v>
      </c>
      <c r="N32" s="129">
        <v>2218</v>
      </c>
      <c r="O32" s="129">
        <v>7619</v>
      </c>
      <c r="P32" s="129">
        <v>4952</v>
      </c>
      <c r="Q32" s="129">
        <v>2667</v>
      </c>
      <c r="R32" s="129">
        <v>7833</v>
      </c>
      <c r="S32" s="129">
        <v>5949</v>
      </c>
      <c r="T32" s="129">
        <v>1884</v>
      </c>
      <c r="U32" s="129">
        <v>6256</v>
      </c>
      <c r="V32" s="129">
        <v>4734</v>
      </c>
      <c r="W32" s="129">
        <v>1522</v>
      </c>
      <c r="X32" s="129">
        <v>11164</v>
      </c>
      <c r="Y32" s="129">
        <v>6659</v>
      </c>
      <c r="Z32" s="129">
        <v>4505</v>
      </c>
      <c r="AA32" s="129">
        <v>16719</v>
      </c>
      <c r="AB32" s="129">
        <v>8030</v>
      </c>
      <c r="AC32" s="129">
        <v>8689</v>
      </c>
      <c r="AD32" s="1374" t="s">
        <v>149</v>
      </c>
      <c r="AE32" s="67"/>
      <c r="AF32" s="58"/>
      <c r="AG32" s="58"/>
    </row>
    <row r="33" spans="1:33" s="57" customFormat="1" ht="12.75" customHeight="1">
      <c r="A33" s="126"/>
      <c r="B33" s="126" t="s">
        <v>131</v>
      </c>
      <c r="C33" s="125"/>
      <c r="D33" s="125"/>
      <c r="E33" s="125"/>
      <c r="F33" s="130">
        <v>27224.54</v>
      </c>
      <c r="G33" s="129">
        <v>12079.53</v>
      </c>
      <c r="H33" s="129">
        <v>15145.01</v>
      </c>
      <c r="I33" s="129">
        <v>18827</v>
      </c>
      <c r="J33" s="129">
        <v>9580</v>
      </c>
      <c r="K33" s="129">
        <v>9247</v>
      </c>
      <c r="L33" s="129">
        <v>21025</v>
      </c>
      <c r="M33" s="129">
        <v>9633</v>
      </c>
      <c r="N33" s="129">
        <v>11392</v>
      </c>
      <c r="O33" s="129">
        <v>23396</v>
      </c>
      <c r="P33" s="129">
        <v>8473</v>
      </c>
      <c r="Q33" s="129">
        <v>14923</v>
      </c>
      <c r="R33" s="129">
        <v>24252</v>
      </c>
      <c r="S33" s="129">
        <v>7985</v>
      </c>
      <c r="T33" s="129">
        <v>16267</v>
      </c>
      <c r="U33" s="129">
        <v>15672</v>
      </c>
      <c r="V33" s="129">
        <v>5773</v>
      </c>
      <c r="W33" s="129">
        <v>9899</v>
      </c>
      <c r="X33" s="129">
        <v>22355</v>
      </c>
      <c r="Y33" s="129">
        <v>7930</v>
      </c>
      <c r="Z33" s="129">
        <v>14425</v>
      </c>
      <c r="AA33" s="129">
        <v>45839</v>
      </c>
      <c r="AB33" s="129">
        <v>16447</v>
      </c>
      <c r="AC33" s="129">
        <v>29392</v>
      </c>
      <c r="AD33" s="1374" t="s">
        <v>150</v>
      </c>
      <c r="AE33" s="67"/>
      <c r="AF33" s="58"/>
      <c r="AG33" s="58"/>
    </row>
    <row r="34" spans="1:33" s="57" customFormat="1" ht="12.75" customHeight="1">
      <c r="A34" s="126"/>
      <c r="B34" s="126" t="s">
        <v>212</v>
      </c>
      <c r="C34" s="125"/>
      <c r="D34" s="125"/>
      <c r="E34" s="125"/>
      <c r="F34" s="130">
        <v>6732</v>
      </c>
      <c r="G34" s="129">
        <v>2732.23</v>
      </c>
      <c r="H34" s="129">
        <v>4000.32</v>
      </c>
      <c r="I34" s="129">
        <v>5324</v>
      </c>
      <c r="J34" s="129">
        <v>1022</v>
      </c>
      <c r="K34" s="129">
        <v>4302</v>
      </c>
      <c r="L34" s="129">
        <v>4986</v>
      </c>
      <c r="M34" s="129">
        <v>336</v>
      </c>
      <c r="N34" s="129">
        <v>4650</v>
      </c>
      <c r="O34" s="129">
        <v>5014</v>
      </c>
      <c r="P34" s="129">
        <v>1429</v>
      </c>
      <c r="Q34" s="123">
        <v>3585</v>
      </c>
      <c r="R34" s="129">
        <v>5262</v>
      </c>
      <c r="S34" s="129">
        <v>1990</v>
      </c>
      <c r="T34" s="129">
        <v>3272</v>
      </c>
      <c r="U34" s="129">
        <v>6193</v>
      </c>
      <c r="V34" s="129">
        <v>1101</v>
      </c>
      <c r="W34" s="123">
        <v>5092</v>
      </c>
      <c r="X34" s="129">
        <v>6505</v>
      </c>
      <c r="Y34" s="129">
        <v>2239</v>
      </c>
      <c r="Z34" s="123">
        <v>4266</v>
      </c>
      <c r="AA34" s="129">
        <v>5201</v>
      </c>
      <c r="AB34" s="129">
        <v>1193</v>
      </c>
      <c r="AC34" s="129">
        <v>4008</v>
      </c>
      <c r="AD34" s="1374" t="s">
        <v>187</v>
      </c>
      <c r="AE34" s="67"/>
      <c r="AF34" s="58"/>
      <c r="AG34" s="58"/>
    </row>
    <row r="35" spans="1:33" s="57" customFormat="1" ht="12.75" customHeight="1">
      <c r="A35" s="126"/>
      <c r="B35" s="126"/>
      <c r="C35" s="126" t="s">
        <v>211</v>
      </c>
      <c r="D35" s="125"/>
      <c r="E35" s="125"/>
      <c r="F35" s="128"/>
      <c r="G35" s="127"/>
      <c r="H35" s="127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374"/>
      <c r="AE35" s="67" t="s">
        <v>151</v>
      </c>
      <c r="AF35" s="58"/>
      <c r="AG35" s="58"/>
    </row>
    <row r="36" spans="1:33" s="57" customFormat="1" ht="12.75" customHeight="1">
      <c r="A36" s="126"/>
      <c r="B36" s="125" t="s">
        <v>132</v>
      </c>
      <c r="C36" s="125"/>
      <c r="D36" s="125"/>
      <c r="E36" s="125"/>
      <c r="F36" s="124" t="s">
        <v>206</v>
      </c>
      <c r="G36" s="123" t="s">
        <v>206</v>
      </c>
      <c r="H36" s="123" t="s">
        <v>206</v>
      </c>
      <c r="I36" s="123" t="s">
        <v>206</v>
      </c>
      <c r="J36" s="123" t="s">
        <v>206</v>
      </c>
      <c r="K36" s="123" t="s">
        <v>206</v>
      </c>
      <c r="L36" s="123" t="s">
        <v>206</v>
      </c>
      <c r="M36" s="123" t="s">
        <v>206</v>
      </c>
      <c r="N36" s="123" t="s">
        <v>206</v>
      </c>
      <c r="O36" s="123" t="s">
        <v>206</v>
      </c>
      <c r="P36" s="123" t="s">
        <v>206</v>
      </c>
      <c r="Q36" s="123" t="s">
        <v>206</v>
      </c>
      <c r="R36" s="123" t="s">
        <v>206</v>
      </c>
      <c r="S36" s="123" t="s">
        <v>206</v>
      </c>
      <c r="T36" s="123" t="s">
        <v>206</v>
      </c>
      <c r="U36" s="123" t="s">
        <v>206</v>
      </c>
      <c r="V36" s="123" t="s">
        <v>206</v>
      </c>
      <c r="W36" s="123" t="s">
        <v>206</v>
      </c>
      <c r="X36" s="123" t="s">
        <v>206</v>
      </c>
      <c r="Y36" s="123" t="s">
        <v>206</v>
      </c>
      <c r="Z36" s="123" t="s">
        <v>206</v>
      </c>
      <c r="AA36" s="123" t="s">
        <v>206</v>
      </c>
      <c r="AB36" s="123" t="s">
        <v>206</v>
      </c>
      <c r="AC36" s="123" t="s">
        <v>206</v>
      </c>
      <c r="AD36" s="1374" t="s">
        <v>154</v>
      </c>
      <c r="AE36" s="67"/>
      <c r="AF36" s="58"/>
      <c r="AG36" s="58"/>
    </row>
    <row r="37" spans="1:33" s="57" customFormat="1" ht="12.75" customHeight="1">
      <c r="A37" s="125"/>
      <c r="B37" s="125" t="s">
        <v>20</v>
      </c>
      <c r="C37" s="125"/>
      <c r="D37" s="125"/>
      <c r="E37" s="125"/>
      <c r="F37" s="124" t="s">
        <v>206</v>
      </c>
      <c r="G37" s="123" t="s">
        <v>206</v>
      </c>
      <c r="H37" s="123" t="s">
        <v>206</v>
      </c>
      <c r="I37" s="123" t="s">
        <v>206</v>
      </c>
      <c r="J37" s="123" t="s">
        <v>206</v>
      </c>
      <c r="K37" s="123" t="s">
        <v>206</v>
      </c>
      <c r="L37" s="123" t="s">
        <v>206</v>
      </c>
      <c r="M37" s="123" t="s">
        <v>206</v>
      </c>
      <c r="N37" s="123" t="s">
        <v>206</v>
      </c>
      <c r="O37" s="123" t="s">
        <v>206</v>
      </c>
      <c r="P37" s="123" t="s">
        <v>206</v>
      </c>
      <c r="Q37" s="123" t="s">
        <v>206</v>
      </c>
      <c r="R37" s="123" t="s">
        <v>206</v>
      </c>
      <c r="S37" s="123" t="s">
        <v>206</v>
      </c>
      <c r="T37" s="123" t="s">
        <v>206</v>
      </c>
      <c r="U37" s="123" t="s">
        <v>206</v>
      </c>
      <c r="V37" s="123" t="s">
        <v>206</v>
      </c>
      <c r="W37" s="123" t="s">
        <v>206</v>
      </c>
      <c r="X37" s="123" t="s">
        <v>206</v>
      </c>
      <c r="Y37" s="123" t="s">
        <v>206</v>
      </c>
      <c r="Z37" s="123" t="s">
        <v>206</v>
      </c>
      <c r="AA37" s="123" t="s">
        <v>206</v>
      </c>
      <c r="AB37" s="123" t="s">
        <v>206</v>
      </c>
      <c r="AC37" s="123" t="s">
        <v>206</v>
      </c>
      <c r="AD37" s="1374" t="s">
        <v>24</v>
      </c>
      <c r="AE37" s="67"/>
      <c r="AF37" s="58"/>
      <c r="AG37" s="58"/>
    </row>
    <row r="38" spans="1:33" s="60" customFormat="1" ht="3" customHeight="1">
      <c r="A38" s="122"/>
      <c r="B38" s="122"/>
      <c r="C38" s="122"/>
      <c r="D38" s="122"/>
      <c r="E38" s="122"/>
      <c r="F38" s="121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369"/>
      <c r="AE38" s="59"/>
      <c r="AF38" s="59"/>
      <c r="AG38" s="61"/>
    </row>
    <row r="39" spans="1:33" s="60" customFormat="1" ht="3" customHeight="1">
      <c r="A39" s="119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373"/>
      <c r="AE39" s="61"/>
      <c r="AF39" s="61"/>
      <c r="AG39" s="61"/>
    </row>
    <row r="40" spans="1:33" s="37" customFormat="1" ht="14.25" customHeight="1">
      <c r="A40" s="103"/>
      <c r="B40" s="101" t="s">
        <v>61</v>
      </c>
      <c r="C40" s="102"/>
      <c r="D40" s="101" t="s">
        <v>244</v>
      </c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1380"/>
      <c r="AG40" s="38"/>
    </row>
    <row r="41" spans="1:33" s="37" customFormat="1" ht="15" customHeight="1">
      <c r="A41" s="103"/>
      <c r="B41" s="101" t="s">
        <v>62</v>
      </c>
      <c r="C41" s="102"/>
      <c r="D41" s="117" t="s">
        <v>245</v>
      </c>
      <c r="E41" s="102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AD41" s="1380"/>
      <c r="AG41" s="38"/>
    </row>
    <row r="42" spans="1:33"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</row>
    <row r="43" spans="1:33">
      <c r="B43" s="57"/>
    </row>
  </sheetData>
  <mergeCells count="21">
    <mergeCell ref="AD4:AF8"/>
    <mergeCell ref="F4:Q4"/>
    <mergeCell ref="I5:K5"/>
    <mergeCell ref="I6:K6"/>
    <mergeCell ref="L5:N5"/>
    <mergeCell ref="L6:N6"/>
    <mergeCell ref="B9:E9"/>
    <mergeCell ref="F6:H6"/>
    <mergeCell ref="F5:H5"/>
    <mergeCell ref="O5:Q5"/>
    <mergeCell ref="O6:Q6"/>
    <mergeCell ref="B4:E8"/>
    <mergeCell ref="R6:T6"/>
    <mergeCell ref="U6:W6"/>
    <mergeCell ref="X6:Z6"/>
    <mergeCell ref="R4:AC4"/>
    <mergeCell ref="AA5:AC5"/>
    <mergeCell ref="AA6:AC6"/>
    <mergeCell ref="R5:T5"/>
    <mergeCell ref="U5:W5"/>
    <mergeCell ref="X5:Z5"/>
  </mergeCells>
  <pageMargins left="0.27559055118110237" right="0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22"/>
  <sheetViews>
    <sheetView topLeftCell="A5" zoomScaleNormal="100" workbookViewId="0">
      <selection activeCell="T1" sqref="T1:T1048576"/>
    </sheetView>
  </sheetViews>
  <sheetFormatPr defaultRowHeight="18"/>
  <cols>
    <col min="1" max="1" width="1.75" style="7" customWidth="1"/>
    <col min="2" max="2" width="6.125" style="7" customWidth="1"/>
    <col min="3" max="3" width="4.125" style="7" customWidth="1"/>
    <col min="4" max="4" width="1.75" style="7" customWidth="1"/>
    <col min="5" max="5" width="9.625" style="7" customWidth="1"/>
    <col min="6" max="7" width="9" style="7" customWidth="1"/>
    <col min="8" max="8" width="9.75" style="7" customWidth="1"/>
    <col min="9" max="10" width="9" style="7" customWidth="1"/>
    <col min="11" max="11" width="10" style="7" customWidth="1"/>
    <col min="12" max="12" width="9" style="7" customWidth="1"/>
    <col min="13" max="13" width="8.375" style="7" customWidth="1"/>
    <col min="14" max="17" width="10" style="7" customWidth="1"/>
    <col min="18" max="19" width="8.375" style="7" customWidth="1"/>
    <col min="20" max="20" width="9.875" style="7" customWidth="1"/>
    <col min="21" max="22" width="8.375" style="7" customWidth="1"/>
    <col min="23" max="23" width="9.75" style="7" customWidth="1"/>
    <col min="24" max="25" width="8.375" style="7" customWidth="1"/>
    <col min="26" max="26" width="10.75" style="7" customWidth="1"/>
    <col min="27" max="28" width="8.375" style="7" customWidth="1"/>
    <col min="29" max="29" width="2" style="7" customWidth="1"/>
    <col min="30" max="30" width="16.625" style="7" customWidth="1"/>
    <col min="31" max="31" width="1.375" style="6" customWidth="1"/>
    <col min="32" max="32" width="4.125" style="7" customWidth="1"/>
    <col min="33" max="16384" width="9" style="7"/>
  </cols>
  <sheetData>
    <row r="1" spans="1:31" s="1" customFormat="1">
      <c r="B1" s="1" t="s">
        <v>227</v>
      </c>
      <c r="C1" s="3"/>
      <c r="D1" s="1" t="s">
        <v>226</v>
      </c>
      <c r="AE1" s="20"/>
    </row>
    <row r="2" spans="1:31" s="4" customFormat="1">
      <c r="B2" s="1" t="s">
        <v>225</v>
      </c>
      <c r="C2" s="3"/>
      <c r="D2" s="1" t="s">
        <v>224</v>
      </c>
      <c r="AE2" s="21"/>
    </row>
    <row r="3" spans="1:3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AC3" s="49" t="s">
        <v>223</v>
      </c>
    </row>
    <row r="4" spans="1:31" ht="21.75" customHeight="1">
      <c r="A4" s="62"/>
      <c r="B4" s="62"/>
      <c r="C4" s="62"/>
      <c r="D4" s="62"/>
      <c r="E4" s="1466" t="s">
        <v>198</v>
      </c>
      <c r="F4" s="1467"/>
      <c r="G4" s="1467"/>
      <c r="H4" s="1467"/>
      <c r="I4" s="1467"/>
      <c r="J4" s="1467"/>
      <c r="K4" s="1467"/>
      <c r="L4" s="1467"/>
      <c r="M4" s="1467"/>
      <c r="N4" s="1467"/>
      <c r="O4" s="1467"/>
      <c r="P4" s="1468"/>
      <c r="Q4" s="1466" t="s">
        <v>202</v>
      </c>
      <c r="R4" s="1467"/>
      <c r="S4" s="1467"/>
      <c r="T4" s="1467"/>
      <c r="U4" s="1467"/>
      <c r="V4" s="1467"/>
      <c r="W4" s="1467"/>
      <c r="X4" s="1467"/>
      <c r="Y4" s="1467"/>
      <c r="Z4" s="1467"/>
      <c r="AA4" s="1467"/>
      <c r="AB4" s="1468"/>
      <c r="AC4" s="64"/>
      <c r="AD4" s="62"/>
    </row>
    <row r="5" spans="1:31" s="15" customFormat="1" ht="22.5" customHeight="1">
      <c r="A5" s="1470" t="s">
        <v>48</v>
      </c>
      <c r="B5" s="1470"/>
      <c r="C5" s="1470"/>
      <c r="D5" s="1470"/>
      <c r="E5" s="1444" t="s">
        <v>72</v>
      </c>
      <c r="F5" s="1445"/>
      <c r="G5" s="1451"/>
      <c r="H5" s="1444" t="s">
        <v>73</v>
      </c>
      <c r="I5" s="1445"/>
      <c r="J5" s="1451"/>
      <c r="K5" s="1444" t="s">
        <v>74</v>
      </c>
      <c r="L5" s="1445"/>
      <c r="M5" s="1451"/>
      <c r="N5" s="1444" t="s">
        <v>71</v>
      </c>
      <c r="O5" s="1445"/>
      <c r="P5" s="1451"/>
      <c r="Q5" s="1444" t="s">
        <v>72</v>
      </c>
      <c r="R5" s="1445"/>
      <c r="S5" s="1451"/>
      <c r="T5" s="1444" t="s">
        <v>73</v>
      </c>
      <c r="U5" s="1445"/>
      <c r="V5" s="1451"/>
      <c r="W5" s="1444" t="s">
        <v>74</v>
      </c>
      <c r="X5" s="1445"/>
      <c r="Y5" s="1451"/>
      <c r="Z5" s="1444" t="s">
        <v>71</v>
      </c>
      <c r="AA5" s="1445"/>
      <c r="AB5" s="1451"/>
      <c r="AC5" s="1469" t="s">
        <v>49</v>
      </c>
      <c r="AD5" s="1470"/>
      <c r="AE5" s="31"/>
    </row>
    <row r="6" spans="1:31" s="15" customFormat="1" ht="22.5" customHeight="1">
      <c r="A6" s="1470"/>
      <c r="B6" s="1470"/>
      <c r="C6" s="1470"/>
      <c r="D6" s="1470"/>
      <c r="E6" s="1448" t="s">
        <v>67</v>
      </c>
      <c r="F6" s="1449"/>
      <c r="G6" s="1453"/>
      <c r="H6" s="1448" t="s">
        <v>68</v>
      </c>
      <c r="I6" s="1449"/>
      <c r="J6" s="1453"/>
      <c r="K6" s="1448" t="s">
        <v>69</v>
      </c>
      <c r="L6" s="1449"/>
      <c r="M6" s="1453"/>
      <c r="N6" s="1448" t="s">
        <v>70</v>
      </c>
      <c r="O6" s="1449"/>
      <c r="P6" s="1453"/>
      <c r="Q6" s="1448" t="s">
        <v>67</v>
      </c>
      <c r="R6" s="1449"/>
      <c r="S6" s="1453"/>
      <c r="T6" s="1448" t="s">
        <v>68</v>
      </c>
      <c r="U6" s="1449"/>
      <c r="V6" s="1453"/>
      <c r="W6" s="1448" t="s">
        <v>69</v>
      </c>
      <c r="X6" s="1449"/>
      <c r="Y6" s="1453"/>
      <c r="Z6" s="1448" t="s">
        <v>70</v>
      </c>
      <c r="AA6" s="1449"/>
      <c r="AB6" s="1453"/>
      <c r="AC6" s="1469"/>
      <c r="AD6" s="1470"/>
      <c r="AE6" s="31"/>
    </row>
    <row r="7" spans="1:31" s="15" customFormat="1" ht="22.5" customHeight="1">
      <c r="A7" s="1470"/>
      <c r="B7" s="1470"/>
      <c r="C7" s="1470"/>
      <c r="D7" s="1470"/>
      <c r="E7" s="86" t="s">
        <v>0</v>
      </c>
      <c r="F7" s="39" t="s">
        <v>1</v>
      </c>
      <c r="G7" s="82" t="s">
        <v>2</v>
      </c>
      <c r="H7" s="81" t="s">
        <v>0</v>
      </c>
      <c r="I7" s="39" t="s">
        <v>1</v>
      </c>
      <c r="J7" s="82" t="s">
        <v>2</v>
      </c>
      <c r="K7" s="86" t="s">
        <v>0</v>
      </c>
      <c r="L7" s="39" t="s">
        <v>1</v>
      </c>
      <c r="M7" s="82" t="s">
        <v>2</v>
      </c>
      <c r="N7" s="86" t="s">
        <v>0</v>
      </c>
      <c r="O7" s="39" t="s">
        <v>1</v>
      </c>
      <c r="P7" s="82" t="s">
        <v>2</v>
      </c>
      <c r="Q7" s="192" t="s">
        <v>0</v>
      </c>
      <c r="R7" s="39" t="s">
        <v>1</v>
      </c>
      <c r="S7" s="186" t="s">
        <v>2</v>
      </c>
      <c r="T7" s="193" t="s">
        <v>0</v>
      </c>
      <c r="U7" s="39" t="s">
        <v>1</v>
      </c>
      <c r="V7" s="186" t="s">
        <v>2</v>
      </c>
      <c r="W7" s="192" t="s">
        <v>0</v>
      </c>
      <c r="X7" s="39" t="s">
        <v>1</v>
      </c>
      <c r="Y7" s="186" t="s">
        <v>2</v>
      </c>
      <c r="Z7" s="192" t="s">
        <v>0</v>
      </c>
      <c r="AA7" s="39" t="s">
        <v>1</v>
      </c>
      <c r="AB7" s="186" t="s">
        <v>2</v>
      </c>
      <c r="AC7" s="1469"/>
      <c r="AD7" s="1470"/>
      <c r="AE7" s="31"/>
    </row>
    <row r="8" spans="1:31" s="15" customFormat="1" ht="22.5" customHeight="1">
      <c r="A8" s="1472"/>
      <c r="B8" s="1472"/>
      <c r="C8" s="1472"/>
      <c r="D8" s="1472"/>
      <c r="E8" s="83" t="s">
        <v>3</v>
      </c>
      <c r="F8" s="40" t="s">
        <v>4</v>
      </c>
      <c r="G8" s="85" t="s">
        <v>5</v>
      </c>
      <c r="H8" s="84" t="s">
        <v>3</v>
      </c>
      <c r="I8" s="40" t="s">
        <v>4</v>
      </c>
      <c r="J8" s="85" t="s">
        <v>5</v>
      </c>
      <c r="K8" s="83" t="s">
        <v>3</v>
      </c>
      <c r="L8" s="40" t="s">
        <v>4</v>
      </c>
      <c r="M8" s="85" t="s">
        <v>5</v>
      </c>
      <c r="N8" s="83" t="s">
        <v>3</v>
      </c>
      <c r="O8" s="40" t="s">
        <v>4</v>
      </c>
      <c r="P8" s="85" t="s">
        <v>5</v>
      </c>
      <c r="Q8" s="189" t="s">
        <v>3</v>
      </c>
      <c r="R8" s="40" t="s">
        <v>4</v>
      </c>
      <c r="S8" s="191" t="s">
        <v>5</v>
      </c>
      <c r="T8" s="190" t="s">
        <v>3</v>
      </c>
      <c r="U8" s="40" t="s">
        <v>4</v>
      </c>
      <c r="V8" s="191" t="s">
        <v>5</v>
      </c>
      <c r="W8" s="189" t="s">
        <v>3</v>
      </c>
      <c r="X8" s="40" t="s">
        <v>4</v>
      </c>
      <c r="Y8" s="191" t="s">
        <v>5</v>
      </c>
      <c r="Z8" s="189" t="s">
        <v>3</v>
      </c>
      <c r="AA8" s="40" t="s">
        <v>4</v>
      </c>
      <c r="AB8" s="191" t="s">
        <v>5</v>
      </c>
      <c r="AC8" s="1471"/>
      <c r="AD8" s="1472"/>
      <c r="AE8" s="31"/>
    </row>
    <row r="9" spans="1:31" s="4" customFormat="1" ht="42.75" customHeight="1">
      <c r="A9" s="1443" t="s">
        <v>93</v>
      </c>
      <c r="B9" s="1443"/>
      <c r="C9" s="1443"/>
      <c r="D9" s="1450"/>
      <c r="E9" s="144">
        <v>1244459.3500000001</v>
      </c>
      <c r="F9" s="143">
        <v>702946</v>
      </c>
      <c r="G9" s="142">
        <v>541512.82999999996</v>
      </c>
      <c r="H9" s="144">
        <v>1264250</v>
      </c>
      <c r="I9" s="143">
        <v>688457.3</v>
      </c>
      <c r="J9" s="142">
        <v>575792.6</v>
      </c>
      <c r="K9" s="144">
        <v>1361389</v>
      </c>
      <c r="L9" s="143">
        <v>736463</v>
      </c>
      <c r="M9" s="142">
        <v>624926</v>
      </c>
      <c r="N9" s="144">
        <v>1306823</v>
      </c>
      <c r="O9" s="143">
        <v>719730</v>
      </c>
      <c r="P9" s="142">
        <v>587093</v>
      </c>
      <c r="Q9" s="1371">
        <v>1236358</v>
      </c>
      <c r="R9" s="1368">
        <v>680638</v>
      </c>
      <c r="S9" s="1372">
        <v>555720</v>
      </c>
      <c r="T9" s="1371">
        <v>1252549</v>
      </c>
      <c r="U9" s="1368">
        <v>695555</v>
      </c>
      <c r="V9" s="1372">
        <v>556994</v>
      </c>
      <c r="W9" s="1371">
        <v>1299811</v>
      </c>
      <c r="X9" s="1368">
        <v>717188</v>
      </c>
      <c r="Y9" s="1372">
        <v>582623</v>
      </c>
      <c r="Z9" s="1371">
        <v>1263081</v>
      </c>
      <c r="AA9" s="1368">
        <v>697938</v>
      </c>
      <c r="AB9" s="1372">
        <v>565143</v>
      </c>
      <c r="AC9" s="1442" t="s">
        <v>3</v>
      </c>
      <c r="AD9" s="1443"/>
      <c r="AE9" s="21"/>
    </row>
    <row r="10" spans="1:31" s="23" customFormat="1" ht="42" customHeight="1">
      <c r="A10" s="15" t="s">
        <v>25</v>
      </c>
      <c r="B10" s="15"/>
      <c r="C10" s="15"/>
      <c r="D10" s="15"/>
      <c r="E10" s="141">
        <v>26585.09</v>
      </c>
      <c r="F10" s="140">
        <v>21988.28</v>
      </c>
      <c r="G10" s="138">
        <v>4596.8100000000004</v>
      </c>
      <c r="H10" s="141">
        <v>32943</v>
      </c>
      <c r="I10" s="140">
        <v>22205</v>
      </c>
      <c r="J10" s="138">
        <v>10738</v>
      </c>
      <c r="K10" s="141">
        <v>33573</v>
      </c>
      <c r="L10" s="140">
        <v>30693</v>
      </c>
      <c r="M10" s="138">
        <v>2880</v>
      </c>
      <c r="N10" s="141">
        <v>16876</v>
      </c>
      <c r="O10" s="140">
        <v>14165</v>
      </c>
      <c r="P10" s="138">
        <v>2711</v>
      </c>
      <c r="Q10" s="141">
        <v>23779</v>
      </c>
      <c r="R10" s="140">
        <v>17731</v>
      </c>
      <c r="S10" s="138">
        <v>6048</v>
      </c>
      <c r="T10" s="141">
        <v>31443</v>
      </c>
      <c r="U10" s="140">
        <v>27323</v>
      </c>
      <c r="V10" s="138">
        <v>4120</v>
      </c>
      <c r="W10" s="141">
        <v>25072</v>
      </c>
      <c r="X10" s="140">
        <v>21159</v>
      </c>
      <c r="Y10" s="138">
        <v>3913</v>
      </c>
      <c r="Z10" s="141">
        <v>25064</v>
      </c>
      <c r="AA10" s="140">
        <v>22781</v>
      </c>
      <c r="AB10" s="138">
        <v>2283</v>
      </c>
      <c r="AC10" s="42" t="s">
        <v>50</v>
      </c>
      <c r="AD10" s="15"/>
      <c r="AE10" s="22"/>
    </row>
    <row r="11" spans="1:31" s="23" customFormat="1" ht="42" customHeight="1">
      <c r="A11" s="15" t="s">
        <v>26</v>
      </c>
      <c r="B11" s="15"/>
      <c r="C11" s="15"/>
      <c r="D11" s="15"/>
      <c r="E11" s="141">
        <v>122210.49</v>
      </c>
      <c r="F11" s="140">
        <v>59680.06</v>
      </c>
      <c r="G11" s="138">
        <v>62530.43</v>
      </c>
      <c r="H11" s="141">
        <v>128812</v>
      </c>
      <c r="I11" s="140">
        <v>57770</v>
      </c>
      <c r="J11" s="138">
        <v>71042</v>
      </c>
      <c r="K11" s="141">
        <v>116476</v>
      </c>
      <c r="L11" s="140">
        <v>53271</v>
      </c>
      <c r="M11" s="138">
        <v>63205</v>
      </c>
      <c r="N11" s="141">
        <v>118240</v>
      </c>
      <c r="O11" s="140">
        <v>53775</v>
      </c>
      <c r="P11" s="138">
        <v>64465</v>
      </c>
      <c r="Q11" s="141">
        <v>99110</v>
      </c>
      <c r="R11" s="140">
        <v>44987</v>
      </c>
      <c r="S11" s="138">
        <v>54123</v>
      </c>
      <c r="T11" s="141">
        <v>107195</v>
      </c>
      <c r="U11" s="140">
        <v>45747</v>
      </c>
      <c r="V11" s="138">
        <v>61448</v>
      </c>
      <c r="W11" s="141">
        <v>108346</v>
      </c>
      <c r="X11" s="140">
        <v>47639</v>
      </c>
      <c r="Y11" s="138">
        <v>60707</v>
      </c>
      <c r="Z11" s="141">
        <v>100315</v>
      </c>
      <c r="AA11" s="140">
        <v>50041</v>
      </c>
      <c r="AB11" s="138">
        <v>50274</v>
      </c>
      <c r="AC11" s="42" t="s">
        <v>51</v>
      </c>
      <c r="AD11" s="15"/>
      <c r="AE11" s="22"/>
    </row>
    <row r="12" spans="1:31" s="23" customFormat="1" ht="42" customHeight="1">
      <c r="A12" s="15" t="s">
        <v>27</v>
      </c>
      <c r="B12" s="15"/>
      <c r="C12" s="15"/>
      <c r="D12" s="15"/>
      <c r="E12" s="141">
        <v>546961</v>
      </c>
      <c r="F12" s="140">
        <v>312266.2</v>
      </c>
      <c r="G12" s="138">
        <v>234695.36</v>
      </c>
      <c r="H12" s="141">
        <v>504414</v>
      </c>
      <c r="I12" s="140">
        <v>279650</v>
      </c>
      <c r="J12" s="138">
        <v>224764</v>
      </c>
      <c r="K12" s="141">
        <v>538144</v>
      </c>
      <c r="L12" s="140">
        <v>303632</v>
      </c>
      <c r="M12" s="138">
        <v>234512</v>
      </c>
      <c r="N12" s="141">
        <v>503009</v>
      </c>
      <c r="O12" s="140">
        <v>281845</v>
      </c>
      <c r="P12" s="138">
        <v>221164</v>
      </c>
      <c r="Q12" s="141">
        <v>502748</v>
      </c>
      <c r="R12" s="140">
        <v>273143</v>
      </c>
      <c r="S12" s="138">
        <v>229605</v>
      </c>
      <c r="T12" s="141">
        <v>500329</v>
      </c>
      <c r="U12" s="140">
        <v>266410</v>
      </c>
      <c r="V12" s="138">
        <v>233919</v>
      </c>
      <c r="W12" s="141">
        <v>476056</v>
      </c>
      <c r="X12" s="140">
        <v>253813</v>
      </c>
      <c r="Y12" s="138">
        <v>222243</v>
      </c>
      <c r="Z12" s="141">
        <v>494557</v>
      </c>
      <c r="AA12" s="140">
        <v>276999</v>
      </c>
      <c r="AB12" s="138">
        <v>218558</v>
      </c>
      <c r="AC12" s="42" t="s">
        <v>52</v>
      </c>
      <c r="AD12" s="15"/>
      <c r="AE12" s="22"/>
    </row>
    <row r="13" spans="1:31" s="23" customFormat="1" ht="42" customHeight="1">
      <c r="A13" s="15" t="s">
        <v>28</v>
      </c>
      <c r="B13" s="15"/>
      <c r="C13" s="15"/>
      <c r="D13" s="15"/>
      <c r="E13" s="141">
        <v>386425</v>
      </c>
      <c r="F13" s="140">
        <v>227269.73</v>
      </c>
      <c r="G13" s="138">
        <v>159154.57999999999</v>
      </c>
      <c r="H13" s="141">
        <v>398461</v>
      </c>
      <c r="I13" s="140">
        <v>246318</v>
      </c>
      <c r="J13" s="138">
        <v>152143</v>
      </c>
      <c r="K13" s="141">
        <v>435780</v>
      </c>
      <c r="L13" s="140">
        <v>248159</v>
      </c>
      <c r="M13" s="138">
        <v>187621</v>
      </c>
      <c r="N13" s="141">
        <v>442459</v>
      </c>
      <c r="O13" s="140">
        <v>252460</v>
      </c>
      <c r="P13" s="138">
        <v>189999</v>
      </c>
      <c r="Q13" s="141">
        <v>427385</v>
      </c>
      <c r="R13" s="140">
        <v>268559</v>
      </c>
      <c r="S13" s="138">
        <v>158826</v>
      </c>
      <c r="T13" s="141">
        <v>416890</v>
      </c>
      <c r="U13" s="140">
        <v>267867</v>
      </c>
      <c r="V13" s="138">
        <v>149023</v>
      </c>
      <c r="W13" s="141">
        <v>461630</v>
      </c>
      <c r="X13" s="140">
        <v>294640</v>
      </c>
      <c r="Y13" s="138">
        <v>166990</v>
      </c>
      <c r="Z13" s="141">
        <v>431592</v>
      </c>
      <c r="AA13" s="140">
        <v>259939</v>
      </c>
      <c r="AB13" s="138">
        <v>171653</v>
      </c>
      <c r="AC13" s="42" t="s">
        <v>53</v>
      </c>
      <c r="AD13" s="15"/>
      <c r="AE13" s="22"/>
    </row>
    <row r="14" spans="1:31" s="23" customFormat="1" ht="42" customHeight="1">
      <c r="A14" s="15" t="s">
        <v>120</v>
      </c>
      <c r="B14" s="15"/>
      <c r="C14" s="15"/>
      <c r="D14" s="15"/>
      <c r="E14" s="141">
        <v>161057.82</v>
      </c>
      <c r="F14" s="140">
        <v>80522.17</v>
      </c>
      <c r="G14" s="138">
        <v>80535.649999999994</v>
      </c>
      <c r="H14" s="141">
        <v>199620</v>
      </c>
      <c r="I14" s="140">
        <v>82514</v>
      </c>
      <c r="J14" s="138">
        <v>117106</v>
      </c>
      <c r="K14" s="141">
        <v>235607</v>
      </c>
      <c r="L14" s="140">
        <v>100708</v>
      </c>
      <c r="M14" s="138">
        <v>134899</v>
      </c>
      <c r="N14" s="141">
        <v>226239</v>
      </c>
      <c r="O14" s="140">
        <v>117485</v>
      </c>
      <c r="P14" s="138">
        <v>108754</v>
      </c>
      <c r="Q14" s="141">
        <v>183336</v>
      </c>
      <c r="R14" s="140">
        <v>76218</v>
      </c>
      <c r="S14" s="138">
        <v>107118</v>
      </c>
      <c r="T14" s="141">
        <v>195636</v>
      </c>
      <c r="U14" s="140">
        <v>88208</v>
      </c>
      <c r="V14" s="138">
        <v>107428</v>
      </c>
      <c r="W14" s="141">
        <v>227955</v>
      </c>
      <c r="X14" s="140">
        <v>99485</v>
      </c>
      <c r="Y14" s="138">
        <v>128470</v>
      </c>
      <c r="Z14" s="141">
        <v>211363</v>
      </c>
      <c r="AA14" s="140">
        <v>88988</v>
      </c>
      <c r="AB14" s="138">
        <v>122375</v>
      </c>
      <c r="AC14" s="42" t="s">
        <v>54</v>
      </c>
      <c r="AD14" s="15"/>
      <c r="AE14" s="22"/>
    </row>
    <row r="15" spans="1:31" s="23" customFormat="1" ht="42" customHeight="1">
      <c r="A15" s="15" t="s">
        <v>29</v>
      </c>
      <c r="B15" s="15"/>
      <c r="C15" s="15"/>
      <c r="D15" s="15"/>
      <c r="E15" s="141">
        <v>1220.0899999999999</v>
      </c>
      <c r="F15" s="140">
        <v>1220.0899999999999</v>
      </c>
      <c r="G15" s="138" t="s">
        <v>206</v>
      </c>
      <c r="H15" s="138" t="s">
        <v>206</v>
      </c>
      <c r="I15" s="138" t="s">
        <v>206</v>
      </c>
      <c r="J15" s="140" t="s">
        <v>206</v>
      </c>
      <c r="K15" s="139">
        <v>1809</v>
      </c>
      <c r="L15" s="138" t="s">
        <v>206</v>
      </c>
      <c r="M15" s="139">
        <v>1809</v>
      </c>
      <c r="N15" s="138" t="s">
        <v>206</v>
      </c>
      <c r="O15" s="138" t="s">
        <v>206</v>
      </c>
      <c r="P15" s="138" t="s">
        <v>206</v>
      </c>
      <c r="Q15" s="140" t="s">
        <v>206</v>
      </c>
      <c r="R15" s="138" t="s">
        <v>206</v>
      </c>
      <c r="S15" s="138" t="s">
        <v>206</v>
      </c>
      <c r="T15" s="138">
        <v>1056</v>
      </c>
      <c r="U15" s="138" t="s">
        <v>206</v>
      </c>
      <c r="V15" s="138">
        <v>1056</v>
      </c>
      <c r="W15" s="138">
        <v>752</v>
      </c>
      <c r="X15" s="138">
        <v>452</v>
      </c>
      <c r="Y15" s="138">
        <v>300</v>
      </c>
      <c r="Z15" s="138">
        <v>190</v>
      </c>
      <c r="AA15" s="138">
        <v>190</v>
      </c>
      <c r="AB15" s="138" t="s">
        <v>204</v>
      </c>
      <c r="AC15" s="42" t="s">
        <v>222</v>
      </c>
      <c r="AD15" s="15"/>
      <c r="AE15" s="22"/>
    </row>
    <row r="16" spans="1:31" s="23" customFormat="1" ht="18" customHeight="1">
      <c r="A16" s="51"/>
      <c r="B16" s="51"/>
      <c r="C16" s="51"/>
      <c r="D16" s="51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5" t="s">
        <v>221</v>
      </c>
      <c r="AD16" s="51"/>
      <c r="AE16" s="22"/>
    </row>
    <row r="17" spans="1:32" s="23" customFormat="1" ht="6" customHeight="1"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E17" s="22"/>
    </row>
    <row r="18" spans="1:32" s="15" customFormat="1" ht="17.399999999999999">
      <c r="A18" s="23"/>
      <c r="B18" s="63" t="s">
        <v>61</v>
      </c>
      <c r="C18" s="66" t="s">
        <v>244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1377"/>
      <c r="R18" s="1377"/>
      <c r="S18" s="1377"/>
      <c r="T18" s="1377"/>
      <c r="U18" s="1377"/>
      <c r="V18" s="1377"/>
      <c r="W18" s="1377"/>
      <c r="X18" s="1377"/>
      <c r="Y18" s="1377"/>
      <c r="Z18" s="1377"/>
      <c r="AA18" s="1377"/>
      <c r="AB18" s="1377"/>
    </row>
    <row r="19" spans="1:32" s="15" customFormat="1" ht="17.399999999999999">
      <c r="A19" s="23"/>
      <c r="B19" s="63" t="s">
        <v>62</v>
      </c>
      <c r="C19" s="45" t="s">
        <v>245</v>
      </c>
      <c r="D19" s="23"/>
      <c r="E19" s="23"/>
      <c r="F19" s="23"/>
      <c r="G19" s="23"/>
      <c r="Q19" s="1377"/>
      <c r="R19" s="1377"/>
      <c r="S19" s="1377"/>
      <c r="T19" s="1377"/>
      <c r="U19" s="1377"/>
      <c r="V19" s="1377"/>
      <c r="W19" s="1377"/>
      <c r="X19" s="1377"/>
      <c r="Y19" s="1377"/>
      <c r="Z19" s="1377"/>
      <c r="AA19" s="1377"/>
      <c r="AB19" s="1377"/>
    </row>
    <row r="20" spans="1:3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AE20" s="22"/>
      <c r="AF20" s="23"/>
    </row>
    <row r="21" spans="1:32">
      <c r="A21" s="15"/>
      <c r="B21" s="15"/>
      <c r="C21" s="15"/>
      <c r="D21" s="15"/>
      <c r="E21" s="15"/>
      <c r="F21" s="15"/>
      <c r="G21" s="15"/>
      <c r="AE21" s="31"/>
      <c r="AF21" s="15"/>
    </row>
    <row r="22" spans="1:32">
      <c r="AE22" s="31"/>
      <c r="AF22" s="15"/>
    </row>
  </sheetData>
  <mergeCells count="22">
    <mergeCell ref="A9:D9"/>
    <mergeCell ref="E4:P4"/>
    <mergeCell ref="AC9:AD9"/>
    <mergeCell ref="AC5:AD8"/>
    <mergeCell ref="K5:M5"/>
    <mergeCell ref="N5:P5"/>
    <mergeCell ref="N6:P6"/>
    <mergeCell ref="K6:M6"/>
    <mergeCell ref="A5:D8"/>
    <mergeCell ref="E5:G5"/>
    <mergeCell ref="H5:J5"/>
    <mergeCell ref="E6:G6"/>
    <mergeCell ref="H6:J6"/>
    <mergeCell ref="Q6:S6"/>
    <mergeCell ref="T6:V6"/>
    <mergeCell ref="W6:Y6"/>
    <mergeCell ref="Z6:AB6"/>
    <mergeCell ref="Q4:AB4"/>
    <mergeCell ref="Q5:S5"/>
    <mergeCell ref="T5:V5"/>
    <mergeCell ref="W5:Y5"/>
    <mergeCell ref="Z5:AB5"/>
  </mergeCells>
  <pageMargins left="0.23622047244094491" right="0" top="0.98425196850393704" bottom="0.39370078740157483" header="0.51181102362204722" footer="0.51181102362204722"/>
  <pageSetup paperSize="9" scale="90" orientation="landscape" horizontalDpi="4294967292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H31"/>
  <sheetViews>
    <sheetView topLeftCell="O1" workbookViewId="0">
      <selection activeCell="Z12" sqref="Z12"/>
    </sheetView>
  </sheetViews>
  <sheetFormatPr defaultRowHeight="18"/>
  <cols>
    <col min="1" max="1" width="1.75" style="7" customWidth="1"/>
    <col min="2" max="2" width="6" style="7" customWidth="1"/>
    <col min="3" max="3" width="4.125" style="7" customWidth="1"/>
    <col min="4" max="4" width="3.625" style="7" customWidth="1"/>
    <col min="5" max="9" width="9.25" style="7" customWidth="1"/>
    <col min="10" max="10" width="7.375" style="7" customWidth="1"/>
    <col min="11" max="11" width="8.875" style="7" customWidth="1"/>
    <col min="12" max="13" width="7.375" style="7" customWidth="1"/>
    <col min="14" max="14" width="8.625" style="7" customWidth="1"/>
    <col min="15" max="15" width="7.875" style="7" customWidth="1"/>
    <col min="16" max="16" width="7.75" style="7" customWidth="1"/>
    <col min="17" max="17" width="8.625" style="7" customWidth="1"/>
    <col min="18" max="19" width="7.625" style="7" customWidth="1"/>
    <col min="20" max="20" width="8.625" style="7" customWidth="1"/>
    <col min="21" max="22" width="7.25" style="7" customWidth="1"/>
    <col min="23" max="23" width="8.625" style="7" customWidth="1"/>
    <col min="24" max="25" width="7.625" style="7" customWidth="1"/>
    <col min="26" max="26" width="8.625" style="7" customWidth="1"/>
    <col min="27" max="28" width="7.625" style="7" customWidth="1"/>
    <col min="29" max="29" width="1.875" style="7" customWidth="1"/>
    <col min="30" max="30" width="18.625" style="7" customWidth="1"/>
    <col min="31" max="31" width="1.625" style="6" customWidth="1"/>
    <col min="32" max="32" width="1.25" style="6" customWidth="1"/>
    <col min="33" max="33" width="4.125" style="7" customWidth="1"/>
    <col min="34" max="34" width="11.75" style="7" customWidth="1"/>
    <col min="35" max="16384" width="9" style="7"/>
  </cols>
  <sheetData>
    <row r="1" spans="1:34" s="1" customFormat="1">
      <c r="B1" s="1" t="s">
        <v>231</v>
      </c>
      <c r="C1" s="3"/>
      <c r="D1" s="1" t="s">
        <v>230</v>
      </c>
      <c r="AE1" s="20"/>
      <c r="AF1" s="20"/>
      <c r="AG1" s="20"/>
    </row>
    <row r="2" spans="1:34" s="4" customFormat="1">
      <c r="B2" s="1" t="s">
        <v>229</v>
      </c>
      <c r="C2" s="3"/>
      <c r="D2" s="1" t="s">
        <v>228</v>
      </c>
      <c r="AE2" s="21"/>
      <c r="AF2" s="21"/>
      <c r="AG2" s="21"/>
    </row>
    <row r="3" spans="1:34" s="4" customFormat="1">
      <c r="C3" s="3"/>
      <c r="AD3" s="18" t="s">
        <v>250</v>
      </c>
      <c r="AE3" s="21"/>
      <c r="AF3" s="21"/>
      <c r="AG3" s="21"/>
    </row>
    <row r="4" spans="1:34" s="23" customFormat="1" ht="21" customHeight="1">
      <c r="A4" s="1445" t="s">
        <v>55</v>
      </c>
      <c r="B4" s="1445"/>
      <c r="C4" s="1445"/>
      <c r="D4" s="1451"/>
      <c r="E4" s="1473" t="s">
        <v>198</v>
      </c>
      <c r="F4" s="1474"/>
      <c r="G4" s="1474"/>
      <c r="H4" s="1474"/>
      <c r="I4" s="1474"/>
      <c r="J4" s="1474"/>
      <c r="K4" s="1474"/>
      <c r="L4" s="1474"/>
      <c r="M4" s="1474"/>
      <c r="N4" s="1474"/>
      <c r="O4" s="1474"/>
      <c r="P4" s="1475"/>
      <c r="Q4" s="1473" t="s">
        <v>202</v>
      </c>
      <c r="R4" s="1474"/>
      <c r="S4" s="1474"/>
      <c r="T4" s="1474"/>
      <c r="U4" s="1474"/>
      <c r="V4" s="1474"/>
      <c r="W4" s="1474"/>
      <c r="X4" s="1474"/>
      <c r="Y4" s="1474"/>
      <c r="Z4" s="1474"/>
      <c r="AA4" s="1474"/>
      <c r="AB4" s="1475"/>
      <c r="AC4" s="65"/>
      <c r="AD4" s="62"/>
      <c r="AE4" s="22"/>
      <c r="AF4" s="22"/>
      <c r="AG4" s="22"/>
    </row>
    <row r="5" spans="1:34" ht="3" customHeight="1">
      <c r="A5" s="1447"/>
      <c r="B5" s="1447"/>
      <c r="C5" s="1447"/>
      <c r="D5" s="1452"/>
      <c r="E5" s="46"/>
      <c r="F5" s="36"/>
      <c r="G5" s="36"/>
      <c r="H5" s="36"/>
      <c r="I5" s="36"/>
      <c r="J5" s="36"/>
      <c r="K5" s="36"/>
      <c r="L5" s="36"/>
      <c r="M5" s="36"/>
      <c r="N5" s="36"/>
      <c r="O5" s="36"/>
      <c r="P5" s="48"/>
      <c r="Q5" s="46"/>
      <c r="R5" s="1378"/>
      <c r="S5" s="1378"/>
      <c r="T5" s="1378"/>
      <c r="U5" s="1378"/>
      <c r="V5" s="1378"/>
      <c r="W5" s="1378"/>
      <c r="X5" s="1378"/>
      <c r="Y5" s="1378"/>
      <c r="Z5" s="1378"/>
      <c r="AA5" s="1378"/>
      <c r="AB5" s="48"/>
      <c r="AC5" s="42"/>
      <c r="AD5" s="31"/>
      <c r="AG5" s="6"/>
    </row>
    <row r="6" spans="1:34" s="15" customFormat="1" ht="20.25" customHeight="1">
      <c r="A6" s="1447"/>
      <c r="B6" s="1447"/>
      <c r="C6" s="1447"/>
      <c r="D6" s="1452"/>
      <c r="E6" s="1444" t="s">
        <v>72</v>
      </c>
      <c r="F6" s="1445"/>
      <c r="G6" s="1451"/>
      <c r="H6" s="1444" t="s">
        <v>73</v>
      </c>
      <c r="I6" s="1445"/>
      <c r="J6" s="1451"/>
      <c r="K6" s="1444" t="s">
        <v>74</v>
      </c>
      <c r="L6" s="1445"/>
      <c r="M6" s="1451"/>
      <c r="N6" s="1444" t="s">
        <v>71</v>
      </c>
      <c r="O6" s="1445"/>
      <c r="P6" s="1451"/>
      <c r="Q6" s="1444" t="s">
        <v>72</v>
      </c>
      <c r="R6" s="1445"/>
      <c r="S6" s="1451"/>
      <c r="T6" s="1444" t="s">
        <v>73</v>
      </c>
      <c r="U6" s="1445"/>
      <c r="V6" s="1451"/>
      <c r="W6" s="1444" t="s">
        <v>74</v>
      </c>
      <c r="X6" s="1445"/>
      <c r="Y6" s="1451"/>
      <c r="Z6" s="1444" t="s">
        <v>71</v>
      </c>
      <c r="AA6" s="1445"/>
      <c r="AB6" s="1451"/>
      <c r="AC6" s="42"/>
      <c r="AD6" s="31"/>
      <c r="AE6" s="31"/>
      <c r="AF6" s="31"/>
      <c r="AG6" s="31"/>
    </row>
    <row r="7" spans="1:34" s="15" customFormat="1" ht="16.5" customHeight="1">
      <c r="A7" s="1447"/>
      <c r="B7" s="1447"/>
      <c r="C7" s="1447"/>
      <c r="D7" s="1452"/>
      <c r="E7" s="1448" t="s">
        <v>67</v>
      </c>
      <c r="F7" s="1449"/>
      <c r="G7" s="1453"/>
      <c r="H7" s="1448" t="s">
        <v>68</v>
      </c>
      <c r="I7" s="1449"/>
      <c r="J7" s="1453"/>
      <c r="K7" s="1448" t="s">
        <v>69</v>
      </c>
      <c r="L7" s="1449"/>
      <c r="M7" s="1453"/>
      <c r="N7" s="1448" t="s">
        <v>70</v>
      </c>
      <c r="O7" s="1449"/>
      <c r="P7" s="1453"/>
      <c r="Q7" s="1448" t="s">
        <v>67</v>
      </c>
      <c r="R7" s="1449"/>
      <c r="S7" s="1453"/>
      <c r="T7" s="1448" t="s">
        <v>68</v>
      </c>
      <c r="U7" s="1449"/>
      <c r="V7" s="1453"/>
      <c r="W7" s="1448" t="s">
        <v>69</v>
      </c>
      <c r="X7" s="1449"/>
      <c r="Y7" s="1453"/>
      <c r="Z7" s="1448" t="s">
        <v>70</v>
      </c>
      <c r="AA7" s="1449"/>
      <c r="AB7" s="1453"/>
      <c r="AC7" s="1478" t="s">
        <v>30</v>
      </c>
      <c r="AD7" s="1479"/>
      <c r="AE7" s="31"/>
      <c r="AF7" s="31"/>
    </row>
    <row r="8" spans="1:34" s="15" customFormat="1" ht="18" customHeight="1">
      <c r="A8" s="1447"/>
      <c r="B8" s="1447"/>
      <c r="C8" s="1447"/>
      <c r="D8" s="1452"/>
      <c r="E8" s="86" t="s">
        <v>0</v>
      </c>
      <c r="F8" s="39" t="s">
        <v>1</v>
      </c>
      <c r="G8" s="82" t="s">
        <v>2</v>
      </c>
      <c r="H8" s="81" t="s">
        <v>0</v>
      </c>
      <c r="I8" s="39" t="s">
        <v>1</v>
      </c>
      <c r="J8" s="82" t="s">
        <v>2</v>
      </c>
      <c r="K8" s="86" t="s">
        <v>0</v>
      </c>
      <c r="L8" s="39" t="s">
        <v>1</v>
      </c>
      <c r="M8" s="82" t="s">
        <v>2</v>
      </c>
      <c r="N8" s="86" t="s">
        <v>0</v>
      </c>
      <c r="O8" s="39" t="s">
        <v>1</v>
      </c>
      <c r="P8" s="82" t="s">
        <v>2</v>
      </c>
      <c r="Q8" s="192" t="s">
        <v>0</v>
      </c>
      <c r="R8" s="39" t="s">
        <v>1</v>
      </c>
      <c r="S8" s="186" t="s">
        <v>2</v>
      </c>
      <c r="T8" s="193" t="s">
        <v>0</v>
      </c>
      <c r="U8" s="39" t="s">
        <v>1</v>
      </c>
      <c r="V8" s="186" t="s">
        <v>2</v>
      </c>
      <c r="W8" s="192" t="s">
        <v>0</v>
      </c>
      <c r="X8" s="39" t="s">
        <v>1</v>
      </c>
      <c r="Y8" s="186" t="s">
        <v>2</v>
      </c>
      <c r="Z8" s="192" t="s">
        <v>0</v>
      </c>
      <c r="AA8" s="39" t="s">
        <v>1</v>
      </c>
      <c r="AB8" s="186" t="s">
        <v>2</v>
      </c>
      <c r="AC8" s="1478" t="s">
        <v>31</v>
      </c>
      <c r="AD8" s="1479"/>
      <c r="AE8" s="31"/>
      <c r="AF8" s="31"/>
    </row>
    <row r="9" spans="1:34" s="15" customFormat="1" ht="16.5" customHeight="1">
      <c r="A9" s="1449"/>
      <c r="B9" s="1449"/>
      <c r="C9" s="1449"/>
      <c r="D9" s="1453"/>
      <c r="E9" s="83" t="s">
        <v>3</v>
      </c>
      <c r="F9" s="40" t="s">
        <v>4</v>
      </c>
      <c r="G9" s="85" t="s">
        <v>5</v>
      </c>
      <c r="H9" s="84" t="s">
        <v>3</v>
      </c>
      <c r="I9" s="40" t="s">
        <v>4</v>
      </c>
      <c r="J9" s="85" t="s">
        <v>5</v>
      </c>
      <c r="K9" s="83" t="s">
        <v>3</v>
      </c>
      <c r="L9" s="40" t="s">
        <v>4</v>
      </c>
      <c r="M9" s="85" t="s">
        <v>5</v>
      </c>
      <c r="N9" s="83" t="s">
        <v>3</v>
      </c>
      <c r="O9" s="40" t="s">
        <v>4</v>
      </c>
      <c r="P9" s="85" t="s">
        <v>5</v>
      </c>
      <c r="Q9" s="189" t="s">
        <v>3</v>
      </c>
      <c r="R9" s="40" t="s">
        <v>4</v>
      </c>
      <c r="S9" s="191" t="s">
        <v>5</v>
      </c>
      <c r="T9" s="190" t="s">
        <v>3</v>
      </c>
      <c r="U9" s="40" t="s">
        <v>4</v>
      </c>
      <c r="V9" s="191" t="s">
        <v>5</v>
      </c>
      <c r="W9" s="189" t="s">
        <v>3</v>
      </c>
      <c r="X9" s="40" t="s">
        <v>4</v>
      </c>
      <c r="Y9" s="191" t="s">
        <v>5</v>
      </c>
      <c r="Z9" s="189" t="s">
        <v>3</v>
      </c>
      <c r="AA9" s="40" t="s">
        <v>4</v>
      </c>
      <c r="AB9" s="191" t="s">
        <v>5</v>
      </c>
      <c r="AC9" s="46"/>
      <c r="AD9" s="36"/>
      <c r="AE9" s="31"/>
      <c r="AF9" s="31"/>
      <c r="AG9" s="31"/>
    </row>
    <row r="10" spans="1:34" s="41" customFormat="1" ht="21.75" customHeight="1">
      <c r="A10" s="1476" t="s">
        <v>93</v>
      </c>
      <c r="B10" s="1476"/>
      <c r="C10" s="1476"/>
      <c r="D10" s="1477"/>
      <c r="E10" s="149">
        <v>1244459.3500000001</v>
      </c>
      <c r="F10" s="149">
        <v>702946</v>
      </c>
      <c r="G10" s="149">
        <v>541512.82999999996</v>
      </c>
      <c r="H10" s="149">
        <v>1264250</v>
      </c>
      <c r="I10" s="149">
        <v>688457</v>
      </c>
      <c r="J10" s="149">
        <v>575793</v>
      </c>
      <c r="K10" s="149">
        <v>1361389</v>
      </c>
      <c r="L10" s="149">
        <v>736463</v>
      </c>
      <c r="M10" s="149">
        <v>624926</v>
      </c>
      <c r="N10" s="150">
        <v>1306823</v>
      </c>
      <c r="O10" s="149">
        <v>719730</v>
      </c>
      <c r="P10" s="149">
        <v>587093</v>
      </c>
      <c r="Q10" s="150">
        <v>1236358</v>
      </c>
      <c r="R10" s="149">
        <v>680638</v>
      </c>
      <c r="S10" s="149">
        <v>555720</v>
      </c>
      <c r="T10" s="150">
        <v>1252549</v>
      </c>
      <c r="U10" s="149">
        <v>695555</v>
      </c>
      <c r="V10" s="149">
        <v>556994</v>
      </c>
      <c r="W10" s="150">
        <v>1299811</v>
      </c>
      <c r="X10" s="149">
        <v>717188</v>
      </c>
      <c r="Y10" s="149">
        <v>582623</v>
      </c>
      <c r="Z10" s="150">
        <v>1263081</v>
      </c>
      <c r="AA10" s="149">
        <v>697938</v>
      </c>
      <c r="AB10" s="149">
        <v>565143</v>
      </c>
      <c r="AC10" s="1442" t="s">
        <v>3</v>
      </c>
      <c r="AD10" s="1443"/>
      <c r="AE10" s="33"/>
      <c r="AF10" s="33"/>
      <c r="AH10" s="148"/>
    </row>
    <row r="11" spans="1:34" s="15" customFormat="1" ht="22.5" customHeight="1">
      <c r="A11" s="15" t="s">
        <v>32</v>
      </c>
      <c r="E11" s="146">
        <v>15949</v>
      </c>
      <c r="F11" s="146">
        <v>4463.24</v>
      </c>
      <c r="G11" s="146">
        <v>11486.26</v>
      </c>
      <c r="H11" s="146">
        <v>18939</v>
      </c>
      <c r="I11" s="146">
        <v>6461</v>
      </c>
      <c r="J11" s="146">
        <v>12478</v>
      </c>
      <c r="K11" s="146">
        <v>19244</v>
      </c>
      <c r="L11" s="146">
        <v>2592</v>
      </c>
      <c r="M11" s="146">
        <v>16652</v>
      </c>
      <c r="N11" s="146">
        <v>12867</v>
      </c>
      <c r="O11" s="146">
        <v>1735</v>
      </c>
      <c r="P11" s="146">
        <v>11132</v>
      </c>
      <c r="Q11" s="146">
        <v>11120</v>
      </c>
      <c r="R11" s="146">
        <v>4344</v>
      </c>
      <c r="S11" s="146">
        <v>6776</v>
      </c>
      <c r="T11" s="146">
        <v>12897</v>
      </c>
      <c r="U11" s="146">
        <v>3277</v>
      </c>
      <c r="V11" s="146">
        <v>9620</v>
      </c>
      <c r="W11" s="146">
        <v>16720</v>
      </c>
      <c r="X11" s="146">
        <v>6076</v>
      </c>
      <c r="Y11" s="146">
        <v>10644</v>
      </c>
      <c r="Z11" s="146">
        <v>8922</v>
      </c>
      <c r="AA11" s="146">
        <v>1191</v>
      </c>
      <c r="AB11" s="146">
        <v>7731</v>
      </c>
      <c r="AC11" s="42" t="s">
        <v>119</v>
      </c>
      <c r="AE11" s="31"/>
      <c r="AF11" s="31"/>
      <c r="AH11" s="147"/>
    </row>
    <row r="12" spans="1:34" s="15" customFormat="1" ht="22.5" customHeight="1">
      <c r="A12" s="15" t="s">
        <v>33</v>
      </c>
      <c r="E12" s="146">
        <v>295102.98</v>
      </c>
      <c r="F12" s="146">
        <v>170715.23</v>
      </c>
      <c r="G12" s="146">
        <v>124387.74</v>
      </c>
      <c r="H12" s="146">
        <v>324126</v>
      </c>
      <c r="I12" s="146">
        <v>172526</v>
      </c>
      <c r="J12" s="146">
        <v>151600</v>
      </c>
      <c r="K12" s="146">
        <v>366565</v>
      </c>
      <c r="L12" s="146">
        <v>202450</v>
      </c>
      <c r="M12" s="146">
        <v>164115</v>
      </c>
      <c r="N12" s="146">
        <v>343970</v>
      </c>
      <c r="O12" s="146">
        <v>185889</v>
      </c>
      <c r="P12" s="146">
        <v>158081</v>
      </c>
      <c r="Q12" s="146">
        <v>305680</v>
      </c>
      <c r="R12" s="146">
        <v>163848</v>
      </c>
      <c r="S12" s="146">
        <v>141832</v>
      </c>
      <c r="T12" s="146">
        <v>319736</v>
      </c>
      <c r="U12" s="146">
        <v>191035</v>
      </c>
      <c r="V12" s="146">
        <v>128701</v>
      </c>
      <c r="W12" s="146">
        <v>344400</v>
      </c>
      <c r="X12" s="146">
        <v>188781</v>
      </c>
      <c r="Y12" s="146">
        <v>155619</v>
      </c>
      <c r="Z12" s="146">
        <v>351279</v>
      </c>
      <c r="AA12" s="146">
        <v>189236</v>
      </c>
      <c r="AB12" s="146">
        <v>162043</v>
      </c>
      <c r="AC12" s="42" t="s">
        <v>188</v>
      </c>
      <c r="AE12" s="31"/>
      <c r="AF12" s="31"/>
      <c r="AH12" s="147"/>
    </row>
    <row r="13" spans="1:34" s="15" customFormat="1" ht="22.5" customHeight="1">
      <c r="A13" s="15" t="s">
        <v>34</v>
      </c>
      <c r="E13" s="146">
        <v>308018.64</v>
      </c>
      <c r="F13" s="146">
        <v>196082.87</v>
      </c>
      <c r="G13" s="146">
        <v>111935.77</v>
      </c>
      <c r="H13" s="146">
        <v>302229</v>
      </c>
      <c r="I13" s="146">
        <v>186786</v>
      </c>
      <c r="J13" s="146">
        <v>115443</v>
      </c>
      <c r="K13" s="146">
        <v>330202</v>
      </c>
      <c r="L13" s="146">
        <v>181902</v>
      </c>
      <c r="M13" s="146">
        <v>148300</v>
      </c>
      <c r="N13" s="146">
        <v>315207</v>
      </c>
      <c r="O13" s="146">
        <v>185691</v>
      </c>
      <c r="P13" s="146">
        <v>129516</v>
      </c>
      <c r="Q13" s="146">
        <v>294491</v>
      </c>
      <c r="R13" s="146">
        <v>188257</v>
      </c>
      <c r="S13" s="146">
        <v>106234</v>
      </c>
      <c r="T13" s="146">
        <v>303736</v>
      </c>
      <c r="U13" s="146">
        <v>193695</v>
      </c>
      <c r="V13" s="146">
        <v>110041</v>
      </c>
      <c r="W13" s="146">
        <v>304835</v>
      </c>
      <c r="X13" s="146">
        <v>183998</v>
      </c>
      <c r="Y13" s="146">
        <v>120837</v>
      </c>
      <c r="Z13" s="146">
        <v>259513</v>
      </c>
      <c r="AA13" s="146">
        <v>153811</v>
      </c>
      <c r="AB13" s="146">
        <v>105702</v>
      </c>
      <c r="AC13" s="42" t="s">
        <v>42</v>
      </c>
      <c r="AE13" s="31"/>
      <c r="AF13" s="31"/>
      <c r="AH13" s="147"/>
    </row>
    <row r="14" spans="1:34" s="15" customFormat="1" ht="22.5" customHeight="1">
      <c r="A14" s="15" t="s">
        <v>35</v>
      </c>
      <c r="E14" s="146">
        <v>215109.36</v>
      </c>
      <c r="F14" s="146">
        <v>130652.32</v>
      </c>
      <c r="G14" s="146">
        <v>84457.04</v>
      </c>
      <c r="H14" s="146">
        <v>205328</v>
      </c>
      <c r="I14" s="146">
        <v>126097</v>
      </c>
      <c r="J14" s="146">
        <v>79231</v>
      </c>
      <c r="K14" s="146">
        <v>213970</v>
      </c>
      <c r="L14" s="146">
        <v>125158</v>
      </c>
      <c r="M14" s="146">
        <v>88812</v>
      </c>
      <c r="N14" s="146">
        <v>239444</v>
      </c>
      <c r="O14" s="146">
        <v>136399</v>
      </c>
      <c r="P14" s="146">
        <v>103045</v>
      </c>
      <c r="Q14" s="146">
        <v>217480</v>
      </c>
      <c r="R14" s="146">
        <v>122877</v>
      </c>
      <c r="S14" s="146">
        <v>94603</v>
      </c>
      <c r="T14" s="146">
        <v>182053</v>
      </c>
      <c r="U14" s="146">
        <v>110076</v>
      </c>
      <c r="V14" s="146">
        <v>71977</v>
      </c>
      <c r="W14" s="146">
        <v>213650</v>
      </c>
      <c r="X14" s="146">
        <v>141097</v>
      </c>
      <c r="Y14" s="146">
        <v>72553</v>
      </c>
      <c r="Z14" s="146">
        <v>218730</v>
      </c>
      <c r="AA14" s="146">
        <v>141892</v>
      </c>
      <c r="AB14" s="146">
        <v>76838</v>
      </c>
      <c r="AC14" s="42" t="s">
        <v>189</v>
      </c>
      <c r="AE14" s="31"/>
      <c r="AF14" s="31"/>
      <c r="AH14" s="147"/>
    </row>
    <row r="15" spans="1:34" s="15" customFormat="1" ht="22.5" customHeight="1">
      <c r="A15" s="15" t="s">
        <v>56</v>
      </c>
      <c r="E15" s="146">
        <v>211703.89</v>
      </c>
      <c r="F15" s="146">
        <v>108935.67</v>
      </c>
      <c r="G15" s="146">
        <v>102767.59</v>
      </c>
      <c r="H15" s="146">
        <v>219194</v>
      </c>
      <c r="I15" s="146">
        <v>109440</v>
      </c>
      <c r="J15" s="146">
        <v>109754</v>
      </c>
      <c r="K15" s="146">
        <v>230011</v>
      </c>
      <c r="L15" s="146">
        <v>125016</v>
      </c>
      <c r="M15" s="146">
        <v>104995</v>
      </c>
      <c r="N15" s="146">
        <v>197358</v>
      </c>
      <c r="O15" s="146">
        <v>117412</v>
      </c>
      <c r="P15" s="146">
        <v>79946</v>
      </c>
      <c r="Q15" s="146">
        <v>228554</v>
      </c>
      <c r="R15" s="146">
        <v>121794</v>
      </c>
      <c r="S15" s="146">
        <v>106760</v>
      </c>
      <c r="T15" s="146">
        <v>253329</v>
      </c>
      <c r="U15" s="146">
        <v>119085</v>
      </c>
      <c r="V15" s="146">
        <v>134244</v>
      </c>
      <c r="W15" s="146">
        <v>222959</v>
      </c>
      <c r="X15" s="146">
        <v>109487</v>
      </c>
      <c r="Y15" s="146">
        <v>113472</v>
      </c>
      <c r="Z15" s="146">
        <v>234961</v>
      </c>
      <c r="AA15" s="146">
        <v>118834</v>
      </c>
      <c r="AB15" s="146">
        <v>116127</v>
      </c>
      <c r="AC15" s="42" t="s">
        <v>190</v>
      </c>
      <c r="AE15" s="31"/>
      <c r="AF15" s="31"/>
      <c r="AH15" s="147"/>
    </row>
    <row r="16" spans="1:34" s="15" customFormat="1" ht="21" customHeight="1">
      <c r="B16" s="15" t="s">
        <v>36</v>
      </c>
      <c r="E16" s="146">
        <v>171999.89</v>
      </c>
      <c r="F16" s="146">
        <v>77101.94</v>
      </c>
      <c r="G16" s="146">
        <v>94897.95</v>
      </c>
      <c r="H16" s="146">
        <v>181675</v>
      </c>
      <c r="I16" s="146">
        <v>82593</v>
      </c>
      <c r="J16" s="146">
        <v>99082</v>
      </c>
      <c r="K16" s="146">
        <v>192081</v>
      </c>
      <c r="L16" s="146">
        <v>100410</v>
      </c>
      <c r="M16" s="146">
        <v>91671</v>
      </c>
      <c r="N16" s="146">
        <v>156689</v>
      </c>
      <c r="O16" s="146">
        <v>90836</v>
      </c>
      <c r="P16" s="146">
        <v>65853</v>
      </c>
      <c r="Q16" s="146">
        <v>191501</v>
      </c>
      <c r="R16" s="146">
        <v>91515</v>
      </c>
      <c r="S16" s="146">
        <v>99986</v>
      </c>
      <c r="T16" s="146">
        <v>206670</v>
      </c>
      <c r="U16" s="146">
        <v>89813</v>
      </c>
      <c r="V16" s="146">
        <v>116857</v>
      </c>
      <c r="W16" s="146">
        <v>173647</v>
      </c>
      <c r="X16" s="146">
        <v>77924</v>
      </c>
      <c r="Y16" s="146">
        <v>95723</v>
      </c>
      <c r="Z16" s="146">
        <v>206166</v>
      </c>
      <c r="AA16" s="146">
        <v>104210</v>
      </c>
      <c r="AB16" s="146">
        <v>101956</v>
      </c>
      <c r="AC16" s="42"/>
      <c r="AD16" s="31" t="s">
        <v>43</v>
      </c>
      <c r="AE16" s="31"/>
      <c r="AF16" s="31"/>
      <c r="AH16" s="147"/>
    </row>
    <row r="17" spans="1:34" s="15" customFormat="1" ht="21" customHeight="1">
      <c r="B17" s="15" t="s">
        <v>37</v>
      </c>
      <c r="E17" s="146">
        <v>39704</v>
      </c>
      <c r="F17" s="146">
        <v>31833.73</v>
      </c>
      <c r="G17" s="146">
        <v>7869.64</v>
      </c>
      <c r="H17" s="146">
        <v>37519</v>
      </c>
      <c r="I17" s="146">
        <v>26847</v>
      </c>
      <c r="J17" s="146">
        <v>10672</v>
      </c>
      <c r="K17" s="146">
        <v>37930</v>
      </c>
      <c r="L17" s="146">
        <v>24606</v>
      </c>
      <c r="M17" s="146">
        <v>13324</v>
      </c>
      <c r="N17" s="146">
        <v>40669</v>
      </c>
      <c r="O17" s="146">
        <v>26576</v>
      </c>
      <c r="P17" s="146">
        <v>14093</v>
      </c>
      <c r="Q17" s="146">
        <v>36840</v>
      </c>
      <c r="R17" s="146">
        <v>30066</v>
      </c>
      <c r="S17" s="146">
        <v>6774</v>
      </c>
      <c r="T17" s="146">
        <v>46659</v>
      </c>
      <c r="U17" s="146">
        <v>29272</v>
      </c>
      <c r="V17" s="146">
        <v>17387</v>
      </c>
      <c r="W17" s="146">
        <v>49312</v>
      </c>
      <c r="X17" s="146">
        <v>31563</v>
      </c>
      <c r="Y17" s="146">
        <v>17749</v>
      </c>
      <c r="Z17" s="146">
        <v>28795</v>
      </c>
      <c r="AA17" s="146">
        <v>14624</v>
      </c>
      <c r="AB17" s="146">
        <v>14171</v>
      </c>
      <c r="AC17" s="42"/>
      <c r="AD17" s="31" t="s">
        <v>44</v>
      </c>
      <c r="AE17" s="31"/>
      <c r="AF17" s="31"/>
      <c r="AH17" s="147"/>
    </row>
    <row r="18" spans="1:34" s="15" customFormat="1" ht="21" customHeight="1">
      <c r="B18" s="15" t="s">
        <v>38</v>
      </c>
      <c r="E18" s="146" t="s">
        <v>206</v>
      </c>
      <c r="F18" s="146" t="s">
        <v>206</v>
      </c>
      <c r="G18" s="146" t="s">
        <v>206</v>
      </c>
      <c r="H18" s="146" t="s">
        <v>206</v>
      </c>
      <c r="I18" s="146" t="s">
        <v>206</v>
      </c>
      <c r="J18" s="146" t="s">
        <v>206</v>
      </c>
      <c r="K18" s="146" t="s">
        <v>204</v>
      </c>
      <c r="L18" s="146" t="s">
        <v>204</v>
      </c>
      <c r="M18" s="146" t="s">
        <v>204</v>
      </c>
      <c r="N18" s="146" t="s">
        <v>204</v>
      </c>
      <c r="O18" s="146" t="s">
        <v>204</v>
      </c>
      <c r="P18" s="146" t="s">
        <v>204</v>
      </c>
      <c r="Q18" s="146">
        <v>213</v>
      </c>
      <c r="R18" s="146">
        <v>213</v>
      </c>
      <c r="S18" s="146" t="s">
        <v>206</v>
      </c>
      <c r="T18" s="146" t="s">
        <v>206</v>
      </c>
      <c r="U18" s="146" t="s">
        <v>206</v>
      </c>
      <c r="V18" s="146" t="s">
        <v>206</v>
      </c>
      <c r="W18" s="146" t="s">
        <v>206</v>
      </c>
      <c r="X18" s="146" t="s">
        <v>206</v>
      </c>
      <c r="Y18" s="146" t="s">
        <v>206</v>
      </c>
      <c r="Z18" s="146" t="s">
        <v>204</v>
      </c>
      <c r="AA18" s="146" t="s">
        <v>204</v>
      </c>
      <c r="AB18" s="146" t="s">
        <v>204</v>
      </c>
      <c r="AC18" s="42"/>
      <c r="AD18" s="31" t="s">
        <v>191</v>
      </c>
      <c r="AE18" s="31"/>
      <c r="AF18" s="31"/>
      <c r="AH18" s="145"/>
    </row>
    <row r="19" spans="1:34" s="15" customFormat="1" ht="22.5" customHeight="1">
      <c r="A19" s="15" t="s">
        <v>57</v>
      </c>
      <c r="E19" s="146">
        <v>198001.41</v>
      </c>
      <c r="F19" s="146">
        <v>92097.19</v>
      </c>
      <c r="G19" s="146">
        <v>105904.31999999999</v>
      </c>
      <c r="H19" s="146">
        <v>193332</v>
      </c>
      <c r="I19" s="146">
        <v>86045</v>
      </c>
      <c r="J19" s="146">
        <v>107287</v>
      </c>
      <c r="K19" s="146">
        <v>201397</v>
      </c>
      <c r="L19" s="146">
        <v>99345</v>
      </c>
      <c r="M19" s="146">
        <v>102052</v>
      </c>
      <c r="N19" s="146">
        <v>197977</v>
      </c>
      <c r="O19" s="146">
        <v>92604</v>
      </c>
      <c r="P19" s="146">
        <v>105373</v>
      </c>
      <c r="Q19" s="146">
        <v>179033</v>
      </c>
      <c r="R19" s="146">
        <v>79518</v>
      </c>
      <c r="S19" s="146">
        <v>99515</v>
      </c>
      <c r="T19" s="146">
        <v>180798</v>
      </c>
      <c r="U19" s="146">
        <v>78387</v>
      </c>
      <c r="V19" s="146">
        <v>102411</v>
      </c>
      <c r="W19" s="146">
        <v>195756</v>
      </c>
      <c r="X19" s="146">
        <v>87555</v>
      </c>
      <c r="Y19" s="146">
        <v>108201</v>
      </c>
      <c r="Z19" s="146">
        <v>188842</v>
      </c>
      <c r="AA19" s="146">
        <v>92140</v>
      </c>
      <c r="AB19" s="146">
        <v>96702</v>
      </c>
      <c r="AC19" s="42" t="s">
        <v>58</v>
      </c>
      <c r="AE19" s="31"/>
      <c r="AF19" s="31"/>
      <c r="AH19" s="147"/>
    </row>
    <row r="20" spans="1:34" s="15" customFormat="1" ht="21" customHeight="1">
      <c r="B20" s="15" t="s">
        <v>39</v>
      </c>
      <c r="E20" s="146">
        <v>126942</v>
      </c>
      <c r="F20" s="146">
        <v>56345.65</v>
      </c>
      <c r="G20" s="146">
        <v>70595.53</v>
      </c>
      <c r="H20" s="146">
        <v>110173</v>
      </c>
      <c r="I20" s="146">
        <v>44107</v>
      </c>
      <c r="J20" s="146">
        <v>66066</v>
      </c>
      <c r="K20" s="146">
        <v>118977</v>
      </c>
      <c r="L20" s="146">
        <v>53299</v>
      </c>
      <c r="M20" s="146">
        <v>65678</v>
      </c>
      <c r="N20" s="146">
        <v>107941</v>
      </c>
      <c r="O20" s="146">
        <v>52370</v>
      </c>
      <c r="P20" s="146">
        <v>55571</v>
      </c>
      <c r="Q20" s="146">
        <v>98872</v>
      </c>
      <c r="R20" s="146">
        <v>35599</v>
      </c>
      <c r="S20" s="146">
        <v>63273</v>
      </c>
      <c r="T20" s="146">
        <v>101535</v>
      </c>
      <c r="U20" s="146">
        <v>36382</v>
      </c>
      <c r="V20" s="146">
        <v>65153</v>
      </c>
      <c r="W20" s="146">
        <v>120023</v>
      </c>
      <c r="X20" s="146">
        <v>44472</v>
      </c>
      <c r="Y20" s="146">
        <v>75551</v>
      </c>
      <c r="Z20" s="146">
        <v>111223</v>
      </c>
      <c r="AA20" s="146">
        <v>44537</v>
      </c>
      <c r="AB20" s="146">
        <v>66686</v>
      </c>
      <c r="AC20" s="42"/>
      <c r="AD20" s="15" t="s">
        <v>45</v>
      </c>
      <c r="AE20" s="31"/>
      <c r="AF20" s="31"/>
      <c r="AH20" s="147"/>
    </row>
    <row r="21" spans="1:34" s="15" customFormat="1" ht="21" customHeight="1">
      <c r="B21" s="15" t="s">
        <v>40</v>
      </c>
      <c r="E21" s="146">
        <v>46133</v>
      </c>
      <c r="F21" s="146">
        <v>29595.49</v>
      </c>
      <c r="G21" s="146">
        <v>16538.43</v>
      </c>
      <c r="H21" s="146">
        <v>57314</v>
      </c>
      <c r="I21" s="146">
        <v>31394</v>
      </c>
      <c r="J21" s="146">
        <v>25920</v>
      </c>
      <c r="K21" s="146">
        <v>60105</v>
      </c>
      <c r="L21" s="146">
        <v>37475</v>
      </c>
      <c r="M21" s="146">
        <v>22630</v>
      </c>
      <c r="N21" s="146">
        <v>71685</v>
      </c>
      <c r="O21" s="146">
        <v>37015</v>
      </c>
      <c r="P21" s="146">
        <v>34670</v>
      </c>
      <c r="Q21" s="146">
        <v>59629</v>
      </c>
      <c r="R21" s="146">
        <v>37578</v>
      </c>
      <c r="S21" s="146">
        <v>22051</v>
      </c>
      <c r="T21" s="146">
        <v>62108</v>
      </c>
      <c r="U21" s="146">
        <v>36463</v>
      </c>
      <c r="V21" s="146">
        <v>25645</v>
      </c>
      <c r="W21" s="146">
        <v>58740</v>
      </c>
      <c r="X21" s="146">
        <v>39703</v>
      </c>
      <c r="Y21" s="146">
        <v>19037</v>
      </c>
      <c r="Z21" s="146">
        <v>59010</v>
      </c>
      <c r="AA21" s="146">
        <v>40749</v>
      </c>
      <c r="AB21" s="146">
        <v>18261</v>
      </c>
      <c r="AC21" s="42"/>
      <c r="AD21" s="15" t="s">
        <v>192</v>
      </c>
      <c r="AE21" s="31"/>
      <c r="AF21" s="31"/>
      <c r="AH21" s="147"/>
    </row>
    <row r="22" spans="1:34" s="15" customFormat="1" ht="21" customHeight="1">
      <c r="B22" s="15" t="s">
        <v>38</v>
      </c>
      <c r="E22" s="146">
        <v>24926.41</v>
      </c>
      <c r="F22" s="146">
        <v>6156.05</v>
      </c>
      <c r="G22" s="146">
        <v>18770.36</v>
      </c>
      <c r="H22" s="146">
        <v>25845</v>
      </c>
      <c r="I22" s="146">
        <v>10544</v>
      </c>
      <c r="J22" s="146">
        <v>15301</v>
      </c>
      <c r="K22" s="146">
        <v>22315</v>
      </c>
      <c r="L22" s="146">
        <v>8571</v>
      </c>
      <c r="M22" s="146">
        <v>13744</v>
      </c>
      <c r="N22" s="146">
        <v>18351</v>
      </c>
      <c r="O22" s="146">
        <v>3219</v>
      </c>
      <c r="P22" s="146">
        <v>15132</v>
      </c>
      <c r="Q22" s="146">
        <v>20532</v>
      </c>
      <c r="R22" s="146">
        <v>6341</v>
      </c>
      <c r="S22" s="146">
        <v>14191</v>
      </c>
      <c r="T22" s="146">
        <v>17155</v>
      </c>
      <c r="U22" s="146">
        <v>5542</v>
      </c>
      <c r="V22" s="146">
        <v>11613</v>
      </c>
      <c r="W22" s="146">
        <v>16993</v>
      </c>
      <c r="X22" s="146">
        <v>3380</v>
      </c>
      <c r="Y22" s="146">
        <v>13613</v>
      </c>
      <c r="Z22" s="146">
        <v>18609</v>
      </c>
      <c r="AA22" s="146">
        <v>6854</v>
      </c>
      <c r="AB22" s="146">
        <v>11755</v>
      </c>
      <c r="AC22" s="42"/>
      <c r="AD22" s="15" t="s">
        <v>191</v>
      </c>
      <c r="AE22" s="31"/>
      <c r="AF22" s="31"/>
      <c r="AH22" s="147"/>
    </row>
    <row r="23" spans="1:34" s="15" customFormat="1" ht="22.5" customHeight="1">
      <c r="A23" s="15" t="s">
        <v>41</v>
      </c>
      <c r="E23" s="146" t="s">
        <v>206</v>
      </c>
      <c r="F23" s="146" t="s">
        <v>206</v>
      </c>
      <c r="G23" s="146" t="s">
        <v>206</v>
      </c>
      <c r="H23" s="146" t="s">
        <v>206</v>
      </c>
      <c r="I23" s="146" t="s">
        <v>206</v>
      </c>
      <c r="J23" s="146" t="s">
        <v>206</v>
      </c>
      <c r="K23" s="146" t="s">
        <v>206</v>
      </c>
      <c r="L23" s="146" t="s">
        <v>206</v>
      </c>
      <c r="M23" s="146" t="s">
        <v>206</v>
      </c>
      <c r="N23" s="146" t="s">
        <v>206</v>
      </c>
      <c r="O23" s="146" t="s">
        <v>206</v>
      </c>
      <c r="P23" s="146" t="s">
        <v>206</v>
      </c>
      <c r="Q23" s="146" t="s">
        <v>206</v>
      </c>
      <c r="R23" s="146" t="s">
        <v>206</v>
      </c>
      <c r="S23" s="146" t="s">
        <v>206</v>
      </c>
      <c r="T23" s="146" t="s">
        <v>206</v>
      </c>
      <c r="U23" s="146" t="s">
        <v>206</v>
      </c>
      <c r="V23" s="146" t="s">
        <v>206</v>
      </c>
      <c r="W23" s="146" t="s">
        <v>206</v>
      </c>
      <c r="X23" s="146" t="s">
        <v>206</v>
      </c>
      <c r="Y23" s="146" t="s">
        <v>206</v>
      </c>
      <c r="Z23" s="146" t="s">
        <v>204</v>
      </c>
      <c r="AA23" s="146" t="s">
        <v>204</v>
      </c>
      <c r="AB23" s="146" t="s">
        <v>204</v>
      </c>
      <c r="AC23" s="42" t="s">
        <v>46</v>
      </c>
      <c r="AE23" s="31"/>
      <c r="AF23" s="31"/>
      <c r="AH23" s="145"/>
    </row>
    <row r="24" spans="1:34" s="15" customFormat="1" ht="22.5" customHeight="1">
      <c r="A24" s="15" t="s">
        <v>20</v>
      </c>
      <c r="E24" s="146">
        <v>574.1</v>
      </c>
      <c r="F24" s="146" t="s">
        <v>206</v>
      </c>
      <c r="G24" s="146">
        <v>574.1</v>
      </c>
      <c r="H24" s="146">
        <v>1102</v>
      </c>
      <c r="I24" s="146">
        <v>1102</v>
      </c>
      <c r="J24" s="146" t="s">
        <v>206</v>
      </c>
      <c r="K24" s="146" t="s">
        <v>206</v>
      </c>
      <c r="L24" s="146" t="s">
        <v>206</v>
      </c>
      <c r="M24" s="146" t="s">
        <v>206</v>
      </c>
      <c r="N24" s="146" t="s">
        <v>206</v>
      </c>
      <c r="O24" s="146" t="s">
        <v>206</v>
      </c>
      <c r="P24" s="146" t="s">
        <v>206</v>
      </c>
      <c r="Q24" s="146" t="s">
        <v>206</v>
      </c>
      <c r="R24" s="146" t="s">
        <v>206</v>
      </c>
      <c r="S24" s="146" t="s">
        <v>206</v>
      </c>
      <c r="T24" s="146" t="s">
        <v>206</v>
      </c>
      <c r="U24" s="146" t="s">
        <v>206</v>
      </c>
      <c r="V24" s="146" t="s">
        <v>206</v>
      </c>
      <c r="W24" s="146">
        <v>1491</v>
      </c>
      <c r="X24" s="146">
        <v>194</v>
      </c>
      <c r="Y24" s="146">
        <v>1297</v>
      </c>
      <c r="Z24" s="146">
        <v>834</v>
      </c>
      <c r="AA24" s="146">
        <v>834</v>
      </c>
      <c r="AB24" s="146" t="s">
        <v>204</v>
      </c>
      <c r="AC24" s="42" t="s">
        <v>24</v>
      </c>
      <c r="AE24" s="31"/>
      <c r="AF24" s="31"/>
      <c r="AG24" s="31"/>
      <c r="AH24" s="145"/>
    </row>
    <row r="25" spans="1:34" s="15" customFormat="1" ht="3" customHeight="1">
      <c r="A25" s="36"/>
      <c r="B25" s="36"/>
      <c r="C25" s="36"/>
      <c r="D25" s="36"/>
      <c r="E25" s="36"/>
      <c r="F25" s="47"/>
      <c r="G25" s="47"/>
      <c r="H25" s="36"/>
      <c r="I25" s="47"/>
      <c r="J25" s="47"/>
      <c r="K25" s="47"/>
      <c r="L25" s="47"/>
      <c r="M25" s="47"/>
      <c r="N25" s="47"/>
      <c r="O25" s="47"/>
      <c r="P25" s="47"/>
      <c r="Q25" s="1379"/>
      <c r="R25" s="1379"/>
      <c r="S25" s="1379"/>
      <c r="T25" s="1379"/>
      <c r="U25" s="1379"/>
      <c r="V25" s="1379"/>
      <c r="W25" s="1379"/>
      <c r="X25" s="1379"/>
      <c r="Y25" s="1379"/>
      <c r="Z25" s="1379"/>
      <c r="AA25" s="1379"/>
      <c r="AB25" s="1379"/>
      <c r="AC25" s="46"/>
      <c r="AD25" s="36"/>
      <c r="AE25" s="31"/>
      <c r="AF25" s="31"/>
      <c r="AG25" s="31"/>
    </row>
    <row r="26" spans="1:34" s="15" customFormat="1" ht="3" customHeight="1">
      <c r="Q26" s="1377"/>
      <c r="R26" s="1377"/>
      <c r="S26" s="1377"/>
      <c r="T26" s="1377"/>
      <c r="U26" s="1377"/>
      <c r="V26" s="1377"/>
      <c r="W26" s="1377"/>
      <c r="X26" s="1377"/>
      <c r="Y26" s="1377"/>
      <c r="Z26" s="1377"/>
      <c r="AA26" s="1377"/>
      <c r="AB26" s="1377"/>
      <c r="AC26" s="31"/>
      <c r="AE26" s="31"/>
    </row>
    <row r="27" spans="1:34" s="15" customFormat="1" ht="17.399999999999999">
      <c r="A27" s="23"/>
      <c r="B27" s="63" t="s">
        <v>61</v>
      </c>
      <c r="C27" s="66" t="s">
        <v>244</v>
      </c>
      <c r="D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1376"/>
      <c r="R27" s="1376"/>
      <c r="S27" s="1376"/>
      <c r="T27" s="1376"/>
      <c r="U27" s="1376"/>
      <c r="V27" s="1376"/>
      <c r="W27" s="1376"/>
      <c r="X27" s="1376"/>
      <c r="Y27" s="1376"/>
      <c r="Z27" s="1376"/>
      <c r="AA27" s="1376"/>
      <c r="AB27" s="1376"/>
    </row>
    <row r="28" spans="1:34" s="15" customFormat="1" ht="17.399999999999999">
      <c r="A28" s="23"/>
      <c r="B28" s="63" t="s">
        <v>62</v>
      </c>
      <c r="C28" s="45" t="s">
        <v>245</v>
      </c>
      <c r="D28" s="23"/>
      <c r="H28" s="23"/>
      <c r="I28" s="23"/>
      <c r="J28" s="23"/>
      <c r="K28" s="23"/>
      <c r="L28" s="23"/>
      <c r="M28" s="23"/>
      <c r="Q28" s="1377"/>
      <c r="R28" s="1377"/>
      <c r="S28" s="1377"/>
      <c r="T28" s="1377"/>
      <c r="U28" s="1377"/>
      <c r="V28" s="1377"/>
      <c r="W28" s="1377"/>
      <c r="X28" s="1377"/>
      <c r="Y28" s="1377"/>
      <c r="Z28" s="1377"/>
      <c r="AA28" s="1377"/>
      <c r="AB28" s="1377"/>
      <c r="AF28" s="31"/>
    </row>
    <row r="29" spans="1:34" s="15" customFormat="1">
      <c r="E29" s="7"/>
      <c r="N29" s="7"/>
      <c r="O29" s="7"/>
      <c r="P29" s="7"/>
      <c r="Q29" s="1377"/>
      <c r="R29" s="1377"/>
      <c r="S29" s="1377"/>
      <c r="T29" s="1377"/>
      <c r="U29" s="1377"/>
      <c r="V29" s="1377"/>
      <c r="W29" s="1377"/>
      <c r="X29" s="1377"/>
      <c r="Y29" s="1377"/>
      <c r="Z29" s="1377"/>
      <c r="AA29" s="1377"/>
      <c r="AB29" s="1377"/>
      <c r="AE29" s="31"/>
      <c r="AF29" s="31"/>
    </row>
    <row r="30" spans="1:34" s="15" customForma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1377"/>
      <c r="R30" s="1377"/>
      <c r="S30" s="1377"/>
      <c r="T30" s="1377"/>
      <c r="U30" s="1377"/>
      <c r="V30" s="1377"/>
      <c r="W30" s="1377"/>
      <c r="X30" s="1377"/>
      <c r="Y30" s="1377"/>
      <c r="Z30" s="1377"/>
      <c r="AA30" s="1377"/>
      <c r="AB30" s="1377"/>
      <c r="AE30" s="31"/>
      <c r="AF30" s="31"/>
    </row>
    <row r="31" spans="1:34" s="15" customForma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1377"/>
      <c r="R31" s="1377"/>
      <c r="S31" s="1377"/>
      <c r="T31" s="1377"/>
      <c r="U31" s="1377"/>
      <c r="V31" s="1377"/>
      <c r="W31" s="1377"/>
      <c r="X31" s="1377"/>
      <c r="Y31" s="1377"/>
      <c r="Z31" s="1377"/>
      <c r="AA31" s="1377"/>
      <c r="AB31" s="1377"/>
      <c r="AE31" s="31"/>
      <c r="AF31" s="6"/>
      <c r="AG31" s="7"/>
      <c r="AH31" s="7"/>
    </row>
  </sheetData>
  <mergeCells count="23">
    <mergeCell ref="W7:Y7"/>
    <mergeCell ref="Z7:AB7"/>
    <mergeCell ref="E4:P4"/>
    <mergeCell ref="A10:D10"/>
    <mergeCell ref="A4:D9"/>
    <mergeCell ref="Q7:S7"/>
    <mergeCell ref="AC10:AD10"/>
    <mergeCell ref="AC7:AD7"/>
    <mergeCell ref="AC8:AD8"/>
    <mergeCell ref="E6:G6"/>
    <mergeCell ref="H6:J6"/>
    <mergeCell ref="K6:M6"/>
    <mergeCell ref="N6:P6"/>
    <mergeCell ref="E7:G7"/>
    <mergeCell ref="H7:J7"/>
    <mergeCell ref="K7:M7"/>
    <mergeCell ref="N7:P7"/>
    <mergeCell ref="T7:V7"/>
    <mergeCell ref="Q6:S6"/>
    <mergeCell ref="T6:V6"/>
    <mergeCell ref="W6:Y6"/>
    <mergeCell ref="Z6:AB6"/>
    <mergeCell ref="Q4:AB4"/>
  </mergeCells>
  <pageMargins left="0.31496062992125984" right="0.19685039370078741" top="0.55000000000000004" bottom="0.59055118110236227" header="0.51181102362204722" footer="0.51181102362204722"/>
  <pageSetup paperSize="9" scale="95" orientation="landscape" horizontalDpi="4294967292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I24"/>
  <sheetViews>
    <sheetView topLeftCell="Q1" zoomScale="76" zoomScaleNormal="76" workbookViewId="0">
      <selection activeCell="J8" sqref="J8"/>
    </sheetView>
  </sheetViews>
  <sheetFormatPr defaultRowHeight="18"/>
  <cols>
    <col min="1" max="1" width="1.75" style="7" customWidth="1"/>
    <col min="2" max="2" width="6.125" style="7" customWidth="1"/>
    <col min="3" max="3" width="4.25" style="7" customWidth="1"/>
    <col min="4" max="4" width="2.125" style="7" customWidth="1"/>
    <col min="5" max="5" width="9.875" style="7" customWidth="1"/>
    <col min="6" max="6" width="8.375" style="7" customWidth="1"/>
    <col min="7" max="8" width="9.875" style="7" customWidth="1"/>
    <col min="9" max="9" width="8.75" style="7" customWidth="1"/>
    <col min="10" max="11" width="9.875" style="7" customWidth="1"/>
    <col min="12" max="12" width="8.375" style="7" customWidth="1"/>
    <col min="13" max="19" width="9.875" style="7" customWidth="1"/>
    <col min="20" max="20" width="12.375" style="7" customWidth="1"/>
    <col min="21" max="28" width="9.875" style="7" customWidth="1"/>
    <col min="29" max="29" width="15" style="7" customWidth="1"/>
    <col min="30" max="30" width="1.375" style="7" customWidth="1"/>
    <col min="31" max="31" width="2.75" style="6" customWidth="1"/>
    <col min="32" max="32" width="2.25" style="6" customWidth="1"/>
    <col min="33" max="33" width="4.125" style="6" customWidth="1"/>
    <col min="34" max="34" width="2.25" style="6" customWidth="1"/>
    <col min="35" max="35" width="4.125" style="7" customWidth="1"/>
    <col min="36" max="16384" width="9" style="7"/>
  </cols>
  <sheetData>
    <row r="1" spans="1:34" s="1" customFormat="1">
      <c r="B1" s="1" t="s">
        <v>236</v>
      </c>
      <c r="C1" s="3"/>
      <c r="D1" s="1" t="s">
        <v>242</v>
      </c>
      <c r="AE1" s="20"/>
      <c r="AF1" s="20"/>
      <c r="AG1" s="20"/>
      <c r="AH1" s="20"/>
    </row>
    <row r="2" spans="1:34" s="4" customFormat="1">
      <c r="B2" s="1" t="s">
        <v>235</v>
      </c>
      <c r="C2" s="3"/>
      <c r="D2" s="1" t="s">
        <v>243</v>
      </c>
      <c r="E2" s="1"/>
      <c r="AE2" s="21"/>
      <c r="AF2" s="21"/>
      <c r="AG2" s="21"/>
      <c r="AH2" s="21"/>
    </row>
    <row r="3" spans="1:3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AC3" s="161" t="s">
        <v>234</v>
      </c>
    </row>
    <row r="4" spans="1:34" ht="21.75" customHeight="1">
      <c r="A4" s="1485" t="s">
        <v>59</v>
      </c>
      <c r="B4" s="1485"/>
      <c r="C4" s="1485"/>
      <c r="D4" s="1486"/>
      <c r="E4" s="1473" t="s">
        <v>198</v>
      </c>
      <c r="F4" s="1474"/>
      <c r="G4" s="1474"/>
      <c r="H4" s="1474"/>
      <c r="I4" s="1474"/>
      <c r="J4" s="1474"/>
      <c r="K4" s="1474"/>
      <c r="L4" s="1474"/>
      <c r="M4" s="1474"/>
      <c r="N4" s="1474"/>
      <c r="O4" s="1474"/>
      <c r="P4" s="1475"/>
      <c r="Q4" s="1487" t="s">
        <v>202</v>
      </c>
      <c r="R4" s="1488"/>
      <c r="S4" s="1488"/>
      <c r="T4" s="1488"/>
      <c r="U4" s="1488"/>
      <c r="V4" s="1488"/>
      <c r="W4" s="1488"/>
      <c r="X4" s="1488"/>
      <c r="Y4" s="1488"/>
      <c r="Z4" s="1488"/>
      <c r="AA4" s="1488"/>
      <c r="AB4" s="1489"/>
      <c r="AC4" s="1480" t="s">
        <v>60</v>
      </c>
      <c r="AD4" s="6"/>
    </row>
    <row r="5" spans="1:34" s="15" customFormat="1" ht="22.5" customHeight="1">
      <c r="A5" s="1492"/>
      <c r="B5" s="1492"/>
      <c r="C5" s="1492"/>
      <c r="D5" s="1493"/>
      <c r="E5" s="1480" t="s">
        <v>72</v>
      </c>
      <c r="F5" s="1485"/>
      <c r="G5" s="1486"/>
      <c r="H5" s="1480" t="s">
        <v>73</v>
      </c>
      <c r="I5" s="1485"/>
      <c r="J5" s="1486"/>
      <c r="K5" s="1480" t="s">
        <v>74</v>
      </c>
      <c r="L5" s="1485"/>
      <c r="M5" s="1486"/>
      <c r="N5" s="1480" t="s">
        <v>71</v>
      </c>
      <c r="O5" s="1485"/>
      <c r="P5" s="1486"/>
      <c r="Q5" s="1480" t="s">
        <v>72</v>
      </c>
      <c r="R5" s="1485"/>
      <c r="S5" s="1486"/>
      <c r="T5" s="1480" t="s">
        <v>73</v>
      </c>
      <c r="U5" s="1485"/>
      <c r="V5" s="1486"/>
      <c r="W5" s="1480" t="s">
        <v>74</v>
      </c>
      <c r="X5" s="1485"/>
      <c r="Y5" s="1486"/>
      <c r="Z5" s="1480" t="s">
        <v>71</v>
      </c>
      <c r="AA5" s="1485"/>
      <c r="AB5" s="1486"/>
      <c r="AC5" s="1481"/>
      <c r="AD5" s="31"/>
      <c r="AE5" s="31"/>
      <c r="AF5" s="31"/>
      <c r="AG5" s="31"/>
      <c r="AH5" s="31"/>
    </row>
    <row r="6" spans="1:34" s="15" customFormat="1" ht="21.75" customHeight="1">
      <c r="A6" s="1492"/>
      <c r="B6" s="1492"/>
      <c r="C6" s="1492"/>
      <c r="D6" s="1493"/>
      <c r="E6" s="1482" t="s">
        <v>67</v>
      </c>
      <c r="F6" s="1483"/>
      <c r="G6" s="1484"/>
      <c r="H6" s="1482" t="s">
        <v>68</v>
      </c>
      <c r="I6" s="1483"/>
      <c r="J6" s="1484"/>
      <c r="K6" s="1482" t="s">
        <v>69</v>
      </c>
      <c r="L6" s="1483"/>
      <c r="M6" s="1484"/>
      <c r="N6" s="1482" t="s">
        <v>70</v>
      </c>
      <c r="O6" s="1483"/>
      <c r="P6" s="1484"/>
      <c r="Q6" s="1482" t="s">
        <v>67</v>
      </c>
      <c r="R6" s="1483"/>
      <c r="S6" s="1484"/>
      <c r="T6" s="1482" t="s">
        <v>68</v>
      </c>
      <c r="U6" s="1483"/>
      <c r="V6" s="1484"/>
      <c r="W6" s="1482" t="s">
        <v>69</v>
      </c>
      <c r="X6" s="1483"/>
      <c r="Y6" s="1484"/>
      <c r="Z6" s="1482" t="s">
        <v>70</v>
      </c>
      <c r="AA6" s="1483"/>
      <c r="AB6" s="1484"/>
      <c r="AC6" s="1481"/>
      <c r="AD6" s="31"/>
      <c r="AE6" s="31"/>
      <c r="AF6" s="31"/>
      <c r="AG6" s="31"/>
      <c r="AH6" s="31"/>
    </row>
    <row r="7" spans="1:34" s="15" customFormat="1" ht="21.75" customHeight="1">
      <c r="A7" s="1492"/>
      <c r="B7" s="1492"/>
      <c r="C7" s="1492"/>
      <c r="D7" s="1493"/>
      <c r="E7" s="24" t="s">
        <v>0</v>
      </c>
      <c r="F7" s="25" t="s">
        <v>1</v>
      </c>
      <c r="G7" s="26" t="s">
        <v>2</v>
      </c>
      <c r="H7" s="88" t="s">
        <v>0</v>
      </c>
      <c r="I7" s="25" t="s">
        <v>1</v>
      </c>
      <c r="J7" s="26" t="s">
        <v>2</v>
      </c>
      <c r="K7" s="24" t="s">
        <v>0</v>
      </c>
      <c r="L7" s="25" t="s">
        <v>1</v>
      </c>
      <c r="M7" s="26" t="s">
        <v>2</v>
      </c>
      <c r="N7" s="24" t="s">
        <v>0</v>
      </c>
      <c r="O7" s="25" t="s">
        <v>1</v>
      </c>
      <c r="P7" s="26" t="s">
        <v>2</v>
      </c>
      <c r="Q7" s="24" t="s">
        <v>0</v>
      </c>
      <c r="R7" s="25" t="s">
        <v>1</v>
      </c>
      <c r="S7" s="26" t="s">
        <v>2</v>
      </c>
      <c r="T7" s="196" t="s">
        <v>0</v>
      </c>
      <c r="U7" s="25" t="s">
        <v>1</v>
      </c>
      <c r="V7" s="188" t="s">
        <v>2</v>
      </c>
      <c r="W7" s="24" t="s">
        <v>0</v>
      </c>
      <c r="X7" s="25" t="s">
        <v>1</v>
      </c>
      <c r="Y7" s="188" t="s">
        <v>2</v>
      </c>
      <c r="Z7" s="24" t="s">
        <v>0</v>
      </c>
      <c r="AA7" s="25" t="s">
        <v>1</v>
      </c>
      <c r="AB7" s="188" t="s">
        <v>2</v>
      </c>
      <c r="AC7" s="1481"/>
      <c r="AD7" s="31"/>
      <c r="AE7" s="31"/>
      <c r="AF7" s="31"/>
      <c r="AG7" s="31"/>
      <c r="AH7" s="31"/>
    </row>
    <row r="8" spans="1:34" s="15" customFormat="1" ht="21.75" customHeight="1">
      <c r="A8" s="1483"/>
      <c r="B8" s="1483"/>
      <c r="C8" s="1483"/>
      <c r="D8" s="1484"/>
      <c r="E8" s="27" t="s">
        <v>3</v>
      </c>
      <c r="F8" s="28" t="s">
        <v>4</v>
      </c>
      <c r="G8" s="29" t="s">
        <v>5</v>
      </c>
      <c r="H8" s="30" t="s">
        <v>3</v>
      </c>
      <c r="I8" s="28" t="s">
        <v>4</v>
      </c>
      <c r="J8" s="29" t="s">
        <v>5</v>
      </c>
      <c r="K8" s="27" t="s">
        <v>3</v>
      </c>
      <c r="L8" s="28" t="s">
        <v>4</v>
      </c>
      <c r="M8" s="29" t="s">
        <v>5</v>
      </c>
      <c r="N8" s="27" t="s">
        <v>3</v>
      </c>
      <c r="O8" s="28" t="s">
        <v>4</v>
      </c>
      <c r="P8" s="29" t="s">
        <v>5</v>
      </c>
      <c r="Q8" s="27" t="s">
        <v>3</v>
      </c>
      <c r="R8" s="28" t="s">
        <v>4</v>
      </c>
      <c r="S8" s="29" t="s">
        <v>5</v>
      </c>
      <c r="T8" s="30" t="s">
        <v>3</v>
      </c>
      <c r="U8" s="28" t="s">
        <v>4</v>
      </c>
      <c r="V8" s="29" t="s">
        <v>5</v>
      </c>
      <c r="W8" s="27" t="s">
        <v>3</v>
      </c>
      <c r="X8" s="28" t="s">
        <v>4</v>
      </c>
      <c r="Y8" s="29" t="s">
        <v>5</v>
      </c>
      <c r="Z8" s="27" t="s">
        <v>3</v>
      </c>
      <c r="AA8" s="28" t="s">
        <v>4</v>
      </c>
      <c r="AB8" s="29" t="s">
        <v>5</v>
      </c>
      <c r="AC8" s="1482"/>
      <c r="AD8" s="31"/>
      <c r="AE8" s="31"/>
      <c r="AF8" s="31"/>
      <c r="AG8" s="31"/>
      <c r="AH8" s="31"/>
    </row>
    <row r="9" spans="1:34" s="41" customFormat="1" ht="36" customHeight="1">
      <c r="A9" s="1490" t="s">
        <v>93</v>
      </c>
      <c r="B9" s="1490"/>
      <c r="C9" s="1490"/>
      <c r="D9" s="1491"/>
      <c r="E9" s="160">
        <v>1244459.3500000001</v>
      </c>
      <c r="F9" s="159">
        <v>702946</v>
      </c>
      <c r="G9" s="158">
        <v>541512.82999999996</v>
      </c>
      <c r="H9" s="160">
        <v>1264250</v>
      </c>
      <c r="I9" s="159">
        <v>688457</v>
      </c>
      <c r="J9" s="158">
        <v>575793</v>
      </c>
      <c r="K9" s="160">
        <v>1361389</v>
      </c>
      <c r="L9" s="159">
        <v>736463</v>
      </c>
      <c r="M9" s="158">
        <v>624926</v>
      </c>
      <c r="N9" s="160">
        <v>1306823</v>
      </c>
      <c r="O9" s="159">
        <v>719730</v>
      </c>
      <c r="P9" s="158">
        <v>587093</v>
      </c>
      <c r="Q9" s="160">
        <v>1236358</v>
      </c>
      <c r="R9" s="159">
        <v>680638</v>
      </c>
      <c r="S9" s="158">
        <v>555720</v>
      </c>
      <c r="T9" s="160">
        <v>1252549</v>
      </c>
      <c r="U9" s="159">
        <v>695555</v>
      </c>
      <c r="V9" s="158">
        <v>556994</v>
      </c>
      <c r="W9" s="160">
        <v>1299811</v>
      </c>
      <c r="X9" s="159">
        <v>717188</v>
      </c>
      <c r="Y9" s="158">
        <v>582623</v>
      </c>
      <c r="Z9" s="160">
        <v>1263081</v>
      </c>
      <c r="AA9" s="159">
        <v>697938</v>
      </c>
      <c r="AB9" s="158">
        <v>565143</v>
      </c>
      <c r="AC9" s="87" t="s">
        <v>3</v>
      </c>
      <c r="AD9" s="31"/>
      <c r="AE9" s="31"/>
      <c r="AF9" s="31"/>
      <c r="AG9" s="31"/>
      <c r="AH9" s="33"/>
    </row>
    <row r="10" spans="1:34" s="15" customFormat="1" ht="31.5" customHeight="1">
      <c r="A10" s="154" t="s">
        <v>159</v>
      </c>
      <c r="B10" s="154"/>
      <c r="C10" s="23"/>
      <c r="D10" s="23"/>
      <c r="E10" s="157">
        <v>36245.040000000001</v>
      </c>
      <c r="F10" s="156">
        <v>25162.2</v>
      </c>
      <c r="G10" s="155">
        <v>11082.85</v>
      </c>
      <c r="H10" s="157">
        <v>31608</v>
      </c>
      <c r="I10" s="156">
        <v>18225</v>
      </c>
      <c r="J10" s="155">
        <v>13383</v>
      </c>
      <c r="K10" s="157">
        <v>1433</v>
      </c>
      <c r="L10" s="156">
        <v>479</v>
      </c>
      <c r="M10" s="155">
        <v>954</v>
      </c>
      <c r="N10" s="157">
        <v>5849</v>
      </c>
      <c r="O10" s="156">
        <v>3424</v>
      </c>
      <c r="P10" s="155">
        <v>2424.8000000000002</v>
      </c>
      <c r="Q10" s="157">
        <v>19869</v>
      </c>
      <c r="R10" s="156">
        <v>16230</v>
      </c>
      <c r="S10" s="155">
        <v>3639</v>
      </c>
      <c r="T10" s="157">
        <v>12423</v>
      </c>
      <c r="U10" s="156">
        <v>9600</v>
      </c>
      <c r="V10" s="155">
        <v>2823</v>
      </c>
      <c r="W10" s="157">
        <v>4090</v>
      </c>
      <c r="X10" s="156">
        <v>3714</v>
      </c>
      <c r="Y10" s="155">
        <v>376</v>
      </c>
      <c r="Z10" s="157">
        <v>8077</v>
      </c>
      <c r="AA10" s="156">
        <v>4912</v>
      </c>
      <c r="AB10" s="155">
        <v>3165</v>
      </c>
      <c r="AC10" s="154" t="s">
        <v>117</v>
      </c>
      <c r="AD10" s="154"/>
      <c r="AE10" s="154"/>
      <c r="AF10" s="31"/>
      <c r="AG10" s="31"/>
      <c r="AH10" s="31"/>
    </row>
    <row r="11" spans="1:34" s="15" customFormat="1" ht="31.5" customHeight="1">
      <c r="A11" s="154" t="s">
        <v>233</v>
      </c>
      <c r="B11" s="154"/>
      <c r="C11" s="23"/>
      <c r="D11" s="23"/>
      <c r="E11" s="157">
        <v>10044.950000000001</v>
      </c>
      <c r="F11" s="156">
        <v>8488.73</v>
      </c>
      <c r="G11" s="155">
        <v>1556.22</v>
      </c>
      <c r="H11" s="157">
        <v>4630</v>
      </c>
      <c r="I11" s="156">
        <v>3316</v>
      </c>
      <c r="J11" s="155">
        <v>1314</v>
      </c>
      <c r="K11" s="157">
        <v>3158</v>
      </c>
      <c r="L11" s="156">
        <v>2692</v>
      </c>
      <c r="M11" s="155">
        <v>466</v>
      </c>
      <c r="N11" s="157">
        <v>275</v>
      </c>
      <c r="O11" s="156">
        <v>275</v>
      </c>
      <c r="P11" s="155">
        <v>0</v>
      </c>
      <c r="Q11" s="157">
        <v>8595</v>
      </c>
      <c r="R11" s="156">
        <v>5913</v>
      </c>
      <c r="S11" s="155">
        <v>2682</v>
      </c>
      <c r="T11" s="157">
        <v>4727</v>
      </c>
      <c r="U11" s="156">
        <v>2506</v>
      </c>
      <c r="V11" s="155">
        <v>2221</v>
      </c>
      <c r="W11" s="157">
        <v>14204</v>
      </c>
      <c r="X11" s="156">
        <v>7526</v>
      </c>
      <c r="Y11" s="155">
        <v>6678</v>
      </c>
      <c r="Z11" s="157">
        <v>31287</v>
      </c>
      <c r="AA11" s="156">
        <v>16718</v>
      </c>
      <c r="AB11" s="155">
        <v>14569</v>
      </c>
      <c r="AC11" s="154" t="s">
        <v>232</v>
      </c>
      <c r="AD11" s="154"/>
      <c r="AE11" s="154"/>
      <c r="AF11" s="31"/>
      <c r="AG11" s="31"/>
    </row>
    <row r="12" spans="1:34" s="15" customFormat="1" ht="31.5" customHeight="1">
      <c r="A12" s="154" t="s">
        <v>88</v>
      </c>
      <c r="B12" s="154"/>
      <c r="C12" s="23"/>
      <c r="D12" s="23"/>
      <c r="E12" s="157">
        <v>42929.26</v>
      </c>
      <c r="F12" s="156">
        <v>22485.37</v>
      </c>
      <c r="G12" s="155">
        <v>20443.88</v>
      </c>
      <c r="H12" s="157">
        <v>54940</v>
      </c>
      <c r="I12" s="156">
        <v>32434</v>
      </c>
      <c r="J12" s="155">
        <v>22506</v>
      </c>
      <c r="K12" s="157">
        <v>41573</v>
      </c>
      <c r="L12" s="156">
        <v>23081</v>
      </c>
      <c r="M12" s="155">
        <v>18492</v>
      </c>
      <c r="N12" s="157">
        <v>31201</v>
      </c>
      <c r="O12" s="156">
        <v>23208</v>
      </c>
      <c r="P12" s="155">
        <v>7993</v>
      </c>
      <c r="Q12" s="157">
        <v>40914</v>
      </c>
      <c r="R12" s="156">
        <v>23030</v>
      </c>
      <c r="S12" s="155">
        <v>17884</v>
      </c>
      <c r="T12" s="157">
        <v>53738</v>
      </c>
      <c r="U12" s="156">
        <v>33352</v>
      </c>
      <c r="V12" s="155">
        <v>20386</v>
      </c>
      <c r="W12" s="157">
        <v>52331</v>
      </c>
      <c r="X12" s="156">
        <v>27082</v>
      </c>
      <c r="Y12" s="155">
        <v>25249</v>
      </c>
      <c r="Z12" s="157">
        <v>48649</v>
      </c>
      <c r="AA12" s="156">
        <v>28146</v>
      </c>
      <c r="AB12" s="155">
        <v>20503</v>
      </c>
      <c r="AC12" s="154" t="s">
        <v>116</v>
      </c>
      <c r="AD12" s="154"/>
      <c r="AE12" s="154"/>
      <c r="AF12" s="31"/>
      <c r="AG12" s="31"/>
    </row>
    <row r="13" spans="1:34" s="15" customFormat="1" ht="31.5" customHeight="1">
      <c r="A13" s="154" t="s">
        <v>89</v>
      </c>
      <c r="B13" s="154"/>
      <c r="C13" s="23"/>
      <c r="D13" s="23"/>
      <c r="E13" s="157">
        <v>134880.17000000001</v>
      </c>
      <c r="F13" s="156">
        <v>70581.990000000005</v>
      </c>
      <c r="G13" s="155">
        <v>64298.18</v>
      </c>
      <c r="H13" s="157">
        <v>106873</v>
      </c>
      <c r="I13" s="156">
        <v>66683</v>
      </c>
      <c r="J13" s="155">
        <v>40190</v>
      </c>
      <c r="K13" s="157">
        <v>71220</v>
      </c>
      <c r="L13" s="156">
        <v>43647</v>
      </c>
      <c r="M13" s="155">
        <v>27573</v>
      </c>
      <c r="N13" s="157">
        <v>48466</v>
      </c>
      <c r="O13" s="156">
        <v>32916</v>
      </c>
      <c r="P13" s="155">
        <v>15550</v>
      </c>
      <c r="Q13" s="157">
        <v>105339</v>
      </c>
      <c r="R13" s="156">
        <v>59854</v>
      </c>
      <c r="S13" s="155">
        <v>45485</v>
      </c>
      <c r="T13" s="157">
        <v>97401</v>
      </c>
      <c r="U13" s="156">
        <v>56199</v>
      </c>
      <c r="V13" s="155">
        <v>41202</v>
      </c>
      <c r="W13" s="157">
        <v>118269</v>
      </c>
      <c r="X13" s="156">
        <v>70587</v>
      </c>
      <c r="Y13" s="155">
        <v>47682</v>
      </c>
      <c r="Z13" s="157">
        <v>88566</v>
      </c>
      <c r="AA13" s="156">
        <v>46152</v>
      </c>
      <c r="AB13" s="155">
        <v>42414</v>
      </c>
      <c r="AC13" s="154" t="s">
        <v>115</v>
      </c>
      <c r="AD13" s="154"/>
      <c r="AE13" s="154"/>
      <c r="AF13" s="31"/>
      <c r="AG13" s="31"/>
    </row>
    <row r="14" spans="1:34" s="15" customFormat="1" ht="31.5" customHeight="1">
      <c r="A14" s="154" t="s">
        <v>90</v>
      </c>
      <c r="B14" s="154"/>
      <c r="C14" s="23"/>
      <c r="D14" s="23"/>
      <c r="E14" s="157">
        <v>96858.61</v>
      </c>
      <c r="F14" s="156">
        <v>59966.69</v>
      </c>
      <c r="G14" s="155">
        <v>36891.919999999998</v>
      </c>
      <c r="H14" s="157">
        <v>67936</v>
      </c>
      <c r="I14" s="156">
        <v>42753</v>
      </c>
      <c r="J14" s="155">
        <v>25183</v>
      </c>
      <c r="K14" s="157">
        <v>115966</v>
      </c>
      <c r="L14" s="156">
        <v>62339</v>
      </c>
      <c r="M14" s="155">
        <v>53627</v>
      </c>
      <c r="N14" s="157">
        <v>63174</v>
      </c>
      <c r="O14" s="156">
        <v>33557</v>
      </c>
      <c r="P14" s="155">
        <v>29617</v>
      </c>
      <c r="Q14" s="157">
        <v>88868</v>
      </c>
      <c r="R14" s="156">
        <v>51465</v>
      </c>
      <c r="S14" s="155">
        <v>37403</v>
      </c>
      <c r="T14" s="157">
        <v>129834</v>
      </c>
      <c r="U14" s="156">
        <v>83939</v>
      </c>
      <c r="V14" s="155">
        <v>45895</v>
      </c>
      <c r="W14" s="157">
        <v>121433</v>
      </c>
      <c r="X14" s="156">
        <v>72148</v>
      </c>
      <c r="Y14" s="155">
        <v>49285</v>
      </c>
      <c r="Z14" s="157">
        <v>108215</v>
      </c>
      <c r="AA14" s="156">
        <v>73802</v>
      </c>
      <c r="AB14" s="155">
        <v>34413</v>
      </c>
      <c r="AC14" s="154" t="s">
        <v>114</v>
      </c>
      <c r="AD14" s="154"/>
      <c r="AE14" s="154"/>
      <c r="AF14" s="31"/>
      <c r="AG14" s="31"/>
    </row>
    <row r="15" spans="1:34" s="15" customFormat="1" ht="31.5" customHeight="1">
      <c r="A15" s="154" t="s">
        <v>91</v>
      </c>
      <c r="B15" s="154"/>
      <c r="C15" s="23"/>
      <c r="D15" s="23"/>
      <c r="E15" s="157">
        <v>134733.79999999999</v>
      </c>
      <c r="F15" s="156">
        <v>73196.800000000003</v>
      </c>
      <c r="G15" s="155">
        <v>61537</v>
      </c>
      <c r="H15" s="157">
        <v>168725</v>
      </c>
      <c r="I15" s="156">
        <v>78635</v>
      </c>
      <c r="J15" s="155">
        <v>90090</v>
      </c>
      <c r="K15" s="157">
        <v>200473</v>
      </c>
      <c r="L15" s="156">
        <v>103402</v>
      </c>
      <c r="M15" s="155">
        <v>97071</v>
      </c>
      <c r="N15" s="157">
        <v>174361</v>
      </c>
      <c r="O15" s="156">
        <v>90923</v>
      </c>
      <c r="P15" s="155">
        <v>83438</v>
      </c>
      <c r="Q15" s="157">
        <v>181147</v>
      </c>
      <c r="R15" s="156">
        <v>97597</v>
      </c>
      <c r="S15" s="155">
        <v>83550</v>
      </c>
      <c r="T15" s="157">
        <v>180068</v>
      </c>
      <c r="U15" s="156">
        <v>83570</v>
      </c>
      <c r="V15" s="155">
        <v>96498</v>
      </c>
      <c r="W15" s="157">
        <v>187213</v>
      </c>
      <c r="X15" s="156">
        <v>101262</v>
      </c>
      <c r="Y15" s="155">
        <v>85951</v>
      </c>
      <c r="Z15" s="157">
        <v>170948</v>
      </c>
      <c r="AA15" s="156">
        <v>87763</v>
      </c>
      <c r="AB15" s="155">
        <v>83185</v>
      </c>
      <c r="AC15" s="154" t="s">
        <v>113</v>
      </c>
      <c r="AD15" s="154"/>
      <c r="AE15" s="154"/>
      <c r="AF15" s="31"/>
      <c r="AG15" s="31"/>
    </row>
    <row r="16" spans="1:34" s="15" customFormat="1" ht="31.5" customHeight="1">
      <c r="A16" s="154" t="s">
        <v>92</v>
      </c>
      <c r="B16" s="154"/>
      <c r="C16" s="23"/>
      <c r="D16" s="23"/>
      <c r="E16" s="157">
        <v>532256.12</v>
      </c>
      <c r="F16" s="156">
        <v>323847</v>
      </c>
      <c r="G16" s="155">
        <v>208408.51</v>
      </c>
      <c r="H16" s="157">
        <v>600712</v>
      </c>
      <c r="I16" s="156">
        <v>329060</v>
      </c>
      <c r="J16" s="155">
        <v>271652</v>
      </c>
      <c r="K16" s="157">
        <v>696493</v>
      </c>
      <c r="L16" s="156">
        <v>384458</v>
      </c>
      <c r="M16" s="155">
        <v>312035</v>
      </c>
      <c r="N16" s="157">
        <v>698203</v>
      </c>
      <c r="O16" s="156">
        <v>394758</v>
      </c>
      <c r="P16" s="155">
        <v>303445</v>
      </c>
      <c r="Q16" s="157">
        <v>574826</v>
      </c>
      <c r="R16" s="156">
        <v>319558</v>
      </c>
      <c r="S16" s="155">
        <v>255268</v>
      </c>
      <c r="T16" s="157">
        <v>601685</v>
      </c>
      <c r="U16" s="156">
        <v>349712</v>
      </c>
      <c r="V16" s="155">
        <v>251973</v>
      </c>
      <c r="W16" s="157">
        <v>584498</v>
      </c>
      <c r="X16" s="156">
        <v>333178</v>
      </c>
      <c r="Y16" s="155">
        <v>251320</v>
      </c>
      <c r="Z16" s="157">
        <v>629982</v>
      </c>
      <c r="AA16" s="156">
        <v>358195</v>
      </c>
      <c r="AB16" s="155">
        <v>271787</v>
      </c>
      <c r="AC16" s="154" t="s">
        <v>112</v>
      </c>
      <c r="AD16" s="154"/>
      <c r="AE16" s="154"/>
      <c r="AF16" s="31"/>
      <c r="AG16" s="31"/>
    </row>
    <row r="17" spans="1:35" s="15" customFormat="1" ht="31.5" customHeight="1">
      <c r="A17" s="154" t="s">
        <v>110</v>
      </c>
      <c r="B17" s="154"/>
      <c r="C17" s="23"/>
      <c r="D17" s="23"/>
      <c r="E17" s="157">
        <v>256511.4</v>
      </c>
      <c r="F17" s="156">
        <v>119217.14</v>
      </c>
      <c r="G17" s="155">
        <v>137294.26</v>
      </c>
      <c r="H17" s="157">
        <v>228826</v>
      </c>
      <c r="I17" s="156">
        <v>117351</v>
      </c>
      <c r="J17" s="155">
        <v>111475</v>
      </c>
      <c r="K17" s="157">
        <v>231073</v>
      </c>
      <c r="L17" s="156">
        <v>116365</v>
      </c>
      <c r="M17" s="155">
        <v>114708</v>
      </c>
      <c r="N17" s="157">
        <v>285294</v>
      </c>
      <c r="O17" s="156">
        <v>140669</v>
      </c>
      <c r="P17" s="155">
        <v>144625</v>
      </c>
      <c r="Q17" s="157">
        <v>216800</v>
      </c>
      <c r="R17" s="156">
        <v>106991</v>
      </c>
      <c r="S17" s="155">
        <v>109809</v>
      </c>
      <c r="T17" s="157">
        <v>172673</v>
      </c>
      <c r="U17" s="156">
        <v>76677</v>
      </c>
      <c r="V17" s="155">
        <v>95996</v>
      </c>
      <c r="W17" s="157">
        <v>217773</v>
      </c>
      <c r="X17" s="156">
        <v>101691</v>
      </c>
      <c r="Y17" s="155">
        <v>116082</v>
      </c>
      <c r="Z17" s="157">
        <v>177357</v>
      </c>
      <c r="AA17" s="156">
        <v>82250</v>
      </c>
      <c r="AB17" s="155">
        <v>95107</v>
      </c>
      <c r="AC17" s="154" t="s">
        <v>111</v>
      </c>
      <c r="AD17" s="154"/>
      <c r="AE17" s="154"/>
      <c r="AF17" s="31"/>
      <c r="AG17" s="31"/>
    </row>
    <row r="18" spans="1:35" s="15" customFormat="1" ht="16.5" customHeight="1">
      <c r="A18" s="51"/>
      <c r="B18" s="51"/>
      <c r="C18" s="51"/>
      <c r="D18" s="51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  <c r="R18" s="34"/>
      <c r="S18" s="1365"/>
      <c r="T18" s="35"/>
      <c r="U18" s="34"/>
      <c r="V18" s="1365"/>
      <c r="W18" s="35"/>
      <c r="X18" s="34"/>
      <c r="Y18" s="1365"/>
      <c r="Z18" s="35"/>
      <c r="AA18" s="34"/>
      <c r="AB18" s="1365"/>
      <c r="AC18" s="35"/>
      <c r="AD18" s="154"/>
      <c r="AE18" s="154"/>
      <c r="AF18" s="31"/>
      <c r="AG18" s="31"/>
      <c r="AH18" s="31"/>
    </row>
    <row r="19" spans="1:35" s="15" customFormat="1" ht="4.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54"/>
      <c r="AE19" s="154"/>
      <c r="AF19" s="31"/>
      <c r="AG19" s="31"/>
      <c r="AH19" s="31"/>
    </row>
    <row r="20" spans="1:35" s="15" customFormat="1" ht="17.399999999999999">
      <c r="A20" s="23"/>
      <c r="B20" s="63" t="s">
        <v>61</v>
      </c>
      <c r="C20" s="66" t="s">
        <v>244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1367"/>
      <c r="X20" s="1367"/>
      <c r="Y20" s="1367"/>
      <c r="Z20" s="23"/>
      <c r="AA20" s="23"/>
      <c r="AB20" s="23"/>
      <c r="AC20" s="23"/>
      <c r="AD20" s="23"/>
      <c r="AE20" s="22"/>
      <c r="AF20" s="31"/>
      <c r="AG20" s="31"/>
    </row>
    <row r="21" spans="1:35" s="15" customFormat="1" ht="17.399999999999999">
      <c r="A21" s="151"/>
      <c r="B21" s="153" t="s">
        <v>62</v>
      </c>
      <c r="C21" s="152" t="s">
        <v>245</v>
      </c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23"/>
      <c r="O21" s="23"/>
      <c r="P21" s="23"/>
      <c r="Q21" s="23"/>
      <c r="R21" s="23"/>
      <c r="S21" s="23"/>
      <c r="T21" s="23"/>
      <c r="U21" s="23"/>
      <c r="V21" s="23"/>
      <c r="W21" s="1367"/>
      <c r="X21" s="1367"/>
      <c r="Y21" s="1367"/>
      <c r="Z21" s="23"/>
      <c r="AA21" s="23"/>
      <c r="AB21" s="23"/>
      <c r="AC21" s="23"/>
      <c r="AD21" s="23"/>
      <c r="AE21" s="22"/>
      <c r="AF21" s="31"/>
      <c r="AG21" s="31"/>
    </row>
    <row r="22" spans="1: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AH22" s="31"/>
      <c r="AI22" s="15"/>
    </row>
    <row r="23" spans="1: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AH23" s="31"/>
      <c r="AI23" s="15"/>
    </row>
    <row r="24" spans="1: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AH24" s="31"/>
      <c r="AI24" s="15"/>
    </row>
  </sheetData>
  <mergeCells count="21">
    <mergeCell ref="A9:D9"/>
    <mergeCell ref="A4:D8"/>
    <mergeCell ref="H5:J5"/>
    <mergeCell ref="N5:P5"/>
    <mergeCell ref="Q5:S5"/>
    <mergeCell ref="E5:G5"/>
    <mergeCell ref="E4:P4"/>
    <mergeCell ref="Q6:S6"/>
    <mergeCell ref="AC4:AC8"/>
    <mergeCell ref="E6:G6"/>
    <mergeCell ref="K5:M5"/>
    <mergeCell ref="H6:J6"/>
    <mergeCell ref="K6:M6"/>
    <mergeCell ref="N6:P6"/>
    <mergeCell ref="T5:V5"/>
    <mergeCell ref="W5:Y5"/>
    <mergeCell ref="Z5:AB5"/>
    <mergeCell ref="T6:V6"/>
    <mergeCell ref="W6:Y6"/>
    <mergeCell ref="Z6:AB6"/>
    <mergeCell ref="Q4:AB4"/>
  </mergeCells>
  <pageMargins left="0.35433070866141736" right="0" top="0.98425196850393704" bottom="0.19685039370078741" header="0.51181102362204722" footer="0.11811023622047245"/>
  <pageSetup paperSize="9" scale="85" orientation="landscape" horizontalDpi="4294967292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R39"/>
  <sheetViews>
    <sheetView showGridLines="0" workbookViewId="0">
      <selection activeCell="C40" sqref="C40"/>
    </sheetView>
  </sheetViews>
  <sheetFormatPr defaultRowHeight="18.600000000000001" customHeight="1"/>
  <cols>
    <col min="1" max="1" width="1.25" style="7" customWidth="1"/>
    <col min="2" max="2" width="7.25" style="7" customWidth="1"/>
    <col min="3" max="3" width="5.875" style="7" customWidth="1"/>
    <col min="4" max="4" width="10.125" style="7" customWidth="1"/>
    <col min="5" max="7" width="16.75" style="7" customWidth="1"/>
    <col min="8" max="10" width="15.75" style="7" customWidth="1"/>
    <col min="11" max="11" width="7.125" style="7" customWidth="1"/>
    <col min="12" max="12" width="13.375" style="6" customWidth="1"/>
    <col min="13" max="13" width="2.25" style="7" customWidth="1"/>
    <col min="14" max="14" width="4.75" style="7" customWidth="1"/>
    <col min="15" max="15" width="9" style="7"/>
    <col min="16" max="42" width="0" style="7" hidden="1" customWidth="1"/>
    <col min="43" max="16384" width="9" style="7"/>
  </cols>
  <sheetData>
    <row r="1" spans="1:27" s="1" customFormat="1" ht="18">
      <c r="B1" s="19" t="s">
        <v>239</v>
      </c>
      <c r="C1" s="3"/>
      <c r="D1" s="1" t="s">
        <v>404</v>
      </c>
      <c r="L1" s="20"/>
      <c r="M1" s="20"/>
    </row>
    <row r="2" spans="1:27" s="4" customFormat="1" ht="18">
      <c r="B2" s="19" t="s">
        <v>238</v>
      </c>
      <c r="C2" s="3"/>
      <c r="D2" s="1" t="s">
        <v>403</v>
      </c>
      <c r="E2" s="1"/>
      <c r="L2" s="21"/>
      <c r="M2" s="21"/>
    </row>
    <row r="3" spans="1:27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5"/>
      <c r="M3" s="6"/>
    </row>
    <row r="4" spans="1:27" s="23" customFormat="1" ht="19.5" customHeight="1">
      <c r="A4" s="1498" t="s">
        <v>76</v>
      </c>
      <c r="B4" s="1498"/>
      <c r="C4" s="1498"/>
      <c r="D4" s="1498"/>
      <c r="E4" s="1480" t="s">
        <v>156</v>
      </c>
      <c r="F4" s="1485"/>
      <c r="G4" s="1486"/>
      <c r="H4" s="1480" t="s">
        <v>160</v>
      </c>
      <c r="I4" s="1485"/>
      <c r="J4" s="1485"/>
      <c r="K4" s="1480" t="s">
        <v>77</v>
      </c>
      <c r="L4" s="1485"/>
      <c r="M4" s="22"/>
    </row>
    <row r="5" spans="1:27" s="23" customFormat="1" ht="18" customHeight="1">
      <c r="A5" s="1499"/>
      <c r="B5" s="1499"/>
      <c r="C5" s="1499"/>
      <c r="D5" s="1499"/>
      <c r="E5" s="1482" t="s">
        <v>108</v>
      </c>
      <c r="F5" s="1483"/>
      <c r="G5" s="1484"/>
      <c r="H5" s="1482" t="s">
        <v>163</v>
      </c>
      <c r="I5" s="1483"/>
      <c r="J5" s="1483"/>
      <c r="K5" s="1481"/>
      <c r="L5" s="1497"/>
    </row>
    <row r="6" spans="1:27" s="23" customFormat="1" ht="18" customHeight="1">
      <c r="A6" s="1499"/>
      <c r="B6" s="1499"/>
      <c r="C6" s="1499"/>
      <c r="D6" s="1499"/>
      <c r="E6" s="24" t="s">
        <v>0</v>
      </c>
      <c r="F6" s="25" t="s">
        <v>1</v>
      </c>
      <c r="G6" s="188" t="s">
        <v>2</v>
      </c>
      <c r="H6" s="196" t="s">
        <v>0</v>
      </c>
      <c r="I6" s="25" t="s">
        <v>1</v>
      </c>
      <c r="J6" s="196" t="s">
        <v>2</v>
      </c>
      <c r="K6" s="1481"/>
      <c r="L6" s="1497"/>
    </row>
    <row r="7" spans="1:27" s="23" customFormat="1" ht="18" customHeight="1">
      <c r="A7" s="1500"/>
      <c r="B7" s="1500"/>
      <c r="C7" s="1500"/>
      <c r="D7" s="1500"/>
      <c r="E7" s="27" t="s">
        <v>3</v>
      </c>
      <c r="F7" s="28" t="s">
        <v>4</v>
      </c>
      <c r="G7" s="29" t="s">
        <v>5</v>
      </c>
      <c r="H7" s="30" t="s">
        <v>3</v>
      </c>
      <c r="I7" s="28" t="s">
        <v>4</v>
      </c>
      <c r="J7" s="30" t="s">
        <v>5</v>
      </c>
      <c r="K7" s="1482"/>
      <c r="L7" s="1483"/>
      <c r="M7" s="22"/>
    </row>
    <row r="8" spans="1:27" s="15" customFormat="1" ht="6" customHeight="1">
      <c r="A8" s="1503"/>
      <c r="B8" s="1503"/>
      <c r="C8" s="1503"/>
      <c r="D8" s="1504"/>
      <c r="E8" s="167"/>
      <c r="F8" s="178"/>
      <c r="G8" s="167"/>
      <c r="H8" s="184"/>
      <c r="I8" s="183"/>
      <c r="J8" s="182"/>
      <c r="K8" s="24"/>
      <c r="L8" s="31"/>
      <c r="M8" s="31"/>
    </row>
    <row r="9" spans="1:27" s="15" customFormat="1" ht="24" customHeight="1">
      <c r="A9" s="1494">
        <v>2557</v>
      </c>
      <c r="B9" s="1495"/>
      <c r="C9" s="1495"/>
      <c r="D9" s="1496"/>
      <c r="E9" s="173"/>
      <c r="F9" s="180"/>
      <c r="G9" s="173"/>
      <c r="H9" s="181"/>
      <c r="I9" s="173"/>
      <c r="J9" s="181"/>
      <c r="K9" s="1501" t="s">
        <v>237</v>
      </c>
      <c r="L9" s="1502"/>
    </row>
    <row r="10" spans="1:27" s="15" customFormat="1" ht="19.5" customHeight="1">
      <c r="A10" s="1494" t="s">
        <v>86</v>
      </c>
      <c r="B10" s="1495"/>
      <c r="C10" s="1495"/>
      <c r="D10" s="1496"/>
      <c r="E10" s="167">
        <v>25164.14</v>
      </c>
      <c r="F10" s="180">
        <v>11591</v>
      </c>
      <c r="G10" s="167">
        <v>13572.63</v>
      </c>
      <c r="H10" s="179">
        <v>1.7895801033650995</v>
      </c>
      <c r="I10" s="163">
        <v>1.5041482287068937</v>
      </c>
      <c r="J10" s="179">
        <v>2.1357014790462432</v>
      </c>
      <c r="K10" s="32"/>
      <c r="L10" s="31" t="s">
        <v>79</v>
      </c>
    </row>
    <row r="11" spans="1:27" s="15" customFormat="1" ht="18" customHeight="1">
      <c r="A11" s="1494" t="s">
        <v>83</v>
      </c>
      <c r="B11" s="1495"/>
      <c r="C11" s="1495"/>
      <c r="D11" s="1496"/>
      <c r="E11" s="167">
        <v>26169.03</v>
      </c>
      <c r="F11" s="178">
        <v>9450.2999999999993</v>
      </c>
      <c r="G11" s="167">
        <v>16718.72</v>
      </c>
      <c r="H11" s="177">
        <v>1.828303310064278</v>
      </c>
      <c r="I11" s="176">
        <v>1.212828468762188</v>
      </c>
      <c r="J11" s="175">
        <v>2.563695576545904</v>
      </c>
      <c r="K11" s="32"/>
      <c r="L11" s="31" t="s">
        <v>80</v>
      </c>
      <c r="P11" s="15">
        <v>1.7895801033650995</v>
      </c>
      <c r="Q11" s="15">
        <v>1.828303310064278</v>
      </c>
      <c r="R11" s="15">
        <v>2.0496824261429323</v>
      </c>
      <c r="S11" s="15">
        <v>0.46187727910512888</v>
      </c>
      <c r="T11" s="15">
        <v>1.7330999201303905</v>
      </c>
      <c r="U11" s="15">
        <v>1.4635990299946733</v>
      </c>
      <c r="V11" s="15">
        <v>2.054432907741405</v>
      </c>
      <c r="W11" s="15">
        <v>1.4429196546141849</v>
      </c>
      <c r="X11" s="15">
        <v>1.5140485471923326</v>
      </c>
      <c r="Y11" s="15">
        <v>1.9612507861185322</v>
      </c>
      <c r="Z11" s="15">
        <v>1.1541941150278474</v>
      </c>
      <c r="AA11" s="15">
        <v>2.4497677205539907</v>
      </c>
    </row>
    <row r="12" spans="1:27" s="15" customFormat="1" ht="18" customHeight="1">
      <c r="A12" s="1494" t="s">
        <v>84</v>
      </c>
      <c r="B12" s="1495"/>
      <c r="C12" s="1495"/>
      <c r="D12" s="1496"/>
      <c r="E12" s="167">
        <v>29440.6</v>
      </c>
      <c r="F12" s="178">
        <v>17564.59</v>
      </c>
      <c r="G12" s="167">
        <v>11876.01</v>
      </c>
      <c r="H12" s="177">
        <v>2.0496824261429323</v>
      </c>
      <c r="I12" s="176">
        <v>2.2600984592125184</v>
      </c>
      <c r="J12" s="175">
        <v>1.8016093868078342</v>
      </c>
      <c r="K12" s="32"/>
      <c r="L12" s="31" t="s">
        <v>81</v>
      </c>
    </row>
    <row r="13" spans="1:27" s="15" customFormat="1" ht="18" customHeight="1">
      <c r="A13" s="1494" t="s">
        <v>87</v>
      </c>
      <c r="B13" s="1495"/>
      <c r="C13" s="1495"/>
      <c r="D13" s="1496"/>
      <c r="E13" s="167">
        <v>6573.43</v>
      </c>
      <c r="F13" s="178">
        <v>4987.16</v>
      </c>
      <c r="G13" s="167">
        <v>1586.27</v>
      </c>
      <c r="H13" s="177">
        <v>0.46187727910512888</v>
      </c>
      <c r="I13" s="176">
        <v>0.64483674051446105</v>
      </c>
      <c r="J13" s="175">
        <v>0.24411682784688993</v>
      </c>
      <c r="K13" s="32"/>
      <c r="L13" s="31" t="s">
        <v>82</v>
      </c>
    </row>
    <row r="14" spans="1:27" s="15" customFormat="1" ht="18" customHeight="1">
      <c r="A14" s="195"/>
      <c r="B14" s="195"/>
      <c r="C14" s="195"/>
      <c r="D14" s="195"/>
      <c r="E14" s="173"/>
      <c r="F14" s="173"/>
      <c r="G14" s="173"/>
      <c r="H14" s="174"/>
      <c r="I14" s="173"/>
      <c r="J14" s="172"/>
      <c r="K14" s="32"/>
      <c r="L14" s="31"/>
      <c r="M14" s="31"/>
    </row>
    <row r="15" spans="1:27" s="15" customFormat="1" ht="18.75" customHeight="1">
      <c r="A15" s="1494">
        <v>2558</v>
      </c>
      <c r="B15" s="1495"/>
      <c r="C15" s="1495"/>
      <c r="D15" s="1496"/>
      <c r="E15" s="173"/>
      <c r="F15" s="173"/>
      <c r="G15" s="173"/>
      <c r="H15" s="174"/>
      <c r="I15" s="173"/>
      <c r="J15" s="172"/>
      <c r="K15" s="1501" t="s">
        <v>158</v>
      </c>
      <c r="L15" s="1502"/>
      <c r="M15" s="31"/>
    </row>
    <row r="16" spans="1:27" s="15" customFormat="1" ht="20.25" customHeight="1">
      <c r="A16" s="1494" t="s">
        <v>78</v>
      </c>
      <c r="B16" s="1495"/>
      <c r="C16" s="1495"/>
      <c r="D16" s="1496"/>
      <c r="E16" s="167">
        <v>24153.72</v>
      </c>
      <c r="F16" s="167">
        <v>13149.22</v>
      </c>
      <c r="G16" s="167">
        <v>11004.5</v>
      </c>
      <c r="H16" s="164">
        <v>1.7330999201303905</v>
      </c>
      <c r="I16" s="163">
        <v>1.7543218548116357</v>
      </c>
      <c r="J16" s="168">
        <v>1.708405639848406</v>
      </c>
      <c r="K16" s="32"/>
      <c r="L16" s="31" t="s">
        <v>79</v>
      </c>
      <c r="M16" s="31"/>
    </row>
    <row r="17" spans="1:43" s="15" customFormat="1" ht="18" customHeight="1">
      <c r="A17" s="1494" t="s">
        <v>83</v>
      </c>
      <c r="B17" s="1495"/>
      <c r="C17" s="1495"/>
      <c r="D17" s="1496"/>
      <c r="E17" s="167">
        <v>20414.650000000001</v>
      </c>
      <c r="F17" s="167">
        <v>12682.12</v>
      </c>
      <c r="G17" s="167">
        <v>7732.52</v>
      </c>
      <c r="H17" s="164">
        <v>1.4635990299946733</v>
      </c>
      <c r="I17" s="163">
        <v>1.6713646390507266</v>
      </c>
      <c r="J17" s="168">
        <v>1.2157343238794964</v>
      </c>
      <c r="K17" s="32"/>
      <c r="L17" s="31" t="s">
        <v>80</v>
      </c>
      <c r="M17" s="31"/>
    </row>
    <row r="18" spans="1:43" s="15" customFormat="1" ht="18" customHeight="1">
      <c r="A18" s="1494" t="s">
        <v>84</v>
      </c>
      <c r="B18" s="1495"/>
      <c r="C18" s="1495"/>
      <c r="D18" s="1496"/>
      <c r="E18" s="167">
        <v>28714.720000000001</v>
      </c>
      <c r="F18" s="167">
        <v>17043</v>
      </c>
      <c r="G18" s="167">
        <v>11672.29</v>
      </c>
      <c r="H18" s="164">
        <v>2.054432907741405</v>
      </c>
      <c r="I18" s="163">
        <v>2.2573510207771985</v>
      </c>
      <c r="J18" s="168">
        <v>1.8160743292415524</v>
      </c>
      <c r="K18" s="32"/>
      <c r="L18" s="31" t="s">
        <v>81</v>
      </c>
      <c r="M18" s="31"/>
      <c r="P18" s="15">
        <v>1.5041482287068937</v>
      </c>
      <c r="Q18" s="15">
        <v>1.212828468762188</v>
      </c>
      <c r="R18" s="15">
        <v>2.2600984592125184</v>
      </c>
      <c r="S18" s="15">
        <v>0.64483674051446105</v>
      </c>
      <c r="T18" s="15">
        <v>1.7543218548116357</v>
      </c>
      <c r="U18" s="15">
        <v>1.6713646390507266</v>
      </c>
      <c r="V18" s="15">
        <v>2.2573510207771985</v>
      </c>
      <c r="W18" s="15">
        <v>2.1619783788968876</v>
      </c>
      <c r="X18" s="15">
        <v>2.1557269568591515</v>
      </c>
      <c r="Y18" s="15">
        <v>1.6209342853204336</v>
      </c>
      <c r="Z18" s="15">
        <v>0.9474016129772489</v>
      </c>
      <c r="AA18" s="15">
        <v>2.4484384173788789</v>
      </c>
    </row>
    <row r="19" spans="1:43" s="15" customFormat="1" ht="18" customHeight="1">
      <c r="A19" s="1494" t="s">
        <v>85</v>
      </c>
      <c r="B19" s="1495"/>
      <c r="C19" s="1495"/>
      <c r="D19" s="1496"/>
      <c r="E19" s="167">
        <v>20349</v>
      </c>
      <c r="F19" s="167">
        <v>16223</v>
      </c>
      <c r="G19" s="167">
        <v>4126</v>
      </c>
      <c r="H19" s="163">
        <v>1.4429196546141849</v>
      </c>
      <c r="I19" s="163">
        <v>2.1619783788968876</v>
      </c>
      <c r="J19" s="164">
        <v>0.62522075553901935</v>
      </c>
      <c r="K19" s="32"/>
      <c r="L19" s="31" t="s">
        <v>82</v>
      </c>
      <c r="M19" s="31"/>
    </row>
    <row r="20" spans="1:43" s="15" customFormat="1" ht="18" customHeight="1">
      <c r="A20" s="1502">
        <v>2559</v>
      </c>
      <c r="B20" s="1502"/>
      <c r="C20" s="1502"/>
      <c r="D20" s="1502"/>
      <c r="E20" s="171"/>
      <c r="F20" s="171"/>
      <c r="G20" s="171"/>
      <c r="H20" s="171"/>
      <c r="I20" s="171"/>
      <c r="J20" s="170"/>
      <c r="K20" s="1501" t="s">
        <v>196</v>
      </c>
      <c r="L20" s="1502"/>
      <c r="M20" s="31"/>
    </row>
    <row r="21" spans="1:43" s="15" customFormat="1" ht="15" customHeight="1">
      <c r="A21" s="1502" t="s">
        <v>78</v>
      </c>
      <c r="B21" s="1502"/>
      <c r="C21" s="1502"/>
      <c r="D21" s="1494"/>
      <c r="E21" s="166">
        <v>19850.34</v>
      </c>
      <c r="F21" s="167">
        <v>15764</v>
      </c>
      <c r="G21" s="167">
        <v>4086</v>
      </c>
      <c r="H21" s="164">
        <v>1.5140485471923326</v>
      </c>
      <c r="I21" s="163">
        <v>2.1557269568591515</v>
      </c>
      <c r="J21" s="168">
        <v>0.70468381728505169</v>
      </c>
      <c r="K21" s="169"/>
      <c r="L21" s="31" t="s">
        <v>79</v>
      </c>
      <c r="M21" s="31"/>
    </row>
    <row r="22" spans="1:43" s="15" customFormat="1" ht="18.75" customHeight="1">
      <c r="A22" s="1494" t="s">
        <v>83</v>
      </c>
      <c r="B22" s="1495"/>
      <c r="C22" s="1495"/>
      <c r="D22" s="1496"/>
      <c r="E22" s="166">
        <v>26018.83</v>
      </c>
      <c r="F22" s="166">
        <v>11971.67</v>
      </c>
      <c r="G22" s="165">
        <v>14047.16</v>
      </c>
      <c r="H22" s="164">
        <v>1.9612507861185322</v>
      </c>
      <c r="I22" s="163">
        <v>1.6209342853204336</v>
      </c>
      <c r="J22" s="168">
        <v>2.3886531239552315</v>
      </c>
      <c r="K22" s="32"/>
      <c r="L22" s="31" t="s">
        <v>80</v>
      </c>
      <c r="M22" s="31"/>
    </row>
    <row r="23" spans="1:43" s="15" customFormat="1" ht="18" customHeight="1">
      <c r="A23" s="1494" t="s">
        <v>84</v>
      </c>
      <c r="B23" s="1495"/>
      <c r="C23" s="1495"/>
      <c r="D23" s="1496"/>
      <c r="E23" s="166">
        <v>15560.65</v>
      </c>
      <c r="F23" s="166">
        <v>7053.76</v>
      </c>
      <c r="G23" s="165">
        <v>8506.89</v>
      </c>
      <c r="H23" s="164">
        <v>1.1541941150278474</v>
      </c>
      <c r="I23" s="163">
        <v>0.9474016129772489</v>
      </c>
      <c r="J23" s="168">
        <v>1.4092523124867151</v>
      </c>
      <c r="K23" s="32"/>
      <c r="L23" s="31" t="s">
        <v>81</v>
      </c>
    </row>
    <row r="24" spans="1:43" s="15" customFormat="1" ht="18" customHeight="1">
      <c r="A24" s="1494" t="s">
        <v>85</v>
      </c>
      <c r="B24" s="1495"/>
      <c r="C24" s="1495"/>
      <c r="D24" s="1496"/>
      <c r="E24" s="166">
        <v>33060.5</v>
      </c>
      <c r="F24" s="166">
        <v>18230.18</v>
      </c>
      <c r="G24" s="166">
        <v>14830.32</v>
      </c>
      <c r="H24" s="163">
        <v>2.4497677205539907</v>
      </c>
      <c r="I24" s="163">
        <v>2.4484384173788789</v>
      </c>
      <c r="J24" s="164">
        <v>2.4514037463120637</v>
      </c>
      <c r="K24" s="32"/>
      <c r="L24" s="31" t="s">
        <v>82</v>
      </c>
    </row>
    <row r="25" spans="1:43" s="15" customFormat="1" ht="18" customHeight="1">
      <c r="A25" s="1502">
        <v>2560</v>
      </c>
      <c r="B25" s="1502"/>
      <c r="C25" s="1502"/>
      <c r="D25" s="1502"/>
      <c r="E25" s="166"/>
      <c r="F25" s="167"/>
      <c r="G25" s="167"/>
      <c r="H25" s="164"/>
      <c r="I25" s="163"/>
      <c r="J25" s="162"/>
      <c r="K25" s="194" t="s">
        <v>200</v>
      </c>
      <c r="L25" s="195"/>
      <c r="P25" s="15">
        <v>2.1357014790462432</v>
      </c>
      <c r="Q25" s="15">
        <v>2.563695576545904</v>
      </c>
      <c r="R25" s="15">
        <v>1.8016093868078342</v>
      </c>
      <c r="S25" s="15">
        <v>0.24411682784688993</v>
      </c>
      <c r="T25" s="15">
        <v>1.708405639848406</v>
      </c>
      <c r="U25" s="15">
        <v>1.2157343238794964</v>
      </c>
      <c r="V25" s="15">
        <v>1.8160743292415524</v>
      </c>
      <c r="W25" s="15">
        <v>0.62522075553901935</v>
      </c>
      <c r="X25" s="15">
        <v>0.70468381728505169</v>
      </c>
      <c r="Y25" s="15">
        <v>2.3886531239552315</v>
      </c>
      <c r="Z25" s="15">
        <v>1.4092523124867151</v>
      </c>
      <c r="AA25" s="15">
        <v>2.4514037463120637</v>
      </c>
    </row>
    <row r="26" spans="1:43" s="15" customFormat="1" ht="18" customHeight="1">
      <c r="A26" s="1494" t="s">
        <v>78</v>
      </c>
      <c r="B26" s="1495"/>
      <c r="C26" s="1495"/>
      <c r="D26" s="1496"/>
      <c r="E26" s="166">
        <v>34305.43</v>
      </c>
      <c r="F26" s="166">
        <v>22264.98</v>
      </c>
      <c r="G26" s="165">
        <v>12040.45</v>
      </c>
      <c r="H26" s="164">
        <v>2.6347932744298075</v>
      </c>
      <c r="I26" s="163">
        <v>3.0267151043020695</v>
      </c>
      <c r="J26" s="162">
        <v>2.1257804094410782</v>
      </c>
      <c r="K26" s="32"/>
      <c r="L26" s="31" t="s">
        <v>79</v>
      </c>
    </row>
    <row r="27" spans="1:43" s="15" customFormat="1" ht="18" customHeight="1">
      <c r="A27" s="1494" t="s">
        <v>83</v>
      </c>
      <c r="B27" s="1495"/>
      <c r="C27" s="1495"/>
      <c r="D27" s="1496"/>
      <c r="E27" s="166">
        <v>23887</v>
      </c>
      <c r="F27" s="166">
        <v>11446</v>
      </c>
      <c r="G27" s="165">
        <v>12441</v>
      </c>
      <c r="H27" s="164">
        <v>1.8263908003792397</v>
      </c>
      <c r="I27" s="163">
        <v>1.6107741454284468</v>
      </c>
      <c r="J27" s="162">
        <v>2.0829078002310437</v>
      </c>
      <c r="K27" s="32"/>
      <c r="L27" s="31"/>
    </row>
    <row r="28" spans="1:43" s="15" customFormat="1" ht="18" customHeight="1">
      <c r="A28" s="1494" t="s">
        <v>84</v>
      </c>
      <c r="B28" s="1495"/>
      <c r="C28" s="1495"/>
      <c r="D28" s="1496"/>
      <c r="E28" s="166">
        <v>24490</v>
      </c>
      <c r="F28" s="166">
        <v>15984</v>
      </c>
      <c r="G28" s="165">
        <v>8506</v>
      </c>
      <c r="H28" s="164">
        <v>1.767109538422907</v>
      </c>
      <c r="I28" s="163">
        <v>2.1242692176326039</v>
      </c>
      <c r="J28" s="162">
        <v>1.3428434307076371</v>
      </c>
      <c r="K28" s="32"/>
      <c r="L28" s="31"/>
    </row>
    <row r="29" spans="1:43" s="15" customFormat="1" ht="18" customHeight="1">
      <c r="A29" s="1494" t="s">
        <v>85</v>
      </c>
      <c r="B29" s="1495"/>
      <c r="C29" s="1495"/>
      <c r="D29" s="1496"/>
      <c r="E29" s="166">
        <v>28784</v>
      </c>
      <c r="F29" s="166">
        <v>13806</v>
      </c>
      <c r="G29" s="165">
        <v>14978</v>
      </c>
      <c r="H29" s="164">
        <v>2.1429246782523372</v>
      </c>
      <c r="I29" s="163">
        <v>1.8682306072629056</v>
      </c>
      <c r="J29" s="162">
        <v>2.478886106619576</v>
      </c>
      <c r="K29" s="32"/>
      <c r="L29" s="31"/>
    </row>
    <row r="30" spans="1:43" s="33" customFormat="1" ht="19.5" customHeight="1">
      <c r="A30" s="1511">
        <v>2561</v>
      </c>
      <c r="B30" s="1511"/>
      <c r="C30" s="1511"/>
      <c r="D30" s="1511"/>
      <c r="E30" s="1363"/>
      <c r="F30" s="1363"/>
      <c r="G30" s="1363"/>
      <c r="H30" s="1363"/>
      <c r="I30" s="1363"/>
      <c r="J30" s="1362"/>
      <c r="K30" s="1361" t="s">
        <v>203</v>
      </c>
      <c r="L30" s="1360"/>
      <c r="M30" s="1359"/>
      <c r="N30" s="1359"/>
      <c r="O30" s="1359"/>
      <c r="P30" s="1359"/>
      <c r="Q30" s="1359"/>
      <c r="R30" s="1359"/>
      <c r="S30" s="1359"/>
      <c r="T30" s="1359"/>
      <c r="U30" s="1359"/>
      <c r="V30" s="1359"/>
      <c r="W30" s="1359"/>
      <c r="X30" s="1359"/>
      <c r="Y30" s="1359"/>
      <c r="Z30" s="1359"/>
      <c r="AA30" s="1359"/>
      <c r="AB30" s="1359"/>
      <c r="AC30" s="1359"/>
      <c r="AD30" s="1359"/>
      <c r="AE30" s="1359"/>
      <c r="AF30" s="1359"/>
      <c r="AG30" s="1359"/>
      <c r="AH30" s="1359"/>
      <c r="AI30" s="1359"/>
      <c r="AJ30" s="1359"/>
      <c r="AK30" s="1359"/>
      <c r="AL30" s="1359"/>
      <c r="AM30" s="1359"/>
      <c r="AN30" s="1359"/>
      <c r="AO30" s="1359"/>
      <c r="AP30" s="1359"/>
      <c r="AQ30" s="1359"/>
    </row>
    <row r="31" spans="1:43" s="15" customFormat="1" ht="18.75" customHeight="1">
      <c r="A31" s="1505" t="s">
        <v>78</v>
      </c>
      <c r="B31" s="1506"/>
      <c r="C31" s="1506"/>
      <c r="D31" s="1507"/>
      <c r="E31" s="1358">
        <v>25244</v>
      </c>
      <c r="F31" s="1358">
        <v>15208</v>
      </c>
      <c r="G31" s="1357">
        <v>10036</v>
      </c>
      <c r="H31" s="1356">
        <v>1.95</v>
      </c>
      <c r="I31" s="1355">
        <v>2.12</v>
      </c>
      <c r="J31" s="1354">
        <v>1.74</v>
      </c>
      <c r="K31" s="1353"/>
      <c r="L31" s="1345" t="s">
        <v>79</v>
      </c>
      <c r="M31" s="1345"/>
      <c r="N31" s="1336"/>
      <c r="O31" s="1336"/>
      <c r="P31" s="1336"/>
      <c r="Q31" s="1336"/>
      <c r="R31" s="1336"/>
      <c r="S31" s="1336"/>
      <c r="T31" s="1336"/>
      <c r="U31" s="1336"/>
      <c r="V31" s="1336"/>
      <c r="W31" s="1336"/>
      <c r="X31" s="1336"/>
      <c r="Y31" s="1336"/>
      <c r="Z31" s="1336"/>
      <c r="AA31" s="1336"/>
      <c r="AB31" s="1336"/>
      <c r="AC31" s="1336"/>
      <c r="AD31" s="1336"/>
      <c r="AE31" s="1336"/>
      <c r="AF31" s="1336"/>
      <c r="AG31" s="1336"/>
      <c r="AH31" s="1336"/>
      <c r="AI31" s="1336"/>
      <c r="AJ31" s="1336"/>
      <c r="AK31" s="1336"/>
      <c r="AL31" s="1336"/>
      <c r="AM31" s="1336"/>
      <c r="AN31" s="1336"/>
      <c r="AO31" s="1336"/>
      <c r="AP31" s="1336"/>
      <c r="AQ31" s="1336"/>
    </row>
    <row r="32" spans="1:43" s="15" customFormat="1" ht="18.600000000000001" customHeight="1">
      <c r="A32" s="1505" t="s">
        <v>83</v>
      </c>
      <c r="B32" s="1506"/>
      <c r="C32" s="1506"/>
      <c r="D32" s="1507"/>
      <c r="E32" s="1358">
        <v>23374</v>
      </c>
      <c r="F32" s="1358">
        <v>17519</v>
      </c>
      <c r="G32" s="1357">
        <v>5855</v>
      </c>
      <c r="H32" s="1356">
        <v>1.8160261550032011</v>
      </c>
      <c r="I32" s="1355">
        <v>2.4354743190153005</v>
      </c>
      <c r="J32" s="1354">
        <v>1.0312274336439051</v>
      </c>
      <c r="K32" s="1353"/>
      <c r="L32" s="1345" t="s">
        <v>80</v>
      </c>
      <c r="M32" s="1336"/>
      <c r="N32" s="1359"/>
      <c r="O32" s="1336"/>
      <c r="P32" s="1336"/>
      <c r="Q32" s="1336"/>
      <c r="R32" s="1336"/>
      <c r="S32" s="1336"/>
      <c r="T32" s="1336"/>
      <c r="U32" s="1336"/>
      <c r="V32" s="1336"/>
      <c r="W32" s="1336"/>
      <c r="X32" s="1336"/>
      <c r="Y32" s="1336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6"/>
      <c r="AL32" s="1336"/>
      <c r="AM32" s="1336"/>
      <c r="AN32" s="1336"/>
      <c r="AO32" s="1336"/>
      <c r="AP32" s="1336"/>
      <c r="AQ32" s="1359"/>
    </row>
    <row r="33" spans="1:44" s="15" customFormat="1" ht="18.600000000000001" customHeight="1">
      <c r="A33" s="1505" t="s">
        <v>84</v>
      </c>
      <c r="B33" s="1506"/>
      <c r="C33" s="1506"/>
      <c r="D33" s="1507"/>
      <c r="E33" s="1358">
        <v>11024</v>
      </c>
      <c r="F33" s="1358">
        <v>3368</v>
      </c>
      <c r="G33" s="1357">
        <v>7656</v>
      </c>
      <c r="H33" s="1356">
        <v>0.84</v>
      </c>
      <c r="I33" s="1355">
        <v>0.47</v>
      </c>
      <c r="J33" s="1354">
        <v>1.2949999999999999</v>
      </c>
      <c r="K33" s="1353"/>
      <c r="L33" s="1345" t="s">
        <v>81</v>
      </c>
      <c r="M33" s="1336"/>
      <c r="N33" s="1336"/>
      <c r="O33" s="1336"/>
      <c r="P33" s="1336"/>
      <c r="Q33" s="1336"/>
      <c r="R33" s="1336"/>
      <c r="S33" s="1336"/>
      <c r="T33" s="1336"/>
      <c r="U33" s="1336"/>
      <c r="V33" s="1336"/>
      <c r="W33" s="1336"/>
      <c r="X33" s="1336"/>
      <c r="Y33" s="1336"/>
      <c r="Z33" s="1336"/>
      <c r="AA33" s="1336"/>
      <c r="AB33" s="1336"/>
      <c r="AC33" s="1336"/>
      <c r="AD33" s="1336"/>
      <c r="AE33" s="1336"/>
      <c r="AF33" s="1336"/>
      <c r="AG33" s="1336"/>
      <c r="AH33" s="1336"/>
      <c r="AI33" s="1336"/>
      <c r="AJ33" s="1336"/>
      <c r="AK33" s="1336"/>
      <c r="AL33" s="1336"/>
      <c r="AM33" s="1336"/>
      <c r="AN33" s="1336"/>
      <c r="AO33" s="1336"/>
      <c r="AP33" s="1336"/>
      <c r="AQ33" s="1345"/>
      <c r="AR33" s="1336"/>
    </row>
    <row r="34" spans="1:44" s="15" customFormat="1" ht="18.600000000000001" customHeight="1">
      <c r="A34" s="1505" t="s">
        <v>85</v>
      </c>
      <c r="B34" s="1506"/>
      <c r="C34" s="1506"/>
      <c r="D34" s="1507"/>
      <c r="E34" s="1358">
        <v>26302</v>
      </c>
      <c r="F34" s="1358">
        <v>14003</v>
      </c>
      <c r="G34" s="1357">
        <v>12299</v>
      </c>
      <c r="H34" s="1356">
        <v>1.9929637815847479</v>
      </c>
      <c r="I34" s="1355">
        <v>1.9204316205381817</v>
      </c>
      <c r="J34" s="1354">
        <v>2.0825149343700473</v>
      </c>
      <c r="K34" s="1353"/>
      <c r="L34" s="1345" t="s">
        <v>82</v>
      </c>
      <c r="M34" s="1336"/>
      <c r="N34" s="1336"/>
      <c r="O34" s="1336"/>
      <c r="P34" s="1336"/>
      <c r="Q34" s="1336"/>
      <c r="R34" s="1336"/>
      <c r="S34" s="1336"/>
      <c r="T34" s="1336"/>
      <c r="U34" s="1336"/>
      <c r="V34" s="1336"/>
      <c r="W34" s="1336"/>
      <c r="X34" s="1336"/>
      <c r="Y34" s="1336"/>
      <c r="Z34" s="1336"/>
      <c r="AA34" s="1336"/>
      <c r="AB34" s="1336"/>
      <c r="AC34" s="1336"/>
      <c r="AD34" s="1336"/>
      <c r="AE34" s="1336"/>
      <c r="AF34" s="1336"/>
      <c r="AG34" s="1336"/>
      <c r="AH34" s="1336"/>
      <c r="AI34" s="1336"/>
      <c r="AJ34" s="1336"/>
      <c r="AK34" s="1336"/>
      <c r="AL34" s="1336"/>
      <c r="AM34" s="1336"/>
      <c r="AN34" s="1336"/>
      <c r="AO34" s="1336"/>
      <c r="AP34" s="1336"/>
      <c r="AQ34" s="1345"/>
      <c r="AR34" s="1336"/>
    </row>
    <row r="35" spans="1:44" ht="18.600000000000001" customHeight="1">
      <c r="A35" s="1508"/>
      <c r="B35" s="1509"/>
      <c r="C35" s="1509"/>
      <c r="D35" s="1510"/>
      <c r="E35" s="1352"/>
      <c r="F35" s="1352"/>
      <c r="G35" s="1351"/>
      <c r="H35" s="1350"/>
      <c r="I35" s="1349"/>
      <c r="J35" s="1348"/>
      <c r="K35" s="1347"/>
      <c r="L35" s="1346"/>
      <c r="M35" s="1336"/>
      <c r="N35" s="1336"/>
      <c r="O35" s="1336"/>
      <c r="P35" s="1336"/>
      <c r="Q35" s="1336"/>
      <c r="R35" s="1336"/>
      <c r="S35" s="1336"/>
      <c r="T35" s="1336"/>
      <c r="U35" s="1336"/>
      <c r="V35" s="1336"/>
      <c r="W35" s="1336"/>
      <c r="X35" s="1336"/>
      <c r="Y35" s="1336"/>
      <c r="Z35" s="1336"/>
      <c r="AA35" s="1336"/>
      <c r="AB35" s="1336"/>
      <c r="AC35" s="1336"/>
      <c r="AD35" s="1336"/>
      <c r="AE35" s="1336"/>
      <c r="AF35" s="1336"/>
      <c r="AG35" s="1336"/>
      <c r="AH35" s="1336"/>
      <c r="AI35" s="1336"/>
      <c r="AJ35" s="1336"/>
      <c r="AK35" s="1336"/>
      <c r="AL35" s="1336"/>
      <c r="AM35" s="1336"/>
      <c r="AN35" s="1336"/>
      <c r="AO35" s="1336"/>
      <c r="AP35" s="1336"/>
      <c r="AQ35" s="1345"/>
      <c r="AR35" s="1336"/>
    </row>
    <row r="36" spans="1:44" ht="18.600000000000001" customHeight="1">
      <c r="A36" s="1343"/>
      <c r="B36" s="1343" t="s">
        <v>66</v>
      </c>
      <c r="C36" s="1343" t="s">
        <v>152</v>
      </c>
      <c r="D36" s="1343"/>
      <c r="E36" s="1343"/>
      <c r="F36" s="1343"/>
      <c r="G36" s="1343"/>
      <c r="H36" s="1343"/>
      <c r="I36" s="1343"/>
      <c r="J36" s="1343"/>
      <c r="K36" s="1343"/>
      <c r="L36" s="1344"/>
      <c r="M36" s="1344"/>
      <c r="N36" s="1343"/>
      <c r="O36" s="1343"/>
      <c r="P36" s="1343"/>
      <c r="Q36" s="1343"/>
      <c r="R36" s="1343"/>
      <c r="S36" s="1343"/>
      <c r="T36" s="1343"/>
      <c r="U36" s="1343"/>
      <c r="V36" s="1343"/>
      <c r="W36" s="1343"/>
      <c r="X36" s="1343"/>
      <c r="Y36" s="1343"/>
      <c r="Z36" s="1343"/>
      <c r="AA36" s="1343"/>
      <c r="AB36" s="1343"/>
      <c r="AC36" s="1343"/>
      <c r="AD36" s="1343"/>
      <c r="AE36" s="1343"/>
      <c r="AF36" s="1343"/>
      <c r="AG36" s="1343"/>
      <c r="AH36" s="1343"/>
      <c r="AI36" s="1343"/>
      <c r="AJ36" s="1343"/>
      <c r="AK36" s="1343"/>
      <c r="AL36" s="1343"/>
      <c r="AM36" s="1343"/>
      <c r="AN36" s="1343"/>
      <c r="AO36" s="1343"/>
      <c r="AP36" s="1343"/>
      <c r="AQ36" s="1343"/>
      <c r="AR36" s="1343"/>
    </row>
    <row r="37" spans="1:44" ht="18.600000000000001" customHeight="1">
      <c r="A37" s="1341"/>
      <c r="B37" s="1343" t="s">
        <v>155</v>
      </c>
      <c r="C37" s="1343" t="s">
        <v>153</v>
      </c>
      <c r="D37" s="1341"/>
      <c r="E37" s="1341"/>
      <c r="F37" s="1341"/>
      <c r="G37" s="1341"/>
      <c r="H37" s="1341"/>
      <c r="I37" s="1341"/>
      <c r="J37" s="1341"/>
      <c r="K37" s="1341"/>
      <c r="L37" s="1342"/>
      <c r="M37" s="1342"/>
      <c r="N37" s="1341"/>
      <c r="O37" s="1341"/>
      <c r="P37" s="1341"/>
      <c r="Q37" s="1341"/>
      <c r="R37" s="1341"/>
      <c r="S37" s="1341"/>
      <c r="T37" s="1341"/>
      <c r="U37" s="1341"/>
      <c r="V37" s="1341"/>
      <c r="W37" s="1341"/>
      <c r="X37" s="1341"/>
      <c r="Y37" s="1341"/>
      <c r="Z37" s="1341"/>
      <c r="AA37" s="1341"/>
      <c r="AB37" s="1341"/>
      <c r="AC37" s="1341"/>
      <c r="AD37" s="1341"/>
      <c r="AE37" s="1341"/>
      <c r="AF37" s="1341"/>
      <c r="AG37" s="1341"/>
      <c r="AH37" s="1341"/>
      <c r="AI37" s="1341"/>
      <c r="AJ37" s="1341"/>
      <c r="AK37" s="1341"/>
      <c r="AL37" s="1341"/>
      <c r="AM37" s="1341"/>
      <c r="AN37" s="1341"/>
      <c r="AO37" s="1341"/>
      <c r="AP37" s="1341"/>
      <c r="AQ37" s="1341"/>
      <c r="AR37" s="1341"/>
    </row>
    <row r="38" spans="1:44" ht="18.600000000000001" customHeight="1">
      <c r="A38" s="1338"/>
      <c r="B38" s="1340" t="s">
        <v>61</v>
      </c>
      <c r="C38" s="1339" t="s">
        <v>402</v>
      </c>
      <c r="D38" s="1338"/>
      <c r="E38" s="1336"/>
      <c r="F38" s="1336"/>
      <c r="G38" s="1336"/>
      <c r="H38" s="1336"/>
      <c r="I38" s="1336"/>
      <c r="J38" s="1336"/>
      <c r="K38" s="1336"/>
      <c r="L38" s="1336"/>
      <c r="M38" s="1336"/>
      <c r="N38" s="1341"/>
      <c r="O38" s="1336"/>
      <c r="P38" s="1336"/>
      <c r="Q38" s="1336"/>
      <c r="R38" s="1336"/>
      <c r="S38" s="1336"/>
      <c r="T38" s="1336"/>
      <c r="U38" s="1336"/>
      <c r="V38" s="1336"/>
      <c r="W38" s="1336"/>
      <c r="X38" s="1336"/>
      <c r="Y38" s="1336"/>
      <c r="Z38" s="1336"/>
      <c r="AA38" s="1336"/>
      <c r="AB38" s="1336"/>
      <c r="AC38" s="1336"/>
      <c r="AD38" s="1336"/>
      <c r="AE38" s="1336"/>
      <c r="AF38" s="1336"/>
      <c r="AG38" s="1336"/>
      <c r="AH38" s="1336"/>
      <c r="AI38" s="1336"/>
      <c r="AJ38" s="1336"/>
      <c r="AK38" s="1336"/>
      <c r="AL38" s="1336"/>
      <c r="AM38" s="1336"/>
      <c r="AN38" s="1336"/>
      <c r="AO38" s="1336"/>
      <c r="AP38" s="1336"/>
      <c r="AQ38" s="1341"/>
      <c r="AR38" s="1336"/>
    </row>
    <row r="39" spans="1:44" ht="18.600000000000001" customHeight="1">
      <c r="A39" s="1338"/>
      <c r="B39" s="1340" t="s">
        <v>62</v>
      </c>
      <c r="C39" s="1339" t="s">
        <v>401</v>
      </c>
      <c r="D39" s="1338"/>
      <c r="E39" s="1337"/>
      <c r="F39" s="1336"/>
      <c r="G39" s="1337"/>
      <c r="H39" s="1337"/>
      <c r="I39" s="1337"/>
      <c r="J39" s="1337"/>
      <c r="K39" s="1337"/>
      <c r="L39" s="1335"/>
      <c r="M39" s="1337"/>
      <c r="N39" s="1336"/>
      <c r="O39" s="1337"/>
      <c r="P39" s="1337"/>
      <c r="Q39" s="1337"/>
      <c r="R39" s="1337"/>
      <c r="S39" s="1337"/>
      <c r="T39" s="1337"/>
      <c r="U39" s="1337"/>
      <c r="V39" s="1337"/>
      <c r="W39" s="1337"/>
      <c r="X39" s="1337"/>
      <c r="Y39" s="1337"/>
      <c r="Z39" s="1337"/>
      <c r="AA39" s="1337"/>
      <c r="AB39" s="1337"/>
      <c r="AC39" s="1337"/>
      <c r="AD39" s="1337"/>
      <c r="AE39" s="1337"/>
      <c r="AF39" s="1337"/>
      <c r="AG39" s="1337"/>
      <c r="AH39" s="1337"/>
      <c r="AI39" s="1337"/>
      <c r="AJ39" s="1337"/>
      <c r="AK39" s="1337"/>
      <c r="AL39" s="1337"/>
      <c r="AM39" s="1337"/>
      <c r="AN39" s="1337"/>
      <c r="AO39" s="1337"/>
      <c r="AP39" s="1337"/>
      <c r="AQ39" s="1336"/>
      <c r="AR39" s="1335"/>
    </row>
  </sheetData>
  <mergeCells count="36">
    <mergeCell ref="A34:D34"/>
    <mergeCell ref="A35:D35"/>
    <mergeCell ref="A32:D32"/>
    <mergeCell ref="A33:D33"/>
    <mergeCell ref="A30:D30"/>
    <mergeCell ref="A31:D31"/>
    <mergeCell ref="A27:D27"/>
    <mergeCell ref="A28:D28"/>
    <mergeCell ref="A29:D29"/>
    <mergeCell ref="K15:L15"/>
    <mergeCell ref="A26:D26"/>
    <mergeCell ref="A25:D25"/>
    <mergeCell ref="A23:D23"/>
    <mergeCell ref="A24:D24"/>
    <mergeCell ref="A22:D22"/>
    <mergeCell ref="A21:D21"/>
    <mergeCell ref="K20:L20"/>
    <mergeCell ref="A17:D17"/>
    <mergeCell ref="A18:D18"/>
    <mergeCell ref="A19:D19"/>
    <mergeCell ref="A20:D20"/>
    <mergeCell ref="A12:D12"/>
    <mergeCell ref="A13:D13"/>
    <mergeCell ref="A15:D15"/>
    <mergeCell ref="A16:D16"/>
    <mergeCell ref="K4:L7"/>
    <mergeCell ref="A4:D7"/>
    <mergeCell ref="E4:G4"/>
    <mergeCell ref="E5:G5"/>
    <mergeCell ref="H4:J4"/>
    <mergeCell ref="H5:J5"/>
    <mergeCell ref="A8:D8"/>
    <mergeCell ref="A9:D9"/>
    <mergeCell ref="A10:D10"/>
    <mergeCell ref="K9:L9"/>
    <mergeCell ref="A11:D11"/>
  </mergeCells>
  <pageMargins left="0.55118110236220474" right="0.35433070866141736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25</vt:i4>
      </vt:variant>
    </vt:vector>
  </HeadingPairs>
  <TitlesOfParts>
    <vt:vector size="25" baseType="lpstr">
      <vt:lpstr>ตารางที่2ไตรมาส 4พ.ศ. 2561</vt:lpstr>
      <vt:lpstr>ตาราง 2</vt:lpstr>
      <vt:lpstr>T-2.2</vt:lpstr>
      <vt:lpstr>T-2.3</vt:lpstr>
      <vt:lpstr>T-2.4</vt:lpstr>
      <vt:lpstr>T-2.5</vt:lpstr>
      <vt:lpstr>T-2.6 </vt:lpstr>
      <vt:lpstr>T-2.7</vt:lpstr>
      <vt:lpstr>T-2.8</vt:lpstr>
      <vt:lpstr>ตารางที่2ไตรมาส 1234 พ.ศ.2561 </vt:lpstr>
      <vt:lpstr>ตารางที่1ไตรมาส 1234พ.ศ.2561</vt:lpstr>
      <vt:lpstr>ตารางที่3ไตรมาส1234พ.ศ. 2561</vt:lpstr>
      <vt:lpstr>ตารางที่4ไตรมาส1234 พ.ศ. 2561</vt:lpstr>
      <vt:lpstr>ตารางที่5ไตรมาส1234 พ.ศ.2561</vt:lpstr>
      <vt:lpstr>ตารางที่6ไตรมาส1234พ.ศ. 2561</vt:lpstr>
      <vt:lpstr>ตารางที่7ไตรมาส 1234 พ.ศ. 2561</vt:lpstr>
      <vt:lpstr>ตารางที่2ไตรมาส 4 2560</vt:lpstr>
      <vt:lpstr>ตารางที่1ไตรมาส 4พ.ศ.2560 </vt:lpstr>
      <vt:lpstr>ตารางที่2ไตรมาส 4</vt:lpstr>
      <vt:lpstr>ตารางที่3ไตรมาส 4พ.ศ. 2560 </vt:lpstr>
      <vt:lpstr>ตารางที่4ไตรมาส 4 พ.ศ. 2560 </vt:lpstr>
      <vt:lpstr>ตารางที่5ไตรมาส4 พ.ศ.2560</vt:lpstr>
      <vt:lpstr>ตารางที่6ไตรมาส4 พ.ศ.2560</vt:lpstr>
      <vt:lpstr>ตารางที่7ไตรมาส 4 พ.ศ. 2560 </vt:lpstr>
      <vt:lpstr>Sheet19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 7 V.3</cp:lastModifiedBy>
  <cp:lastPrinted>2018-08-17T05:53:50Z</cp:lastPrinted>
  <dcterms:created xsi:type="dcterms:W3CDTF">2004-08-16T17:13:42Z</dcterms:created>
  <dcterms:modified xsi:type="dcterms:W3CDTF">2019-01-14T05:17:23Z</dcterms:modified>
</cp:coreProperties>
</file>