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กลุ่มวิชาการสถิติ\รายงาน สรง\รายงาน ปี 2564\รายงาน สรง.ปี 2564\ตารางข้อมูลร้อยละ ประจำปี\"/>
    </mc:Choice>
  </mc:AlternateContent>
  <xr:revisionPtr revIDLastSave="0" documentId="13_ncr:1_{CC2A2A95-D9DF-4D7E-99C4-0DC5F347A9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W26" i="1"/>
  <c r="W25" i="1"/>
  <c r="V23" i="1"/>
  <c r="V22" i="1"/>
  <c r="W5" i="1"/>
  <c r="W24" i="1" s="1"/>
  <c r="X5" i="1"/>
  <c r="X19" i="1" s="1"/>
  <c r="V5" i="1"/>
  <c r="V21" i="1" s="1"/>
  <c r="Y14" i="1"/>
  <c r="Y15" i="1"/>
  <c r="Z15" i="1" s="1"/>
  <c r="C5" i="1"/>
  <c r="D5" i="1"/>
  <c r="B5" i="1"/>
  <c r="B18" i="1" s="1"/>
  <c r="H5" i="1"/>
  <c r="I5" i="1"/>
  <c r="I25" i="1" s="1"/>
  <c r="G5" i="1"/>
  <c r="G19" i="1" s="1"/>
  <c r="M5" i="1"/>
  <c r="N5" i="1"/>
  <c r="L5" i="1"/>
  <c r="Q5" i="1"/>
  <c r="S5" i="1"/>
  <c r="R5" i="1"/>
  <c r="R17" i="1"/>
  <c r="S17" i="1"/>
  <c r="Q17" i="1"/>
  <c r="M17" i="1"/>
  <c r="N17" i="1"/>
  <c r="L17" i="1"/>
  <c r="I19" i="1"/>
  <c r="I20" i="1"/>
  <c r="I21" i="1"/>
  <c r="I22" i="1"/>
  <c r="I23" i="1"/>
  <c r="I24" i="1"/>
  <c r="H19" i="1"/>
  <c r="H20" i="1"/>
  <c r="H21" i="1"/>
  <c r="H22" i="1"/>
  <c r="H23" i="1"/>
  <c r="H24" i="1"/>
  <c r="H25" i="1"/>
  <c r="H26" i="1"/>
  <c r="H18" i="1"/>
  <c r="G24" i="1"/>
  <c r="G25" i="1"/>
  <c r="G26" i="1"/>
  <c r="G18" i="1"/>
  <c r="D19" i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V24" i="1" l="1"/>
  <c r="V25" i="1"/>
  <c r="V26" i="1"/>
  <c r="V27" i="1"/>
  <c r="W27" i="1"/>
  <c r="X23" i="1"/>
  <c r="W19" i="1"/>
  <c r="W20" i="1"/>
  <c r="W21" i="1"/>
  <c r="I18" i="1"/>
  <c r="I17" i="1" s="1"/>
  <c r="W22" i="1"/>
  <c r="G20" i="1"/>
  <c r="G17" i="1" s="1"/>
  <c r="I26" i="1"/>
  <c r="V20" i="1"/>
  <c r="W23" i="1"/>
  <c r="X18" i="1"/>
  <c r="X25" i="1"/>
  <c r="X24" i="1"/>
  <c r="W18" i="1"/>
  <c r="W17" i="1" s="1"/>
  <c r="X22" i="1"/>
  <c r="G23" i="1"/>
  <c r="X27" i="1"/>
  <c r="X21" i="1"/>
  <c r="X17" i="1" s="1"/>
  <c r="G22" i="1"/>
  <c r="V18" i="1"/>
  <c r="X20" i="1"/>
  <c r="G21" i="1"/>
  <c r="V19" i="1"/>
  <c r="Y11" i="1"/>
  <c r="Z11" i="1" s="1"/>
  <c r="AB6" i="1"/>
  <c r="AC6" i="1"/>
  <c r="Y12" i="1"/>
  <c r="Z12" i="1" s="1"/>
  <c r="Y10" i="1"/>
  <c r="Z10" i="1" s="1"/>
  <c r="Y13" i="1"/>
  <c r="Z13" i="1" s="1"/>
  <c r="Y6" i="1"/>
  <c r="Z6" i="1" s="1"/>
  <c r="Y8" i="1"/>
  <c r="Z8" i="1" s="1"/>
  <c r="Z14" i="1"/>
  <c r="Y9" i="1"/>
  <c r="Z9" i="1" s="1"/>
  <c r="Y7" i="1"/>
  <c r="Z7" i="1" s="1"/>
  <c r="AA6" i="1"/>
  <c r="B17" i="1"/>
  <c r="H17" i="1"/>
  <c r="V17" i="1" l="1"/>
  <c r="Y5" i="1"/>
  <c r="Z5" i="1" s="1"/>
</calcChain>
</file>

<file path=xl/sharedStrings.xml><?xml version="1.0" encoding="utf-8"?>
<sst xmlns="http://schemas.openxmlformats.org/spreadsheetml/2006/main" count="152" uniqueCount="25">
  <si>
    <t>ตารางที่ 3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</si>
  <si>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</si>
  <si>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</si>
  <si>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</si>
  <si>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</si>
  <si>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</si>
  <si>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</si>
  <si>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</si>
  <si>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</si>
  <si>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</si>
  <si>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</si>
  <si>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</si>
  <si>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</si>
  <si>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</si>
  <si>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</si>
  <si>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</si>
  <si>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</si>
  <si>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 xml:space="preserve">                  ไตรมาสที่ 1/2564 จังหวัดปัตตานี</t>
  </si>
  <si>
    <t>ร้อยละ</t>
  </si>
  <si>
    <t xml:space="preserve">                  ไตรมาสที่ 3/2564 จังหวัดปัตตานี</t>
  </si>
  <si>
    <t xml:space="preserve">                  ไตรมาสที่ 2/2564 จังหวัดปัตตานี</t>
  </si>
  <si>
    <t xml:space="preserve">                  ไตรมาสที่ 4/2564 จังหวัดปัตตานี</t>
  </si>
  <si>
    <t>แนวนอน</t>
  </si>
  <si>
    <t>อ้างอิง</t>
  </si>
  <si>
    <t xml:space="preserve">                  ไตรมาสที่ รวม 2564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</si>
</sst>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3" xfId="0" quotePrefix="1" applyFont="1" applyBorder="1" applyAlignment="1" applyProtection="1">
      <alignment horizontal="left" vertical="center"/>
    </xf>
    <xf numFmtId="2" fontId="3" fillId="0" borderId="3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0" fontId="3" fillId="0" borderId="3" xfId="0" applyFont="1" applyBorder="1"/>
    <xf numFmtId="2" fontId="4" fillId="0" borderId="0" xfId="0" applyNumberFormat="1" applyFont="1"/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3" fillId="0" borderId="3" xfId="0" applyNumberFormat="1" applyFont="1" applyBorder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topLeftCell="U1" zoomScaleNormal="100" zoomScaleSheetLayoutView="100" workbookViewId="0">
      <selection activeCell="AI10" sqref="AI10"/>
    </sheetView>
  </sheetViews>
  <sheetFormatPr defaultColWidth="9.5703125" defaultRowHeight="18.75"/>
  <cols>
    <col min="1" max="1" width="44.140625" style="2" hidden="1" customWidth="1"/>
    <col min="2" max="2" width="11" style="2" hidden="1" customWidth="1"/>
    <col min="3" max="4" width="12.85546875" style="2" hidden="1" customWidth="1"/>
    <col min="5" max="5" width="9.5703125" style="2" hidden="1" customWidth="1"/>
    <col min="6" max="6" width="44.28515625" style="2" hidden="1" customWidth="1"/>
    <col min="7" max="7" width="13.140625" style="2" hidden="1" customWidth="1"/>
    <col min="8" max="8" width="12.42578125" style="2" hidden="1" customWidth="1"/>
    <col min="9" max="9" width="12.5703125" style="2" hidden="1" customWidth="1"/>
    <col min="10" max="10" width="9.5703125" style="2" hidden="1" customWidth="1"/>
    <col min="11" max="11" width="44.42578125" style="2" hidden="1" customWidth="1"/>
    <col min="12" max="12" width="8.42578125" style="2" hidden="1" customWidth="1"/>
    <col min="13" max="13" width="8.85546875" style="2" hidden="1" customWidth="1"/>
    <col min="14" max="14" width="9" style="2" hidden="1" customWidth="1"/>
    <col min="15" max="15" width="9.5703125" style="2" hidden="1" customWidth="1"/>
    <col min="16" max="16" width="44.85546875" style="2" hidden="1" customWidth="1"/>
    <col min="17" max="17" width="12" style="2" hidden="1" customWidth="1"/>
    <col min="18" max="18" width="12.42578125" style="2" hidden="1" customWidth="1"/>
    <col min="19" max="19" width="15.28515625" style="2" hidden="1" customWidth="1"/>
    <col min="20" max="20" width="9.5703125" style="2" hidden="1" customWidth="1"/>
    <col min="21" max="21" width="43.42578125" style="2" customWidth="1"/>
    <col min="22" max="22" width="9.7109375" style="2" customWidth="1"/>
    <col min="23" max="23" width="15" style="2" customWidth="1"/>
    <col min="24" max="24" width="12.5703125" style="2" customWidth="1"/>
    <col min="25" max="29" width="0" style="2" hidden="1" customWidth="1"/>
    <col min="30" max="30" width="9.5703125" style="2"/>
    <col min="31" max="31" width="9.7109375" style="2" customWidth="1"/>
    <col min="32" max="256" width="9.5703125" style="2"/>
    <col min="257" max="257" width="46.28515625" style="2" customWidth="1"/>
    <col min="258" max="258" width="11" style="2" customWidth="1"/>
    <col min="259" max="260" width="12.85546875" style="2" customWidth="1"/>
    <col min="261" max="512" width="9.5703125" style="2"/>
    <col min="513" max="513" width="46.28515625" style="2" customWidth="1"/>
    <col min="514" max="514" width="11" style="2" customWidth="1"/>
    <col min="515" max="516" width="12.85546875" style="2" customWidth="1"/>
    <col min="517" max="768" width="9.5703125" style="2"/>
    <col min="769" max="769" width="46.28515625" style="2" customWidth="1"/>
    <col min="770" max="770" width="11" style="2" customWidth="1"/>
    <col min="771" max="772" width="12.85546875" style="2" customWidth="1"/>
    <col min="773" max="1024" width="9.5703125" style="2"/>
    <col min="1025" max="1025" width="46.28515625" style="2" customWidth="1"/>
    <col min="1026" max="1026" width="11" style="2" customWidth="1"/>
    <col min="1027" max="1028" width="12.85546875" style="2" customWidth="1"/>
    <col min="1029" max="1280" width="9.5703125" style="2"/>
    <col min="1281" max="1281" width="46.28515625" style="2" customWidth="1"/>
    <col min="1282" max="1282" width="11" style="2" customWidth="1"/>
    <col min="1283" max="1284" width="12.85546875" style="2" customWidth="1"/>
    <col min="1285" max="1536" width="9.5703125" style="2"/>
    <col min="1537" max="1537" width="46.28515625" style="2" customWidth="1"/>
    <col min="1538" max="1538" width="11" style="2" customWidth="1"/>
    <col min="1539" max="1540" width="12.85546875" style="2" customWidth="1"/>
    <col min="1541" max="1792" width="9.5703125" style="2"/>
    <col min="1793" max="1793" width="46.28515625" style="2" customWidth="1"/>
    <col min="1794" max="1794" width="11" style="2" customWidth="1"/>
    <col min="1795" max="1796" width="12.85546875" style="2" customWidth="1"/>
    <col min="1797" max="2048" width="9.5703125" style="2"/>
    <col min="2049" max="2049" width="46.28515625" style="2" customWidth="1"/>
    <col min="2050" max="2050" width="11" style="2" customWidth="1"/>
    <col min="2051" max="2052" width="12.85546875" style="2" customWidth="1"/>
    <col min="2053" max="2304" width="9.5703125" style="2"/>
    <col min="2305" max="2305" width="46.28515625" style="2" customWidth="1"/>
    <col min="2306" max="2306" width="11" style="2" customWidth="1"/>
    <col min="2307" max="2308" width="12.85546875" style="2" customWidth="1"/>
    <col min="2309" max="2560" width="9.5703125" style="2"/>
    <col min="2561" max="2561" width="46.28515625" style="2" customWidth="1"/>
    <col min="2562" max="2562" width="11" style="2" customWidth="1"/>
    <col min="2563" max="2564" width="12.85546875" style="2" customWidth="1"/>
    <col min="2565" max="2816" width="9.5703125" style="2"/>
    <col min="2817" max="2817" width="46.28515625" style="2" customWidth="1"/>
    <col min="2818" max="2818" width="11" style="2" customWidth="1"/>
    <col min="2819" max="2820" width="12.85546875" style="2" customWidth="1"/>
    <col min="2821" max="3072" width="9.5703125" style="2"/>
    <col min="3073" max="3073" width="46.28515625" style="2" customWidth="1"/>
    <col min="3074" max="3074" width="11" style="2" customWidth="1"/>
    <col min="3075" max="3076" width="12.85546875" style="2" customWidth="1"/>
    <col min="3077" max="3328" width="9.5703125" style="2"/>
    <col min="3329" max="3329" width="46.28515625" style="2" customWidth="1"/>
    <col min="3330" max="3330" width="11" style="2" customWidth="1"/>
    <col min="3331" max="3332" width="12.85546875" style="2" customWidth="1"/>
    <col min="3333" max="3584" width="9.5703125" style="2"/>
    <col min="3585" max="3585" width="46.28515625" style="2" customWidth="1"/>
    <col min="3586" max="3586" width="11" style="2" customWidth="1"/>
    <col min="3587" max="3588" width="12.85546875" style="2" customWidth="1"/>
    <col min="3589" max="3840" width="9.5703125" style="2"/>
    <col min="3841" max="3841" width="46.28515625" style="2" customWidth="1"/>
    <col min="3842" max="3842" width="11" style="2" customWidth="1"/>
    <col min="3843" max="3844" width="12.85546875" style="2" customWidth="1"/>
    <col min="3845" max="4096" width="9.5703125" style="2"/>
    <col min="4097" max="4097" width="46.28515625" style="2" customWidth="1"/>
    <col min="4098" max="4098" width="11" style="2" customWidth="1"/>
    <col min="4099" max="4100" width="12.85546875" style="2" customWidth="1"/>
    <col min="4101" max="4352" width="9.5703125" style="2"/>
    <col min="4353" max="4353" width="46.28515625" style="2" customWidth="1"/>
    <col min="4354" max="4354" width="11" style="2" customWidth="1"/>
    <col min="4355" max="4356" width="12.85546875" style="2" customWidth="1"/>
    <col min="4357" max="4608" width="9.5703125" style="2"/>
    <col min="4609" max="4609" width="46.28515625" style="2" customWidth="1"/>
    <col min="4610" max="4610" width="11" style="2" customWidth="1"/>
    <col min="4611" max="4612" width="12.85546875" style="2" customWidth="1"/>
    <col min="4613" max="4864" width="9.5703125" style="2"/>
    <col min="4865" max="4865" width="46.28515625" style="2" customWidth="1"/>
    <col min="4866" max="4866" width="11" style="2" customWidth="1"/>
    <col min="4867" max="4868" width="12.85546875" style="2" customWidth="1"/>
    <col min="4869" max="5120" width="9.5703125" style="2"/>
    <col min="5121" max="5121" width="46.28515625" style="2" customWidth="1"/>
    <col min="5122" max="5122" width="11" style="2" customWidth="1"/>
    <col min="5123" max="5124" width="12.85546875" style="2" customWidth="1"/>
    <col min="5125" max="5376" width="9.5703125" style="2"/>
    <col min="5377" max="5377" width="46.28515625" style="2" customWidth="1"/>
    <col min="5378" max="5378" width="11" style="2" customWidth="1"/>
    <col min="5379" max="5380" width="12.85546875" style="2" customWidth="1"/>
    <col min="5381" max="5632" width="9.5703125" style="2"/>
    <col min="5633" max="5633" width="46.28515625" style="2" customWidth="1"/>
    <col min="5634" max="5634" width="11" style="2" customWidth="1"/>
    <col min="5635" max="5636" width="12.85546875" style="2" customWidth="1"/>
    <col min="5637" max="5888" width="9.5703125" style="2"/>
    <col min="5889" max="5889" width="46.28515625" style="2" customWidth="1"/>
    <col min="5890" max="5890" width="11" style="2" customWidth="1"/>
    <col min="5891" max="5892" width="12.85546875" style="2" customWidth="1"/>
    <col min="5893" max="6144" width="9.5703125" style="2"/>
    <col min="6145" max="6145" width="46.28515625" style="2" customWidth="1"/>
    <col min="6146" max="6146" width="11" style="2" customWidth="1"/>
    <col min="6147" max="6148" width="12.85546875" style="2" customWidth="1"/>
    <col min="6149" max="6400" width="9.5703125" style="2"/>
    <col min="6401" max="6401" width="46.28515625" style="2" customWidth="1"/>
    <col min="6402" max="6402" width="11" style="2" customWidth="1"/>
    <col min="6403" max="6404" width="12.85546875" style="2" customWidth="1"/>
    <col min="6405" max="6656" width="9.5703125" style="2"/>
    <col min="6657" max="6657" width="46.28515625" style="2" customWidth="1"/>
    <col min="6658" max="6658" width="11" style="2" customWidth="1"/>
    <col min="6659" max="6660" width="12.85546875" style="2" customWidth="1"/>
    <col min="6661" max="6912" width="9.5703125" style="2"/>
    <col min="6913" max="6913" width="46.28515625" style="2" customWidth="1"/>
    <col min="6914" max="6914" width="11" style="2" customWidth="1"/>
    <col min="6915" max="6916" width="12.85546875" style="2" customWidth="1"/>
    <col min="6917" max="7168" width="9.5703125" style="2"/>
    <col min="7169" max="7169" width="46.28515625" style="2" customWidth="1"/>
    <col min="7170" max="7170" width="11" style="2" customWidth="1"/>
    <col min="7171" max="7172" width="12.85546875" style="2" customWidth="1"/>
    <col min="7173" max="7424" width="9.5703125" style="2"/>
    <col min="7425" max="7425" width="46.28515625" style="2" customWidth="1"/>
    <col min="7426" max="7426" width="11" style="2" customWidth="1"/>
    <col min="7427" max="7428" width="12.85546875" style="2" customWidth="1"/>
    <col min="7429" max="7680" width="9.5703125" style="2"/>
    <col min="7681" max="7681" width="46.28515625" style="2" customWidth="1"/>
    <col min="7682" max="7682" width="11" style="2" customWidth="1"/>
    <col min="7683" max="7684" width="12.85546875" style="2" customWidth="1"/>
    <col min="7685" max="7936" width="9.5703125" style="2"/>
    <col min="7937" max="7937" width="46.28515625" style="2" customWidth="1"/>
    <col min="7938" max="7938" width="11" style="2" customWidth="1"/>
    <col min="7939" max="7940" width="12.85546875" style="2" customWidth="1"/>
    <col min="7941" max="8192" width="9.5703125" style="2"/>
    <col min="8193" max="8193" width="46.28515625" style="2" customWidth="1"/>
    <col min="8194" max="8194" width="11" style="2" customWidth="1"/>
    <col min="8195" max="8196" width="12.85546875" style="2" customWidth="1"/>
    <col min="8197" max="8448" width="9.5703125" style="2"/>
    <col min="8449" max="8449" width="46.28515625" style="2" customWidth="1"/>
    <col min="8450" max="8450" width="11" style="2" customWidth="1"/>
    <col min="8451" max="8452" width="12.85546875" style="2" customWidth="1"/>
    <col min="8453" max="8704" width="9.5703125" style="2"/>
    <col min="8705" max="8705" width="46.28515625" style="2" customWidth="1"/>
    <col min="8706" max="8706" width="11" style="2" customWidth="1"/>
    <col min="8707" max="8708" width="12.85546875" style="2" customWidth="1"/>
    <col min="8709" max="8960" width="9.5703125" style="2"/>
    <col min="8961" max="8961" width="46.28515625" style="2" customWidth="1"/>
    <col min="8962" max="8962" width="11" style="2" customWidth="1"/>
    <col min="8963" max="8964" width="12.85546875" style="2" customWidth="1"/>
    <col min="8965" max="9216" width="9.5703125" style="2"/>
    <col min="9217" max="9217" width="46.28515625" style="2" customWidth="1"/>
    <col min="9218" max="9218" width="11" style="2" customWidth="1"/>
    <col min="9219" max="9220" width="12.85546875" style="2" customWidth="1"/>
    <col min="9221" max="9472" width="9.5703125" style="2"/>
    <col min="9473" max="9473" width="46.28515625" style="2" customWidth="1"/>
    <col min="9474" max="9474" width="11" style="2" customWidth="1"/>
    <col min="9475" max="9476" width="12.85546875" style="2" customWidth="1"/>
    <col min="9477" max="9728" width="9.5703125" style="2"/>
    <col min="9729" max="9729" width="46.28515625" style="2" customWidth="1"/>
    <col min="9730" max="9730" width="11" style="2" customWidth="1"/>
    <col min="9731" max="9732" width="12.85546875" style="2" customWidth="1"/>
    <col min="9733" max="9984" width="9.5703125" style="2"/>
    <col min="9985" max="9985" width="46.28515625" style="2" customWidth="1"/>
    <col min="9986" max="9986" width="11" style="2" customWidth="1"/>
    <col min="9987" max="9988" width="12.85546875" style="2" customWidth="1"/>
    <col min="9989" max="10240" width="9.5703125" style="2"/>
    <col min="10241" max="10241" width="46.28515625" style="2" customWidth="1"/>
    <col min="10242" max="10242" width="11" style="2" customWidth="1"/>
    <col min="10243" max="10244" width="12.85546875" style="2" customWidth="1"/>
    <col min="10245" max="10496" width="9.5703125" style="2"/>
    <col min="10497" max="10497" width="46.28515625" style="2" customWidth="1"/>
    <col min="10498" max="10498" width="11" style="2" customWidth="1"/>
    <col min="10499" max="10500" width="12.85546875" style="2" customWidth="1"/>
    <col min="10501" max="10752" width="9.5703125" style="2"/>
    <col min="10753" max="10753" width="46.28515625" style="2" customWidth="1"/>
    <col min="10754" max="10754" width="11" style="2" customWidth="1"/>
    <col min="10755" max="10756" width="12.85546875" style="2" customWidth="1"/>
    <col min="10757" max="11008" width="9.5703125" style="2"/>
    <col min="11009" max="11009" width="46.28515625" style="2" customWidth="1"/>
    <col min="11010" max="11010" width="11" style="2" customWidth="1"/>
    <col min="11011" max="11012" width="12.85546875" style="2" customWidth="1"/>
    <col min="11013" max="11264" width="9.5703125" style="2"/>
    <col min="11265" max="11265" width="46.28515625" style="2" customWidth="1"/>
    <col min="11266" max="11266" width="11" style="2" customWidth="1"/>
    <col min="11267" max="11268" width="12.85546875" style="2" customWidth="1"/>
    <col min="11269" max="11520" width="9.5703125" style="2"/>
    <col min="11521" max="11521" width="46.28515625" style="2" customWidth="1"/>
    <col min="11522" max="11522" width="11" style="2" customWidth="1"/>
    <col min="11523" max="11524" width="12.85546875" style="2" customWidth="1"/>
    <col min="11525" max="11776" width="9.5703125" style="2"/>
    <col min="11777" max="11777" width="46.28515625" style="2" customWidth="1"/>
    <col min="11778" max="11778" width="11" style="2" customWidth="1"/>
    <col min="11779" max="11780" width="12.85546875" style="2" customWidth="1"/>
    <col min="11781" max="12032" width="9.5703125" style="2"/>
    <col min="12033" max="12033" width="46.28515625" style="2" customWidth="1"/>
    <col min="12034" max="12034" width="11" style="2" customWidth="1"/>
    <col min="12035" max="12036" width="12.85546875" style="2" customWidth="1"/>
    <col min="12037" max="12288" width="9.5703125" style="2"/>
    <col min="12289" max="12289" width="46.28515625" style="2" customWidth="1"/>
    <col min="12290" max="12290" width="11" style="2" customWidth="1"/>
    <col min="12291" max="12292" width="12.85546875" style="2" customWidth="1"/>
    <col min="12293" max="12544" width="9.5703125" style="2"/>
    <col min="12545" max="12545" width="46.28515625" style="2" customWidth="1"/>
    <col min="12546" max="12546" width="11" style="2" customWidth="1"/>
    <col min="12547" max="12548" width="12.85546875" style="2" customWidth="1"/>
    <col min="12549" max="12800" width="9.5703125" style="2"/>
    <col min="12801" max="12801" width="46.28515625" style="2" customWidth="1"/>
    <col min="12802" max="12802" width="11" style="2" customWidth="1"/>
    <col min="12803" max="12804" width="12.85546875" style="2" customWidth="1"/>
    <col min="12805" max="13056" width="9.5703125" style="2"/>
    <col min="13057" max="13057" width="46.28515625" style="2" customWidth="1"/>
    <col min="13058" max="13058" width="11" style="2" customWidth="1"/>
    <col min="13059" max="13060" width="12.85546875" style="2" customWidth="1"/>
    <col min="13061" max="13312" width="9.5703125" style="2"/>
    <col min="13313" max="13313" width="46.28515625" style="2" customWidth="1"/>
    <col min="13314" max="13314" width="11" style="2" customWidth="1"/>
    <col min="13315" max="13316" width="12.85546875" style="2" customWidth="1"/>
    <col min="13317" max="13568" width="9.5703125" style="2"/>
    <col min="13569" max="13569" width="46.28515625" style="2" customWidth="1"/>
    <col min="13570" max="13570" width="11" style="2" customWidth="1"/>
    <col min="13571" max="13572" width="12.85546875" style="2" customWidth="1"/>
    <col min="13573" max="13824" width="9.5703125" style="2"/>
    <col min="13825" max="13825" width="46.28515625" style="2" customWidth="1"/>
    <col min="13826" max="13826" width="11" style="2" customWidth="1"/>
    <col min="13827" max="13828" width="12.85546875" style="2" customWidth="1"/>
    <col min="13829" max="14080" width="9.5703125" style="2"/>
    <col min="14081" max="14081" width="46.28515625" style="2" customWidth="1"/>
    <col min="14082" max="14082" width="11" style="2" customWidth="1"/>
    <col min="14083" max="14084" width="12.85546875" style="2" customWidth="1"/>
    <col min="14085" max="14336" width="9.5703125" style="2"/>
    <col min="14337" max="14337" width="46.28515625" style="2" customWidth="1"/>
    <col min="14338" max="14338" width="11" style="2" customWidth="1"/>
    <col min="14339" max="14340" width="12.85546875" style="2" customWidth="1"/>
    <col min="14341" max="14592" width="9.5703125" style="2"/>
    <col min="14593" max="14593" width="46.28515625" style="2" customWidth="1"/>
    <col min="14594" max="14594" width="11" style="2" customWidth="1"/>
    <col min="14595" max="14596" width="12.85546875" style="2" customWidth="1"/>
    <col min="14597" max="14848" width="9.5703125" style="2"/>
    <col min="14849" max="14849" width="46.28515625" style="2" customWidth="1"/>
    <col min="14850" max="14850" width="11" style="2" customWidth="1"/>
    <col min="14851" max="14852" width="12.85546875" style="2" customWidth="1"/>
    <col min="14853" max="15104" width="9.5703125" style="2"/>
    <col min="15105" max="15105" width="46.28515625" style="2" customWidth="1"/>
    <col min="15106" max="15106" width="11" style="2" customWidth="1"/>
    <col min="15107" max="15108" width="12.85546875" style="2" customWidth="1"/>
    <col min="15109" max="15360" width="9.5703125" style="2"/>
    <col min="15361" max="15361" width="46.28515625" style="2" customWidth="1"/>
    <col min="15362" max="15362" width="11" style="2" customWidth="1"/>
    <col min="15363" max="15364" width="12.85546875" style="2" customWidth="1"/>
    <col min="15365" max="15616" width="9.5703125" style="2"/>
    <col min="15617" max="15617" width="46.28515625" style="2" customWidth="1"/>
    <col min="15618" max="15618" width="11" style="2" customWidth="1"/>
    <col min="15619" max="15620" width="12.85546875" style="2" customWidth="1"/>
    <col min="15621" max="15872" width="9.5703125" style="2"/>
    <col min="15873" max="15873" width="46.28515625" style="2" customWidth="1"/>
    <col min="15874" max="15874" width="11" style="2" customWidth="1"/>
    <col min="15875" max="15876" width="12.85546875" style="2" customWidth="1"/>
    <col min="15877" max="16128" width="9.5703125" style="2"/>
    <col min="16129" max="16129" width="46.28515625" style="2" customWidth="1"/>
    <col min="16130" max="16130" width="11" style="2" customWidth="1"/>
    <col min="16131" max="16132" width="12.85546875" style="2" customWidth="1"/>
    <col min="16133" max="16384" width="9.5703125" style="2"/>
  </cols>
  <sheetData>
    <row r="1" spans="1:29" ht="20.100000000000001" customHeight="1">
      <c r="A1" s="1" t="s">
        <v>0</v>
      </c>
      <c r="F1" s="22" t="s">
        <v>0</v>
      </c>
      <c r="G1" s="22"/>
      <c r="H1" s="22"/>
      <c r="I1" s="22"/>
      <c r="K1" s="22" t="s">
        <v>0</v>
      </c>
      <c r="L1" s="22"/>
      <c r="M1" s="22"/>
      <c r="N1" s="22"/>
      <c r="P1" s="22" t="s">
        <v>0</v>
      </c>
      <c r="Q1" s="22"/>
      <c r="R1" s="22"/>
      <c r="S1" s="22"/>
      <c r="U1" s="22" t="s">
        <v>0</v>
      </c>
      <c r="V1" s="22"/>
      <c r="W1" s="22"/>
      <c r="X1" s="22"/>
    </row>
    <row r="2" spans="1:29" ht="20.100000000000001" customHeight="1">
      <c r="A2" s="3" t="s">
        <v>17</v>
      </c>
      <c r="B2" s="4"/>
      <c r="C2" s="4"/>
      <c r="D2" s="4"/>
      <c r="F2" s="22" t="s">
        <v>20</v>
      </c>
      <c r="G2" s="22"/>
      <c r="H2" s="22"/>
      <c r="I2" s="22"/>
      <c r="K2" s="22" t="s">
        <v>19</v>
      </c>
      <c r="L2" s="22"/>
      <c r="M2" s="22"/>
      <c r="N2" s="22"/>
      <c r="P2" s="22" t="s">
        <v>21</v>
      </c>
      <c r="Q2" s="22"/>
      <c r="R2" s="22"/>
      <c r="S2" s="22"/>
      <c r="U2" s="22" t="s">
        <v>24</v>
      </c>
      <c r="V2" s="22"/>
      <c r="W2" s="22"/>
      <c r="X2" s="22"/>
    </row>
    <row r="3" spans="1:29" ht="20.100000000000001" customHeight="1">
      <c r="A3" s="5" t="s">
        <v>1</v>
      </c>
      <c r="B3" s="17" t="s">
        <v>2</v>
      </c>
      <c r="C3" s="17" t="s">
        <v>3</v>
      </c>
      <c r="D3" s="17" t="s">
        <v>4</v>
      </c>
      <c r="F3" s="24" t="s">
        <v>1</v>
      </c>
      <c r="G3" s="24" t="s">
        <v>2</v>
      </c>
      <c r="H3" s="24" t="s">
        <v>3</v>
      </c>
      <c r="I3" s="24" t="s">
        <v>4</v>
      </c>
      <c r="K3" s="24" t="s">
        <v>1</v>
      </c>
      <c r="L3" s="24" t="s">
        <v>2</v>
      </c>
      <c r="M3" s="24" t="s">
        <v>3</v>
      </c>
      <c r="N3" s="24" t="s">
        <v>4</v>
      </c>
      <c r="P3" s="24" t="s">
        <v>1</v>
      </c>
      <c r="Q3" s="24" t="s">
        <v>2</v>
      </c>
      <c r="R3" s="24" t="s">
        <v>3</v>
      </c>
      <c r="S3" s="24" t="s">
        <v>4</v>
      </c>
      <c r="U3" s="24" t="s">
        <v>1</v>
      </c>
      <c r="V3" s="24" t="s">
        <v>2</v>
      </c>
      <c r="W3" s="24" t="s">
        <v>3</v>
      </c>
      <c r="X3" s="24" t="s">
        <v>4</v>
      </c>
    </row>
    <row r="4" spans="1:29" ht="20.100000000000001" customHeight="1">
      <c r="A4" s="6"/>
      <c r="B4" s="12"/>
      <c r="C4" s="18" t="s">
        <v>5</v>
      </c>
      <c r="D4" s="18"/>
      <c r="F4" s="22"/>
      <c r="G4" s="22"/>
      <c r="H4" s="22" t="s">
        <v>5</v>
      </c>
      <c r="I4" s="22"/>
      <c r="K4" s="22"/>
      <c r="L4" s="22"/>
      <c r="M4" s="22" t="s">
        <v>5</v>
      </c>
      <c r="N4" s="22"/>
      <c r="P4" s="22"/>
      <c r="Q4" s="22"/>
      <c r="R4" s="22" t="s">
        <v>5</v>
      </c>
      <c r="S4" s="22"/>
      <c r="U4" s="22"/>
      <c r="V4" s="22"/>
      <c r="W4" s="22" t="s">
        <v>5</v>
      </c>
      <c r="X4" s="22"/>
      <c r="Y4" s="2" t="s">
        <v>22</v>
      </c>
      <c r="AA4" s="2" t="s">
        <v>23</v>
      </c>
    </row>
    <row r="5" spans="1:29" ht="20.100000000000001" customHeight="1">
      <c r="A5" s="7" t="s">
        <v>6</v>
      </c>
      <c r="B5" s="19">
        <f>SUM(B6:B15)</f>
        <v>309001</v>
      </c>
      <c r="C5" s="19">
        <f t="shared" ref="C5:D5" si="0">SUM(C6:C15)</f>
        <v>169345</v>
      </c>
      <c r="D5" s="19">
        <f t="shared" si="0"/>
        <v>139656</v>
      </c>
      <c r="F5" s="4" t="s">
        <v>6</v>
      </c>
      <c r="G5" s="23">
        <f>SUM(G6:G15)</f>
        <v>316375</v>
      </c>
      <c r="H5" s="23">
        <f t="shared" ref="H5:I5" si="1">SUM(H6:H15)</f>
        <v>169307</v>
      </c>
      <c r="I5" s="23">
        <f t="shared" si="1"/>
        <v>147068</v>
      </c>
      <c r="K5" s="4" t="s">
        <v>6</v>
      </c>
      <c r="L5" s="23">
        <f>SUM(L6:L15)</f>
        <v>301460</v>
      </c>
      <c r="M5" s="23">
        <f t="shared" ref="M5:N5" si="2">SUM(M6:M15)</f>
        <v>163834</v>
      </c>
      <c r="N5" s="23">
        <f t="shared" si="2"/>
        <v>137627</v>
      </c>
      <c r="P5" s="4" t="s">
        <v>6</v>
      </c>
      <c r="Q5" s="23">
        <f>SUM(Q6:Q15)</f>
        <v>311075</v>
      </c>
      <c r="R5" s="23">
        <f>SUM(R6:R15)</f>
        <v>173092</v>
      </c>
      <c r="S5" s="23">
        <f>SUM(S6:S15)</f>
        <v>138003</v>
      </c>
      <c r="U5" s="4" t="s">
        <v>6</v>
      </c>
      <c r="V5" s="23">
        <f>SUM(V6:V15)</f>
        <v>309483</v>
      </c>
      <c r="W5" s="23">
        <f t="shared" ref="W5:X5" si="3">SUM(W6:W15)</f>
        <v>168895</v>
      </c>
      <c r="X5" s="23">
        <f t="shared" si="3"/>
        <v>140588</v>
      </c>
      <c r="Y5" s="21">
        <f>SUM(W5:X5)</f>
        <v>309483</v>
      </c>
      <c r="Z5" s="21">
        <f>V5-Y5</f>
        <v>0</v>
      </c>
      <c r="AA5" s="21">
        <v>309483</v>
      </c>
      <c r="AB5" s="21">
        <v>168895</v>
      </c>
      <c r="AC5" s="21">
        <v>140588</v>
      </c>
    </row>
    <row r="6" spans="1:29" ht="20.100000000000001" customHeight="1">
      <c r="A6" s="8" t="s">
        <v>7</v>
      </c>
      <c r="B6" s="11">
        <v>7273</v>
      </c>
      <c r="C6" s="11">
        <v>6418</v>
      </c>
      <c r="D6" s="11">
        <v>855</v>
      </c>
      <c r="F6" s="2" t="s">
        <v>7</v>
      </c>
      <c r="G6" s="21">
        <v>10103</v>
      </c>
      <c r="H6" s="21">
        <v>8154</v>
      </c>
      <c r="I6" s="21">
        <v>1949</v>
      </c>
      <c r="K6" s="2" t="s">
        <v>7</v>
      </c>
      <c r="L6" s="21">
        <v>10525</v>
      </c>
      <c r="M6" s="21">
        <v>7996</v>
      </c>
      <c r="N6" s="21">
        <v>2529</v>
      </c>
      <c r="P6" s="2" t="s">
        <v>7</v>
      </c>
      <c r="Q6" s="21">
        <v>6842</v>
      </c>
      <c r="R6" s="21">
        <v>5440</v>
      </c>
      <c r="S6" s="21">
        <v>1402</v>
      </c>
      <c r="U6" s="2" t="s">
        <v>7</v>
      </c>
      <c r="V6" s="21">
        <v>8687</v>
      </c>
      <c r="W6" s="21">
        <v>7004</v>
      </c>
      <c r="X6" s="21">
        <v>1683</v>
      </c>
      <c r="Y6" s="21">
        <f t="shared" ref="Y6:Y14" si="4">SUM(W6:X6)</f>
        <v>8687</v>
      </c>
      <c r="Z6" s="21">
        <f t="shared" ref="Z6:Z15" si="5">V6-Y6</f>
        <v>0</v>
      </c>
      <c r="AA6" s="21">
        <f>V5-AA5</f>
        <v>0</v>
      </c>
      <c r="AB6" s="21">
        <f t="shared" ref="AB6:AC6" si="6">W5-AB5</f>
        <v>0</v>
      </c>
      <c r="AC6" s="21">
        <f t="shared" si="6"/>
        <v>0</v>
      </c>
    </row>
    <row r="7" spans="1:29" ht="20.100000000000001" customHeight="1">
      <c r="A7" s="9" t="s">
        <v>8</v>
      </c>
      <c r="B7" s="11">
        <v>16995</v>
      </c>
      <c r="C7" s="11">
        <v>6951</v>
      </c>
      <c r="D7" s="11">
        <v>10044</v>
      </c>
      <c r="F7" s="2" t="s">
        <v>8</v>
      </c>
      <c r="G7" s="21">
        <v>17668</v>
      </c>
      <c r="H7" s="21">
        <v>5730</v>
      </c>
      <c r="I7" s="21">
        <v>11938</v>
      </c>
      <c r="K7" s="2" t="s">
        <v>8</v>
      </c>
      <c r="L7" s="21">
        <v>14110</v>
      </c>
      <c r="M7" s="21">
        <v>3866</v>
      </c>
      <c r="N7" s="21">
        <v>10244</v>
      </c>
      <c r="P7" s="2" t="s">
        <v>8</v>
      </c>
      <c r="Q7" s="21">
        <v>15378</v>
      </c>
      <c r="R7" s="21">
        <v>5422</v>
      </c>
      <c r="S7" s="21">
        <v>9956</v>
      </c>
      <c r="U7" s="2" t="s">
        <v>8</v>
      </c>
      <c r="V7" s="21">
        <v>16039</v>
      </c>
      <c r="W7" s="21">
        <v>5494</v>
      </c>
      <c r="X7" s="21">
        <v>10545</v>
      </c>
      <c r="Y7" s="21">
        <f t="shared" si="4"/>
        <v>16039</v>
      </c>
      <c r="Z7" s="21">
        <f t="shared" si="5"/>
        <v>0</v>
      </c>
    </row>
    <row r="8" spans="1:29" ht="20.100000000000001" customHeight="1">
      <c r="A8" s="8" t="s">
        <v>9</v>
      </c>
      <c r="B8" s="11">
        <v>5748</v>
      </c>
      <c r="C8" s="11">
        <v>2894</v>
      </c>
      <c r="D8" s="11">
        <v>2854</v>
      </c>
      <c r="F8" s="2" t="s">
        <v>9</v>
      </c>
      <c r="G8" s="21">
        <v>5256</v>
      </c>
      <c r="H8" s="21">
        <v>2491</v>
      </c>
      <c r="I8" s="21">
        <v>2765</v>
      </c>
      <c r="K8" s="2" t="s">
        <v>9</v>
      </c>
      <c r="L8" s="21">
        <v>6507</v>
      </c>
      <c r="M8" s="21">
        <v>2389</v>
      </c>
      <c r="N8" s="21">
        <v>4119</v>
      </c>
      <c r="P8" s="2" t="s">
        <v>9</v>
      </c>
      <c r="Q8" s="21">
        <v>5196</v>
      </c>
      <c r="R8" s="21">
        <v>1146</v>
      </c>
      <c r="S8" s="21">
        <v>4050</v>
      </c>
      <c r="U8" s="2" t="s">
        <v>9</v>
      </c>
      <c r="V8" s="21">
        <v>5678</v>
      </c>
      <c r="W8" s="21">
        <v>2232</v>
      </c>
      <c r="X8" s="21">
        <v>3446</v>
      </c>
      <c r="Y8" s="21">
        <f t="shared" si="4"/>
        <v>5678</v>
      </c>
      <c r="Z8" s="21">
        <f t="shared" si="5"/>
        <v>0</v>
      </c>
    </row>
    <row r="9" spans="1:29" ht="20.100000000000001" customHeight="1">
      <c r="A9" s="9" t="s">
        <v>10</v>
      </c>
      <c r="B9" s="11">
        <v>6195</v>
      </c>
      <c r="C9" s="11">
        <v>1732</v>
      </c>
      <c r="D9" s="11">
        <v>4463</v>
      </c>
      <c r="F9" s="2" t="s">
        <v>10</v>
      </c>
      <c r="G9" s="21">
        <v>5900</v>
      </c>
      <c r="H9" s="21">
        <v>2273</v>
      </c>
      <c r="I9" s="21">
        <v>3627</v>
      </c>
      <c r="K9" s="2" t="s">
        <v>10</v>
      </c>
      <c r="L9" s="21">
        <v>6351</v>
      </c>
      <c r="M9" s="21">
        <v>2261</v>
      </c>
      <c r="N9" s="21">
        <v>4090</v>
      </c>
      <c r="P9" s="2" t="s">
        <v>10</v>
      </c>
      <c r="Q9" s="21">
        <v>5661</v>
      </c>
      <c r="R9" s="21">
        <v>1215</v>
      </c>
      <c r="S9" s="21">
        <v>4446</v>
      </c>
      <c r="U9" s="2" t="s">
        <v>10</v>
      </c>
      <c r="V9" s="21">
        <v>6028</v>
      </c>
      <c r="W9" s="21">
        <v>1872</v>
      </c>
      <c r="X9" s="21">
        <v>4156</v>
      </c>
      <c r="Y9" s="21">
        <f t="shared" si="4"/>
        <v>6028</v>
      </c>
      <c r="Z9" s="21">
        <f t="shared" si="5"/>
        <v>0</v>
      </c>
    </row>
    <row r="10" spans="1:29" ht="20.100000000000001" customHeight="1">
      <c r="A10" s="8" t="s">
        <v>11</v>
      </c>
      <c r="B10" s="11">
        <v>70207</v>
      </c>
      <c r="C10" s="11">
        <v>28193</v>
      </c>
      <c r="D10" s="11">
        <v>42014</v>
      </c>
      <c r="F10" s="2" t="s">
        <v>11</v>
      </c>
      <c r="G10" s="21">
        <v>65890</v>
      </c>
      <c r="H10" s="21">
        <v>24814</v>
      </c>
      <c r="I10" s="21">
        <v>41076</v>
      </c>
      <c r="K10" s="2" t="s">
        <v>11</v>
      </c>
      <c r="L10" s="21">
        <v>56753</v>
      </c>
      <c r="M10" s="21">
        <v>23121</v>
      </c>
      <c r="N10" s="21">
        <v>33632</v>
      </c>
      <c r="P10" s="2" t="s">
        <v>11</v>
      </c>
      <c r="Q10" s="21">
        <v>68055</v>
      </c>
      <c r="R10" s="21">
        <v>28322</v>
      </c>
      <c r="S10" s="21">
        <v>39733</v>
      </c>
      <c r="U10" s="2" t="s">
        <v>11</v>
      </c>
      <c r="V10" s="21">
        <v>65226</v>
      </c>
      <c r="W10" s="31">
        <v>26112</v>
      </c>
      <c r="X10" s="31">
        <v>39114</v>
      </c>
      <c r="Y10" s="21">
        <f t="shared" si="4"/>
        <v>65226</v>
      </c>
      <c r="Z10" s="21">
        <f t="shared" si="5"/>
        <v>0</v>
      </c>
    </row>
    <row r="11" spans="1:29" ht="20.100000000000001" customHeight="1">
      <c r="A11" s="8" t="s">
        <v>12</v>
      </c>
      <c r="B11" s="11">
        <v>109526</v>
      </c>
      <c r="C11" s="11">
        <v>57778</v>
      </c>
      <c r="D11" s="11">
        <v>51748</v>
      </c>
      <c r="F11" s="2" t="s">
        <v>12</v>
      </c>
      <c r="G11" s="21">
        <v>107358</v>
      </c>
      <c r="H11" s="21">
        <v>55069</v>
      </c>
      <c r="I11" s="21">
        <v>52289</v>
      </c>
      <c r="K11" s="2" t="s">
        <v>12</v>
      </c>
      <c r="L11" s="21">
        <v>108777</v>
      </c>
      <c r="M11" s="21">
        <v>56391</v>
      </c>
      <c r="N11" s="21">
        <v>52386</v>
      </c>
      <c r="P11" s="2" t="s">
        <v>12</v>
      </c>
      <c r="Q11" s="21">
        <v>112400</v>
      </c>
      <c r="R11" s="21">
        <v>59012</v>
      </c>
      <c r="S11" s="21">
        <v>53388</v>
      </c>
      <c r="U11" s="2" t="s">
        <v>12</v>
      </c>
      <c r="V11" s="21">
        <v>109515</v>
      </c>
      <c r="W11" s="31">
        <v>57061</v>
      </c>
      <c r="X11" s="31">
        <v>52454</v>
      </c>
      <c r="Y11" s="21">
        <f t="shared" si="4"/>
        <v>109515</v>
      </c>
      <c r="Z11" s="21">
        <f t="shared" si="5"/>
        <v>0</v>
      </c>
    </row>
    <row r="12" spans="1:29" ht="20.100000000000001" customHeight="1">
      <c r="A12" s="8" t="s">
        <v>13</v>
      </c>
      <c r="B12" s="11">
        <v>40824</v>
      </c>
      <c r="C12" s="11">
        <v>28503</v>
      </c>
      <c r="D12" s="11">
        <v>12321</v>
      </c>
      <c r="F12" s="2" t="s">
        <v>13</v>
      </c>
      <c r="G12" s="21">
        <v>45831</v>
      </c>
      <c r="H12" s="21">
        <v>29679</v>
      </c>
      <c r="I12" s="21">
        <v>16152</v>
      </c>
      <c r="K12" s="2" t="s">
        <v>13</v>
      </c>
      <c r="L12" s="21">
        <v>40089</v>
      </c>
      <c r="M12" s="21">
        <v>27333</v>
      </c>
      <c r="N12" s="21">
        <v>12756</v>
      </c>
      <c r="P12" s="2" t="s">
        <v>13</v>
      </c>
      <c r="Q12" s="21">
        <v>46285</v>
      </c>
      <c r="R12" s="21">
        <v>33747</v>
      </c>
      <c r="S12" s="21">
        <v>12538</v>
      </c>
      <c r="U12" s="2" t="s">
        <v>13</v>
      </c>
      <c r="V12" s="21">
        <v>43257</v>
      </c>
      <c r="W12" s="31">
        <v>29814</v>
      </c>
      <c r="X12" s="31">
        <v>13443</v>
      </c>
      <c r="Y12" s="21">
        <f t="shared" si="4"/>
        <v>43257</v>
      </c>
      <c r="Z12" s="21">
        <f t="shared" si="5"/>
        <v>0</v>
      </c>
    </row>
    <row r="13" spans="1:29" ht="20.100000000000001" customHeight="1">
      <c r="A13" s="8" t="s">
        <v>14</v>
      </c>
      <c r="B13" s="11">
        <v>8890</v>
      </c>
      <c r="C13" s="11">
        <v>7882</v>
      </c>
      <c r="D13" s="11">
        <v>1008</v>
      </c>
      <c r="F13" s="2" t="s">
        <v>14</v>
      </c>
      <c r="G13" s="21">
        <v>10807</v>
      </c>
      <c r="H13" s="21">
        <v>10105</v>
      </c>
      <c r="I13" s="21">
        <v>702</v>
      </c>
      <c r="K13" s="2" t="s">
        <v>14</v>
      </c>
      <c r="L13" s="21">
        <v>10884</v>
      </c>
      <c r="M13" s="21">
        <v>9869</v>
      </c>
      <c r="N13" s="21">
        <v>1015</v>
      </c>
      <c r="P13" s="2" t="s">
        <v>14</v>
      </c>
      <c r="Q13" s="21">
        <v>7782</v>
      </c>
      <c r="R13" s="21">
        <v>7211</v>
      </c>
      <c r="S13" s="21">
        <v>571</v>
      </c>
      <c r="U13" s="2" t="s">
        <v>14</v>
      </c>
      <c r="V13" s="21">
        <v>9592</v>
      </c>
      <c r="W13" s="31">
        <v>8767</v>
      </c>
      <c r="X13" s="31">
        <v>825</v>
      </c>
      <c r="Y13" s="21">
        <f t="shared" si="4"/>
        <v>9592</v>
      </c>
      <c r="Z13" s="21">
        <f t="shared" si="5"/>
        <v>0</v>
      </c>
    </row>
    <row r="14" spans="1:29" ht="20.100000000000001" customHeight="1">
      <c r="A14" s="9" t="s">
        <v>15</v>
      </c>
      <c r="B14" s="11">
        <v>43343</v>
      </c>
      <c r="C14" s="11">
        <v>28994</v>
      </c>
      <c r="D14" s="11">
        <v>14349</v>
      </c>
      <c r="F14" s="2" t="s">
        <v>15</v>
      </c>
      <c r="G14" s="21">
        <v>47562</v>
      </c>
      <c r="H14" s="21">
        <v>30992</v>
      </c>
      <c r="I14" s="21">
        <v>16570</v>
      </c>
      <c r="K14" s="2" t="s">
        <v>15</v>
      </c>
      <c r="L14" s="21">
        <v>47464</v>
      </c>
      <c r="M14" s="21">
        <v>30608</v>
      </c>
      <c r="N14" s="21">
        <v>16856</v>
      </c>
      <c r="P14" s="2" t="s">
        <v>15</v>
      </c>
      <c r="Q14" s="21">
        <v>43476</v>
      </c>
      <c r="R14" s="21">
        <v>31577</v>
      </c>
      <c r="S14" s="21">
        <v>11919</v>
      </c>
      <c r="U14" s="2" t="s">
        <v>15</v>
      </c>
      <c r="V14" s="21">
        <v>45461</v>
      </c>
      <c r="W14" s="31">
        <v>30539</v>
      </c>
      <c r="X14" s="31">
        <v>14922</v>
      </c>
      <c r="Y14" s="21">
        <f t="shared" si="4"/>
        <v>45461</v>
      </c>
      <c r="Z14" s="21">
        <f t="shared" si="5"/>
        <v>0</v>
      </c>
    </row>
    <row r="15" spans="1:29" ht="20.100000000000001" customHeight="1">
      <c r="A15" s="10" t="s">
        <v>16</v>
      </c>
      <c r="B15" s="11">
        <v>0</v>
      </c>
      <c r="C15" s="11">
        <v>0</v>
      </c>
      <c r="D15" s="11">
        <v>0</v>
      </c>
      <c r="F15" s="2" t="s">
        <v>16</v>
      </c>
      <c r="G15" s="21">
        <v>0</v>
      </c>
      <c r="H15" s="21">
        <v>0</v>
      </c>
      <c r="I15" s="21">
        <v>0</v>
      </c>
      <c r="K15" s="2" t="s">
        <v>16</v>
      </c>
      <c r="L15" s="21">
        <v>0</v>
      </c>
      <c r="M15" s="21">
        <v>0</v>
      </c>
      <c r="N15" s="21">
        <v>0</v>
      </c>
      <c r="P15" s="2" t="s">
        <v>16</v>
      </c>
      <c r="Q15" s="21">
        <v>0</v>
      </c>
      <c r="R15" s="21">
        <v>0</v>
      </c>
      <c r="S15" s="21">
        <v>0</v>
      </c>
      <c r="U15" s="2" t="s">
        <v>16</v>
      </c>
      <c r="V15" s="21">
        <v>0</v>
      </c>
      <c r="W15" s="21">
        <v>0</v>
      </c>
      <c r="X15" s="30">
        <v>0</v>
      </c>
      <c r="Y15" s="21">
        <f t="shared" ref="Y15" si="7">SUM(W15:X15)</f>
        <v>0</v>
      </c>
      <c r="Z15" s="21">
        <f t="shared" si="5"/>
        <v>0</v>
      </c>
    </row>
    <row r="16" spans="1:29" ht="20.100000000000001" customHeight="1">
      <c r="B16" s="12"/>
      <c r="C16" s="20" t="s">
        <v>18</v>
      </c>
      <c r="D16" s="12"/>
      <c r="F16" s="22"/>
      <c r="G16" s="22"/>
      <c r="H16" s="22" t="s">
        <v>18</v>
      </c>
      <c r="I16" s="22"/>
      <c r="K16" s="22"/>
      <c r="L16" s="22"/>
      <c r="M16" s="22" t="s">
        <v>18</v>
      </c>
      <c r="N16" s="22"/>
      <c r="P16" s="22"/>
      <c r="Q16" s="22"/>
      <c r="R16" s="22" t="s">
        <v>18</v>
      </c>
      <c r="S16" s="22"/>
      <c r="U16" s="22"/>
      <c r="V16" s="22"/>
      <c r="W16" s="22" t="s">
        <v>18</v>
      </c>
      <c r="X16" s="22"/>
    </row>
    <row r="17" spans="1:24" ht="20.100000000000001" customHeight="1">
      <c r="A17" s="7" t="s">
        <v>6</v>
      </c>
      <c r="B17" s="16">
        <f>SUM(B18:B26)</f>
        <v>100.00000000000001</v>
      </c>
      <c r="C17" s="16">
        <v>100</v>
      </c>
      <c r="D17" s="16">
        <v>100</v>
      </c>
      <c r="F17" s="4" t="s">
        <v>6</v>
      </c>
      <c r="G17" s="26">
        <f>SUM(G18:G26)</f>
        <v>100.00000000000001</v>
      </c>
      <c r="H17" s="26">
        <f t="shared" ref="H17:I17" si="8">SUM(H18:H26)</f>
        <v>100</v>
      </c>
      <c r="I17" s="26">
        <f t="shared" si="8"/>
        <v>100</v>
      </c>
      <c r="J17" s="27"/>
      <c r="K17" s="28" t="s">
        <v>6</v>
      </c>
      <c r="L17" s="26">
        <f>SUM(L18:L26)</f>
        <v>99.999999999999986</v>
      </c>
      <c r="M17" s="26">
        <f>SUM(M18:M26)+0.01</f>
        <v>99.999999999999986</v>
      </c>
      <c r="N17" s="26">
        <f t="shared" ref="N17" si="9">SUM(N18:N26)</f>
        <v>100</v>
      </c>
      <c r="O17" s="27"/>
      <c r="P17" s="28" t="s">
        <v>6</v>
      </c>
      <c r="Q17" s="26">
        <f>SUM(Q18:Q26)</f>
        <v>100</v>
      </c>
      <c r="R17" s="26">
        <f t="shared" ref="R17:S17" si="10">SUM(R18:R26)</f>
        <v>100</v>
      </c>
      <c r="S17" s="26">
        <f t="shared" si="10"/>
        <v>100</v>
      </c>
      <c r="U17" s="28" t="s">
        <v>6</v>
      </c>
      <c r="V17" s="26">
        <f>SUM(V18:V27)+0.01</f>
        <v>100</v>
      </c>
      <c r="W17" s="26">
        <f>SUM(W18:W27)-0.01</f>
        <v>99.999999999999986</v>
      </c>
      <c r="X17" s="26">
        <f>SUM(X18:X27)-0.18</f>
        <v>99.82</v>
      </c>
    </row>
    <row r="18" spans="1:24" ht="20.100000000000001" customHeight="1">
      <c r="A18" s="8" t="s">
        <v>7</v>
      </c>
      <c r="B18" s="13">
        <f>B6/$B$5*100</f>
        <v>2.3537140656502729</v>
      </c>
      <c r="C18" s="13">
        <f>C6/$C$5*100</f>
        <v>3.7898963654078952</v>
      </c>
      <c r="D18" s="13">
        <f>D6/$D$5*100</f>
        <v>0.61221859426018221</v>
      </c>
      <c r="F18" s="2" t="s">
        <v>7</v>
      </c>
      <c r="G18" s="27">
        <f>G6/$G$5*100</f>
        <v>3.1933623073883837</v>
      </c>
      <c r="H18" s="27">
        <f>H6/$H$5*100</f>
        <v>4.8161032916536239</v>
      </c>
      <c r="I18" s="27">
        <f>I6/$I$5*100</f>
        <v>1.325237305192156</v>
      </c>
      <c r="K18" s="2" t="s">
        <v>7</v>
      </c>
      <c r="L18" s="2">
        <v>3.49</v>
      </c>
      <c r="M18" s="2">
        <v>4.88</v>
      </c>
      <c r="N18" s="2">
        <v>1.84</v>
      </c>
      <c r="P18" s="2" t="s">
        <v>7</v>
      </c>
      <c r="Q18" s="2">
        <v>2.2000000000000002</v>
      </c>
      <c r="R18" s="2">
        <v>3.15</v>
      </c>
      <c r="S18" s="2">
        <v>1.02</v>
      </c>
      <c r="U18" s="2" t="s">
        <v>7</v>
      </c>
      <c r="V18" s="27">
        <f>V6/$V$5*100-0.61</f>
        <v>2.1969393149219831</v>
      </c>
      <c r="W18" s="27">
        <f>W6/$W$5*100-1</f>
        <v>3.1469552088575741</v>
      </c>
      <c r="X18" s="27">
        <f>X6/$X$5*100-0.18</f>
        <v>1.0171149742510031</v>
      </c>
    </row>
    <row r="19" spans="1:24" ht="20.100000000000001" customHeight="1">
      <c r="A19" s="9" t="s">
        <v>8</v>
      </c>
      <c r="B19" s="13">
        <f t="shared" ref="B19:B26" si="11">B7/$B$5*100</f>
        <v>5.499982200704852</v>
      </c>
      <c r="C19" s="13">
        <f t="shared" ref="C19:C26" si="12">C7/$C$5*100</f>
        <v>4.1046384599486254</v>
      </c>
      <c r="D19" s="13">
        <f t="shared" ref="D19:D26" si="13">D7/$D$5*100</f>
        <v>7.1919573809932986</v>
      </c>
      <c r="F19" s="2" t="s">
        <v>8</v>
      </c>
      <c r="G19" s="27">
        <f t="shared" ref="G19:G26" si="14">G7/$G$5*100</f>
        <v>5.5845120505728962</v>
      </c>
      <c r="H19" s="27">
        <f t="shared" ref="H19:H26" si="15">H7/$H$5*100</f>
        <v>3.3843845794916927</v>
      </c>
      <c r="I19" s="27">
        <f t="shared" ref="I19:I26" si="16">I7/$I$5*100</f>
        <v>8.1173334783909485</v>
      </c>
      <c r="K19" s="2" t="s">
        <v>8</v>
      </c>
      <c r="L19" s="2">
        <v>4.68</v>
      </c>
      <c r="M19" s="2">
        <v>2.36</v>
      </c>
      <c r="N19" s="2">
        <v>7.44</v>
      </c>
      <c r="P19" s="2" t="s">
        <v>8</v>
      </c>
      <c r="Q19" s="2">
        <v>4.9400000000000004</v>
      </c>
      <c r="R19" s="2">
        <v>3.13</v>
      </c>
      <c r="S19" s="2">
        <v>7.21</v>
      </c>
      <c r="U19" s="2" t="s">
        <v>8</v>
      </c>
      <c r="V19" s="27">
        <f>V7/$V$5*100-0.24</f>
        <v>4.9425140637773319</v>
      </c>
      <c r="W19" s="27">
        <f>W7/$W$5*100-0.12</f>
        <v>3.1329086118594387</v>
      </c>
      <c r="X19" s="27">
        <f>X7/$X$5*100-0.29</f>
        <v>7.210640168435428</v>
      </c>
    </row>
    <row r="20" spans="1:24" ht="20.100000000000001" customHeight="1">
      <c r="A20" s="8" t="s">
        <v>9</v>
      </c>
      <c r="B20" s="13">
        <f t="shared" si="11"/>
        <v>1.8601881547308907</v>
      </c>
      <c r="C20" s="13">
        <f t="shared" si="12"/>
        <v>1.7089373763618649</v>
      </c>
      <c r="D20" s="13">
        <f t="shared" si="13"/>
        <v>2.0435928280918829</v>
      </c>
      <c r="F20" s="2" t="s">
        <v>9</v>
      </c>
      <c r="G20" s="27">
        <f t="shared" si="14"/>
        <v>1.6613196365073093</v>
      </c>
      <c r="H20" s="27">
        <f t="shared" si="15"/>
        <v>1.4712917953776277</v>
      </c>
      <c r="I20" s="27">
        <f t="shared" si="16"/>
        <v>1.8800826828405905</v>
      </c>
      <c r="K20" s="2" t="s">
        <v>9</v>
      </c>
      <c r="L20" s="2">
        <v>2.16</v>
      </c>
      <c r="M20" s="2">
        <v>1.46</v>
      </c>
      <c r="N20" s="2">
        <v>2.99</v>
      </c>
      <c r="P20" s="2" t="s">
        <v>9</v>
      </c>
      <c r="Q20" s="2">
        <v>1.67</v>
      </c>
      <c r="R20" s="2">
        <v>0.66</v>
      </c>
      <c r="S20" s="2">
        <v>2.93</v>
      </c>
      <c r="U20" s="2" t="s">
        <v>9</v>
      </c>
      <c r="V20" s="27">
        <f>V8/$V$5*100-0.16</f>
        <v>1.6746726637650535</v>
      </c>
      <c r="W20" s="27">
        <f>W8/$W$5*100-0.66</f>
        <v>0.66153112880783904</v>
      </c>
      <c r="X20" s="27">
        <f>X8/$X$5*100+0.48</f>
        <v>2.9311338094289696</v>
      </c>
    </row>
    <row r="21" spans="1:24" ht="20.100000000000001" customHeight="1">
      <c r="A21" s="9" t="s">
        <v>10</v>
      </c>
      <c r="B21" s="13">
        <f t="shared" si="11"/>
        <v>2.0048478807511949</v>
      </c>
      <c r="C21" s="13">
        <f t="shared" si="12"/>
        <v>1.0227641796332929</v>
      </c>
      <c r="D21" s="13">
        <f t="shared" si="13"/>
        <v>3.1957094575242024</v>
      </c>
      <c r="F21" s="2" t="s">
        <v>10</v>
      </c>
      <c r="G21" s="27">
        <f t="shared" si="14"/>
        <v>1.8648755432635322</v>
      </c>
      <c r="H21" s="27">
        <f t="shared" si="15"/>
        <v>1.3425316141683452</v>
      </c>
      <c r="I21" s="27">
        <f t="shared" si="16"/>
        <v>2.466206108738815</v>
      </c>
      <c r="K21" s="2" t="s">
        <v>10</v>
      </c>
      <c r="L21" s="2">
        <v>2.11</v>
      </c>
      <c r="M21" s="2">
        <v>1.38</v>
      </c>
      <c r="N21" s="2">
        <v>2.97</v>
      </c>
      <c r="P21" s="2" t="s">
        <v>10</v>
      </c>
      <c r="Q21" s="2">
        <v>1.82</v>
      </c>
      <c r="R21" s="2">
        <v>0.7</v>
      </c>
      <c r="S21" s="2">
        <v>3.22</v>
      </c>
      <c r="U21" s="2" t="s">
        <v>10</v>
      </c>
      <c r="V21" s="27">
        <f>V9/$V$5*100-0.13</f>
        <v>1.8177644975652942</v>
      </c>
      <c r="W21" s="27">
        <f>W9/$W$5*100-0.41</f>
        <v>0.69838094674205875</v>
      </c>
      <c r="X21" s="27">
        <f>X9/$X$5*100+0.26</f>
        <v>3.2161555751557742</v>
      </c>
    </row>
    <row r="22" spans="1:24" ht="20.100000000000001" customHeight="1">
      <c r="A22" s="8" t="s">
        <v>11</v>
      </c>
      <c r="B22" s="13">
        <f t="shared" si="11"/>
        <v>22.72063844453578</v>
      </c>
      <c r="C22" s="13">
        <f t="shared" si="12"/>
        <v>16.648262422864565</v>
      </c>
      <c r="D22" s="13">
        <f t="shared" si="13"/>
        <v>30.083920490347708</v>
      </c>
      <c r="F22" s="2" t="s">
        <v>11</v>
      </c>
      <c r="G22" s="27">
        <f t="shared" si="14"/>
        <v>20.826550770446463</v>
      </c>
      <c r="H22" s="27">
        <f t="shared" si="15"/>
        <v>14.656216222601545</v>
      </c>
      <c r="I22" s="27">
        <f t="shared" si="16"/>
        <v>27.929937171920471</v>
      </c>
      <c r="K22" s="2" t="s">
        <v>11</v>
      </c>
      <c r="L22" s="2">
        <v>18.829999999999998</v>
      </c>
      <c r="M22" s="2">
        <v>14.11</v>
      </c>
      <c r="N22" s="2">
        <v>24.44</v>
      </c>
      <c r="P22" s="2" t="s">
        <v>11</v>
      </c>
      <c r="Q22" s="2">
        <v>21.88</v>
      </c>
      <c r="R22" s="2">
        <v>16.36</v>
      </c>
      <c r="S22" s="2">
        <v>28.79</v>
      </c>
      <c r="U22" s="2" t="s">
        <v>11</v>
      </c>
      <c r="V22" s="27">
        <f>V10/$V$5*100+0.8</f>
        <v>21.875794147012922</v>
      </c>
      <c r="W22" s="27">
        <f>W10/$W$5*100+0.9</f>
        <v>16.360493205837948</v>
      </c>
      <c r="X22" s="27">
        <f>X10/$X$5*100+0.97</f>
        <v>28.791720203715819</v>
      </c>
    </row>
    <row r="23" spans="1:24" ht="20.100000000000001" customHeight="1">
      <c r="A23" s="8" t="s">
        <v>12</v>
      </c>
      <c r="B23" s="13">
        <f t="shared" si="11"/>
        <v>35.445192734004102</v>
      </c>
      <c r="C23" s="13">
        <f t="shared" si="12"/>
        <v>34.118515456612243</v>
      </c>
      <c r="D23" s="13">
        <f t="shared" si="13"/>
        <v>37.053903878100478</v>
      </c>
      <c r="F23" s="2" t="s">
        <v>12</v>
      </c>
      <c r="G23" s="27">
        <f t="shared" si="14"/>
        <v>33.933781114184121</v>
      </c>
      <c r="H23" s="27">
        <f t="shared" si="15"/>
        <v>32.526121188137523</v>
      </c>
      <c r="I23" s="27">
        <f t="shared" si="16"/>
        <v>35.554301411591915</v>
      </c>
      <c r="K23" s="2" t="s">
        <v>12</v>
      </c>
      <c r="L23" s="2">
        <v>36.08</v>
      </c>
      <c r="M23" s="2">
        <v>34.42</v>
      </c>
      <c r="N23" s="2">
        <v>38.06</v>
      </c>
      <c r="P23" s="2" t="s">
        <v>12</v>
      </c>
      <c r="Q23" s="2">
        <v>36.130000000000003</v>
      </c>
      <c r="R23" s="2">
        <v>34.090000000000003</v>
      </c>
      <c r="S23" s="2">
        <v>38.69</v>
      </c>
      <c r="U23" s="2" t="s">
        <v>12</v>
      </c>
      <c r="V23" s="27">
        <f>V11/$V$5*100+0.74</f>
        <v>36.126434796095424</v>
      </c>
      <c r="W23" s="27">
        <f>W11/$W$5*100+0.31</f>
        <v>34.094895941265285</v>
      </c>
      <c r="X23" s="27">
        <f>X11/$X$5*100+1.38</f>
        <v>38.690439013287055</v>
      </c>
    </row>
    <row r="24" spans="1:24" ht="20.100000000000001" customHeight="1">
      <c r="A24" s="8" t="s">
        <v>13</v>
      </c>
      <c r="B24" s="13">
        <f t="shared" si="11"/>
        <v>13.211607729424824</v>
      </c>
      <c r="C24" s="13">
        <f t="shared" si="12"/>
        <v>16.831320676725028</v>
      </c>
      <c r="D24" s="13">
        <f t="shared" si="13"/>
        <v>8.8223921636019931</v>
      </c>
      <c r="F24" s="2" t="s">
        <v>13</v>
      </c>
      <c r="G24" s="27">
        <f t="shared" si="14"/>
        <v>14.486290003951009</v>
      </c>
      <c r="H24" s="27">
        <f t="shared" si="15"/>
        <v>17.5296945784876</v>
      </c>
      <c r="I24" s="27">
        <f t="shared" si="16"/>
        <v>10.982674681099899</v>
      </c>
      <c r="K24" s="2" t="s">
        <v>13</v>
      </c>
      <c r="L24" s="2">
        <v>13.3</v>
      </c>
      <c r="M24" s="2">
        <v>16.68</v>
      </c>
      <c r="N24" s="2">
        <v>9.27</v>
      </c>
      <c r="P24" s="2" t="s">
        <v>13</v>
      </c>
      <c r="Q24" s="2">
        <v>14.88</v>
      </c>
      <c r="R24" s="2">
        <v>19.5</v>
      </c>
      <c r="S24" s="2">
        <v>9.09</v>
      </c>
      <c r="U24" s="2" t="s">
        <v>13</v>
      </c>
      <c r="V24" s="27">
        <f>V12/$V$5*100+0.9</f>
        <v>14.877181299134364</v>
      </c>
      <c r="W24" s="27">
        <f>W12/$W$5*100+1.85</f>
        <v>19.502387578081056</v>
      </c>
      <c r="X24" s="27">
        <f>X12/$X$5*100-0.47</f>
        <v>9.0919825305146951</v>
      </c>
    </row>
    <row r="25" spans="1:24" ht="20.100000000000001" customHeight="1">
      <c r="A25" s="8" t="s">
        <v>14</v>
      </c>
      <c r="B25" s="13">
        <f t="shared" si="11"/>
        <v>2.87701334299889</v>
      </c>
      <c r="C25" s="13">
        <f t="shared" si="12"/>
        <v>4.6544037320263367</v>
      </c>
      <c r="D25" s="13">
        <f t="shared" si="13"/>
        <v>0.72177350060147794</v>
      </c>
      <c r="F25" s="2" t="s">
        <v>14</v>
      </c>
      <c r="G25" s="27">
        <f t="shared" si="14"/>
        <v>3.4158830501777953</v>
      </c>
      <c r="H25" s="27">
        <f t="shared" si="15"/>
        <v>5.968447849173395</v>
      </c>
      <c r="I25" s="27">
        <f t="shared" si="16"/>
        <v>0.47733021459460928</v>
      </c>
      <c r="K25" s="2" t="s">
        <v>14</v>
      </c>
      <c r="L25" s="2">
        <v>3.61</v>
      </c>
      <c r="M25" s="2">
        <v>6.02</v>
      </c>
      <c r="N25" s="2">
        <v>0.74</v>
      </c>
      <c r="P25" s="2" t="s">
        <v>14</v>
      </c>
      <c r="Q25" s="2">
        <v>2.5</v>
      </c>
      <c r="R25" s="2">
        <v>4.17</v>
      </c>
      <c r="S25" s="2">
        <v>0.41</v>
      </c>
      <c r="U25" s="2" t="s">
        <v>14</v>
      </c>
      <c r="V25" s="27">
        <f>V13/$V$5*100-0.6</f>
        <v>2.4993624851768916</v>
      </c>
      <c r="W25" s="27">
        <f>W13/$W$5*100-1.02</f>
        <v>4.1707990171408262</v>
      </c>
      <c r="X25" s="27">
        <f>X13/$X$5*100-0.18</f>
        <v>0.40682106580931515</v>
      </c>
    </row>
    <row r="26" spans="1:24" ht="20.100000000000001" customHeight="1">
      <c r="A26" s="9" t="s">
        <v>15</v>
      </c>
      <c r="B26" s="13">
        <f t="shared" si="11"/>
        <v>14.026815447199201</v>
      </c>
      <c r="C26" s="13">
        <f t="shared" si="12"/>
        <v>17.121261330420147</v>
      </c>
      <c r="D26" s="13">
        <f t="shared" si="13"/>
        <v>10.274531706478776</v>
      </c>
      <c r="F26" s="2" t="s">
        <v>15</v>
      </c>
      <c r="G26" s="27">
        <f t="shared" si="14"/>
        <v>15.033425523508495</v>
      </c>
      <c r="H26" s="27">
        <f t="shared" si="15"/>
        <v>18.305208880908648</v>
      </c>
      <c r="I26" s="27">
        <f t="shared" si="16"/>
        <v>11.266896945630593</v>
      </c>
      <c r="K26" s="2" t="s">
        <v>15</v>
      </c>
      <c r="L26" s="2">
        <v>15.74</v>
      </c>
      <c r="M26" s="2">
        <v>18.68</v>
      </c>
      <c r="N26" s="2">
        <v>12.25</v>
      </c>
      <c r="P26" s="2" t="s">
        <v>15</v>
      </c>
      <c r="Q26" s="2">
        <v>13.98</v>
      </c>
      <c r="R26" s="2">
        <v>18.239999999999998</v>
      </c>
      <c r="S26" s="2">
        <v>8.64</v>
      </c>
      <c r="U26" s="2" t="s">
        <v>15</v>
      </c>
      <c r="V26" s="27">
        <f>V14/$V$5*100-0.71</f>
        <v>13.979336732550738</v>
      </c>
      <c r="W26" s="27">
        <f>W14/$W$5*100+0.16</f>
        <v>18.241648361407975</v>
      </c>
      <c r="X26" s="27">
        <f>X14/$X$5*100-1.97</f>
        <v>8.6439926594019401</v>
      </c>
    </row>
    <row r="27" spans="1:24" ht="20.100000000000001" customHeight="1">
      <c r="A27" s="14" t="s">
        <v>16</v>
      </c>
      <c r="B27" s="15">
        <v>0</v>
      </c>
      <c r="C27" s="15">
        <v>0</v>
      </c>
      <c r="D27" s="15">
        <v>0</v>
      </c>
      <c r="F27" s="25" t="s">
        <v>16</v>
      </c>
      <c r="G27" s="29">
        <v>0</v>
      </c>
      <c r="H27" s="29">
        <v>0</v>
      </c>
      <c r="I27" s="29">
        <v>0</v>
      </c>
      <c r="K27" s="25" t="s">
        <v>16</v>
      </c>
      <c r="L27" s="29">
        <v>0</v>
      </c>
      <c r="M27" s="29">
        <v>0</v>
      </c>
      <c r="N27" s="29">
        <v>0</v>
      </c>
      <c r="P27" s="25" t="s">
        <v>16</v>
      </c>
      <c r="Q27" s="29">
        <v>0</v>
      </c>
      <c r="R27" s="29">
        <v>0</v>
      </c>
      <c r="S27" s="29">
        <v>0</v>
      </c>
      <c r="U27" s="25" t="s">
        <v>16</v>
      </c>
      <c r="V27" s="29">
        <f t="shared" ref="V27" si="17">V15/$V$5*100</f>
        <v>0</v>
      </c>
      <c r="W27" s="29">
        <f t="shared" ref="W27" si="18">W15/$W$5*100</f>
        <v>0</v>
      </c>
      <c r="X27" s="29">
        <f t="shared" ref="X27" si="19">X15/$X$5*100</f>
        <v>0</v>
      </c>
    </row>
    <row r="28" spans="1:24">
      <c r="B28" s="12"/>
      <c r="C28" s="12"/>
      <c r="D28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2022-03-25T04:43:06Z</cp:lastPrinted>
  <dcterms:created xsi:type="dcterms:W3CDTF">2021-06-08T02:05:21Z</dcterms:created>
  <dcterms:modified xsi:type="dcterms:W3CDTF">2022-05-23T07:32:05Z</dcterms:modified>
</cp:coreProperties>
</file>