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สมุดสถิติ 2560\สมุดสถิติ59 มีเลขหน้า(คีย์ของจริง)\บทที่2\"/>
    </mc:Choice>
  </mc:AlternateContent>
  <bookViews>
    <workbookView xWindow="240" yWindow="960" windowWidth="17475" windowHeight="10200"/>
  </bookViews>
  <sheets>
    <sheet name="T4" sheetId="1" r:id="rId1"/>
  </sheets>
  <definedNames>
    <definedName name="_xlnm.Print_Area" localSheetId="0">'T4'!$A$1:$AA$41</definedName>
  </definedNames>
  <calcPr calcId="162913" calcMode="manual"/>
</workbook>
</file>

<file path=xl/calcChain.xml><?xml version="1.0" encoding="utf-8"?>
<calcChain xmlns="http://schemas.openxmlformats.org/spreadsheetml/2006/main">
  <c r="S9" i="1" l="1"/>
  <c r="T9" i="1" s="1"/>
  <c r="T35" i="1"/>
  <c r="T33" i="1"/>
  <c r="T32" i="1"/>
  <c r="T31" i="1"/>
  <c r="T30" i="1"/>
  <c r="T29" i="1"/>
  <c r="T27" i="1"/>
  <c r="T26" i="1"/>
  <c r="T24" i="1"/>
  <c r="T23" i="1"/>
  <c r="T15" i="1"/>
  <c r="T14" i="1"/>
  <c r="T11" i="1"/>
  <c r="S11" i="1"/>
  <c r="S14" i="1"/>
  <c r="S15" i="1"/>
  <c r="S16" i="1"/>
  <c r="T16" i="1" s="1"/>
  <c r="S18" i="1"/>
  <c r="S20" i="1"/>
  <c r="S21" i="1"/>
  <c r="S22" i="1"/>
  <c r="S23" i="1"/>
  <c r="S24" i="1"/>
  <c r="S26" i="1"/>
  <c r="S27" i="1"/>
  <c r="S29" i="1"/>
  <c r="S30" i="1"/>
  <c r="S31" i="1"/>
  <c r="S32" i="1"/>
  <c r="S33" i="1"/>
  <c r="S35" i="1"/>
  <c r="R35" i="1"/>
  <c r="R33" i="1"/>
  <c r="R32" i="1"/>
  <c r="R31" i="1"/>
  <c r="R30" i="1"/>
  <c r="R29" i="1"/>
  <c r="R27" i="1"/>
  <c r="R26" i="1"/>
  <c r="R25" i="1"/>
  <c r="R24" i="1"/>
  <c r="R23" i="1"/>
  <c r="R22" i="1"/>
  <c r="T22" i="1" s="1"/>
  <c r="R21" i="1"/>
  <c r="T21" i="1" s="1"/>
  <c r="R20" i="1"/>
  <c r="T20" i="1" s="1"/>
  <c r="R18" i="1"/>
  <c r="T18" i="1" s="1"/>
  <c r="R16" i="1"/>
  <c r="R15" i="1"/>
  <c r="R14" i="1"/>
  <c r="R11" i="1"/>
  <c r="R9" i="1" s="1"/>
  <c r="O9" i="1" l="1"/>
  <c r="P9" i="1"/>
  <c r="L11" i="1"/>
  <c r="L18" i="1"/>
  <c r="M9" i="1"/>
  <c r="N9" i="1"/>
  <c r="I9" i="1"/>
  <c r="J9" i="1"/>
  <c r="K9" i="1"/>
  <c r="G9" i="1"/>
  <c r="H9" i="1"/>
  <c r="F9" i="1"/>
  <c r="H14" i="1"/>
  <c r="H16" i="1"/>
  <c r="H18" i="1"/>
  <c r="H20" i="1"/>
  <c r="H22" i="1"/>
  <c r="H23" i="1"/>
  <c r="H24" i="1"/>
  <c r="H26" i="1"/>
  <c r="H27" i="1"/>
  <c r="H29" i="1"/>
  <c r="H30" i="1"/>
  <c r="H31" i="1"/>
  <c r="H33" i="1"/>
  <c r="H11" i="1"/>
  <c r="L9" i="1" l="1"/>
  <c r="Q31" i="1"/>
  <c r="Q25" i="1"/>
  <c r="Q24" i="1"/>
  <c r="Q20" i="1"/>
  <c r="Q18" i="1"/>
  <c r="Q14" i="1"/>
  <c r="Q11" i="1"/>
  <c r="Q9" i="1" s="1"/>
  <c r="N31" i="1"/>
  <c r="N14" i="1"/>
</calcChain>
</file>

<file path=xl/sharedStrings.xml><?xml version="1.0" encoding="utf-8"?>
<sst xmlns="http://schemas.openxmlformats.org/spreadsheetml/2006/main" count="156" uniqueCount="84">
  <si>
    <t>ตาราง</t>
  </si>
  <si>
    <t>Table</t>
  </si>
  <si>
    <t>อุตสาหกรรม</t>
  </si>
  <si>
    <t>2559 (2016)</t>
  </si>
  <si>
    <t>Industries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</si>
  <si>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</si>
  <si>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</si>
  <si>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</si>
  <si>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</si>
  <si>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</si>
  <si>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</si>
  <si>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</si>
  <si>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</si>
  <si>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</si>
  <si>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</si>
  <si>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</si>
  <si>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</si>
  <si>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</si>
  <si>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</si>
  <si>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</si>
  <si>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ภาคเกษตรกรรม</t>
  </si>
  <si>
    <t>Agriculture</t>
  </si>
  <si>
    <t xml:space="preserve">เกษตรกรรม การป่าไม้ และการประมง </t>
  </si>
  <si>
    <t xml:space="preserve">Agriculture,  forestry and fishing </t>
  </si>
  <si>
    <t>นอกภาคเกษตรกรรม</t>
  </si>
  <si>
    <t>Non - Agriculture</t>
  </si>
  <si>
    <t>การทำเหมืองแร่ และเหมืองหิน</t>
  </si>
  <si>
    <t>-</t>
  </si>
  <si>
    <t>Mining and quarrying</t>
  </si>
  <si>
    <t>การผลิต</t>
  </si>
  <si>
    <t>Manufacturing</t>
  </si>
  <si>
    <t>ไฟฟ้า  ก๊าซ ไอน้ำ และระบบปรับอากาศ</t>
  </si>
  <si>
    <t>Electricity, gas , stearm and air conditioning  supply</t>
  </si>
  <si>
    <t xml:space="preserve">การจัดหาน้ำ การจัดการ และการบำบัดน้ำเสีย ของเสีย </t>
  </si>
  <si>
    <t>Water supply; sewerage , waste management</t>
  </si>
  <si>
    <t>และสิ่งปฏิกูล</t>
  </si>
  <si>
    <t>and remediation activities</t>
  </si>
  <si>
    <t>การก่อสร้าง</t>
  </si>
  <si>
    <t>Construction</t>
  </si>
  <si>
    <t xml:space="preserve">การขายส่ง และการขายปลีก การซ่อมแซมยานยนต์ </t>
  </si>
  <si>
    <t>Wholesale and retail trade, repair of motor vehicles</t>
  </si>
  <si>
    <t>and motorcycles</t>
  </si>
  <si>
    <t>การขนส่ง และสถานที่เก็บสินค้า</t>
  </si>
  <si>
    <t xml:space="preserve">Transportation and storage </t>
  </si>
  <si>
    <t>ที่พักแรมและบริการด้านอาหาร</t>
  </si>
  <si>
    <t>Accommodation and food service activities</t>
  </si>
  <si>
    <t>ข้อมูลข่าวสารและการสื่อสาร</t>
  </si>
  <si>
    <t>Information and communication</t>
  </si>
  <si>
    <t>กิจการทางการเงินและการประกันภัย</t>
  </si>
  <si>
    <t>Financial and insurance activities</t>
  </si>
  <si>
    <t xml:space="preserve">กิจการอสังหาริมทรัพย์  </t>
  </si>
  <si>
    <t>Real estate activities</t>
  </si>
  <si>
    <t>กิจกรรมทางวิชาชีพ วิทยาศาสตร์ และเทคนิค</t>
  </si>
  <si>
    <t>Professional , scientific and technical activities</t>
  </si>
  <si>
    <t>กิจกรรมการบริหารและการบริการสนับสนุน</t>
  </si>
  <si>
    <t>Administrative and support service activities</t>
  </si>
  <si>
    <t xml:space="preserve">การบริหารราชการ  การป้องกันประเทศ </t>
  </si>
  <si>
    <t xml:space="preserve">Public administration and defence , </t>
  </si>
  <si>
    <t>และการประกันสังคม</t>
  </si>
  <si>
    <t>compulsory social security</t>
  </si>
  <si>
    <t>การศึกษา</t>
  </si>
  <si>
    <t>Education</t>
  </si>
  <si>
    <t>กิจกรรมด้านสุขภาพ  และงานสังคมสงเคราะห์</t>
  </si>
  <si>
    <t>Human health and social work activities</t>
  </si>
  <si>
    <t>ศิลปะ ความบันเทิง และนันทนาการ</t>
  </si>
  <si>
    <t>Arts , entertainment and recreation</t>
  </si>
  <si>
    <t>กิจกรรมบริการด้านอื่นๆ</t>
  </si>
  <si>
    <t>Other service activities</t>
  </si>
  <si>
    <t>กิจกรรมการจ้างงานในครัวเรือนส่วนบุคคล  การผลิตสินค้า</t>
  </si>
  <si>
    <t xml:space="preserve">Activities of households as employers; undifferentiated goods </t>
  </si>
  <si>
    <t>และบริการที่ทำขี้นเองเพื่อใช้ในครัวเรือน</t>
  </si>
  <si>
    <t>and services producing activities of households for own use</t>
  </si>
  <si>
    <t>กิจกรรมขององค์การระหว่างประเทศ</t>
  </si>
  <si>
    <t>Activities of extraterritorial organizations and bodies</t>
  </si>
  <si>
    <t>ไม่ทราบ</t>
  </si>
  <si>
    <t>Unknown</t>
  </si>
  <si>
    <t>ที่มา:</t>
  </si>
  <si>
    <t>Source:</t>
  </si>
  <si>
    <t>ประชากรอายุ 15 ปีขึ้นไปที่มีงานทำ จำแนกตามอุตสาหกรรม และเพศ เป็นรายไตรมาส พ.ศ. 2559 - 2560</t>
  </si>
  <si>
    <t>Employed Persons Aged 15 Years and Over by Industry, Sex and Quarterly: 2016 - 2017</t>
  </si>
  <si>
    <t>2560 (2017)</t>
  </si>
  <si>
    <t xml:space="preserve"> การสำรวจภาวะการทำงานของประชากร พ.ศ. 2559 - 2560 ระดับจังหวัด สำนักงานสถิติแห่งชาติ</t>
  </si>
  <si>
    <t xml:space="preserve"> The  Labour Force Survey: 2016 - 2017 ,  Provincial level,  National Statistical Office</t>
  </si>
  <si>
    <t>(หน่วยเป็นพัน In thousands)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</si>
</sst>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#,##0.0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0.5"/>
      <name val="TH SarabunPSK"/>
      <family val="2"/>
    </font>
    <font>
      <sz val="12"/>
      <name val="TH SarabunPSK"/>
      <family val="2"/>
    </font>
    <font>
      <b/>
      <sz val="10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3" fillId="0" borderId="1" xfId="0" applyFont="1" applyBorder="1"/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5" fillId="0" borderId="8" xfId="0" applyFont="1" applyBorder="1" applyAlignment="1">
      <alignment horizontal="center" vertical="center"/>
    </xf>
    <xf numFmtId="0" fontId="6" fillId="0" borderId="0" xfId="0" applyFont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0" xfId="0" applyFont="1" applyBorder="1"/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9" xfId="0" applyFont="1" applyBorder="1"/>
    <xf numFmtId="0" fontId="10" fillId="0" borderId="13" xfId="0" applyFont="1" applyBorder="1"/>
    <xf numFmtId="0" fontId="10" fillId="0" borderId="0" xfId="0" applyFont="1" applyBorder="1"/>
    <xf numFmtId="0" fontId="1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3" fontId="7" fillId="0" borderId="14" xfId="1" applyNumberFormat="1" applyFont="1" applyBorder="1" applyAlignment="1">
      <alignment horizontal="right"/>
    </xf>
    <xf numFmtId="3" fontId="10" fillId="0" borderId="14" xfId="1" applyNumberFormat="1" applyFont="1" applyBorder="1" applyAlignment="1">
      <alignment horizontal="right"/>
    </xf>
    <xf numFmtId="3" fontId="10" fillId="0" borderId="14" xfId="1" applyNumberFormat="1" applyFont="1" applyBorder="1" applyAlignment="1">
      <alignment horizontal="right" vertical="center"/>
    </xf>
    <xf numFmtId="187" fontId="7" fillId="0" borderId="14" xfId="1" applyNumberFormat="1" applyFont="1" applyBorder="1" applyAlignment="1">
      <alignment horizontal="right"/>
    </xf>
    <xf numFmtId="187" fontId="10" fillId="0" borderId="14" xfId="1" applyNumberFormat="1" applyFont="1" applyBorder="1" applyAlignment="1">
      <alignment horizontal="right"/>
    </xf>
    <xf numFmtId="187" fontId="10" fillId="0" borderId="7" xfId="1" applyNumberFormat="1" applyFont="1" applyBorder="1" applyAlignment="1">
      <alignment horizontal="right" vertical="center"/>
    </xf>
    <xf numFmtId="187" fontId="10" fillId="0" borderId="14" xfId="1" applyNumberFormat="1" applyFont="1" applyBorder="1" applyAlignment="1">
      <alignment horizontal="right" vertical="center"/>
    </xf>
    <xf numFmtId="187" fontId="7" fillId="0" borderId="0" xfId="0" applyNumberFormat="1" applyFont="1"/>
    <xf numFmtId="187" fontId="10" fillId="0" borderId="0" xfId="0" applyNumberFormat="1" applyFont="1" applyAlignment="1">
      <alignment vertical="center"/>
    </xf>
    <xf numFmtId="187" fontId="10" fillId="0" borderId="14" xfId="0" applyNumberFormat="1" applyFont="1" applyBorder="1" applyAlignment="1">
      <alignment vertical="center"/>
    </xf>
    <xf numFmtId="187" fontId="10" fillId="0" borderId="7" xfId="1" quotePrefix="1" applyNumberFormat="1" applyFont="1" applyBorder="1" applyAlignment="1">
      <alignment horizontal="right" vertical="center"/>
    </xf>
    <xf numFmtId="187" fontId="10" fillId="0" borderId="8" xfId="0" applyNumberFormat="1" applyFont="1" applyBorder="1" applyAlignment="1">
      <alignment vertical="center"/>
    </xf>
    <xf numFmtId="187" fontId="10" fillId="0" borderId="14" xfId="1" quotePrefix="1" applyNumberFormat="1" applyFont="1" applyBorder="1" applyAlignment="1">
      <alignment horizontal="right"/>
    </xf>
    <xf numFmtId="187" fontId="7" fillId="0" borderId="12" xfId="0" applyNumberFormat="1" applyFont="1" applyBorder="1"/>
    <xf numFmtId="187" fontId="7" fillId="0" borderId="14" xfId="0" applyNumberFormat="1" applyFont="1" applyBorder="1"/>
    <xf numFmtId="187" fontId="7" fillId="0" borderId="0" xfId="0" applyNumberFormat="1" applyFont="1" applyAlignment="1">
      <alignment vertical="center"/>
    </xf>
    <xf numFmtId="187" fontId="7" fillId="0" borderId="14" xfId="0" applyNumberFormat="1" applyFont="1" applyBorder="1" applyAlignment="1">
      <alignment vertical="center"/>
    </xf>
    <xf numFmtId="187" fontId="10" fillId="0" borderId="0" xfId="1" applyNumberFormat="1" applyFont="1" applyAlignment="1">
      <alignment horizontal="right" vertical="center"/>
    </xf>
    <xf numFmtId="187" fontId="10" fillId="0" borderId="14" xfId="0" quotePrefix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</cellXfs>
  <cellStyles count="4">
    <cellStyle name="Comma 2" xfId="2"/>
    <cellStyle name="จุลภาค" xfId="1" builtinId="3"/>
    <cellStyle name="ปกติ" xfId="0" builtinId="0"/>
    <cellStyle name="ปกติ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57150</xdr:colOff>
      <xdr:row>0</xdr:row>
      <xdr:rowOff>0</xdr:rowOff>
    </xdr:from>
    <xdr:to>
      <xdr:col>27</xdr:col>
      <xdr:colOff>95250</xdr:colOff>
      <xdr:row>39</xdr:row>
      <xdr:rowOff>104775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653588" y="0"/>
          <a:ext cx="601662" cy="6303963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"/>
  <sheetViews>
    <sheetView showGridLines="0" tabSelected="1" view="pageBreakPreview" zoomScale="120" zoomScaleNormal="100" zoomScaleSheetLayoutView="120" workbookViewId="0">
      <selection activeCell="T10" sqref="T10"/>
    </sheetView>
  </sheetViews>
  <sheetFormatPr defaultRowHeight="18.75" x14ac:dyDescent="0.3"/>
  <cols>
    <col min="1" max="1" width="1.42578125" style="8" customWidth="1"/>
    <col min="2" max="2" width="1.28515625" style="8" customWidth="1"/>
    <col min="3" max="3" width="5.7109375" style="8" customWidth="1"/>
    <col min="4" max="4" width="4.140625" style="8" customWidth="1"/>
    <col min="5" max="5" width="20.140625" style="8" customWidth="1"/>
    <col min="6" max="8" width="4.85546875" style="8" customWidth="1"/>
    <col min="9" max="9" width="5.5703125" style="8" customWidth="1"/>
    <col min="10" max="20" width="5.28515625" style="8" customWidth="1"/>
    <col min="21" max="22" width="0.7109375" style="8" customWidth="1"/>
    <col min="23" max="23" width="9.140625" style="8"/>
    <col min="24" max="24" width="22.7109375" style="8" customWidth="1"/>
    <col min="25" max="25" width="2" style="9" customWidth="1"/>
    <col min="26" max="26" width="0.28515625" style="9" hidden="1" customWidth="1"/>
    <col min="27" max="27" width="6.42578125" style="8" customWidth="1"/>
    <col min="28" max="16384" width="9.140625" style="8"/>
  </cols>
  <sheetData>
    <row r="1" spans="1:26" s="1" customFormat="1" ht="20.25" customHeight="1" x14ac:dyDescent="0.3">
      <c r="C1" s="2" t="s">
        <v>0</v>
      </c>
      <c r="D1" s="3">
        <v>2.4</v>
      </c>
      <c r="E1" s="2" t="s">
        <v>78</v>
      </c>
      <c r="Y1" s="4"/>
      <c r="Z1" s="4"/>
    </row>
    <row r="2" spans="1:26" s="5" customFormat="1" ht="16.5" customHeight="1" x14ac:dyDescent="0.3">
      <c r="C2" s="1" t="s">
        <v>1</v>
      </c>
      <c r="D2" s="6">
        <v>2.4</v>
      </c>
      <c r="E2" s="1" t="s">
        <v>79</v>
      </c>
      <c r="X2" s="48" t="s">
        <v>83</v>
      </c>
      <c r="Y2" s="7"/>
      <c r="Z2" s="7"/>
    </row>
    <row r="3" spans="1:26" ht="7.5" customHeight="1" x14ac:dyDescent="0.3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Y3" s="11"/>
    </row>
    <row r="4" spans="1:26" ht="15.75" customHeight="1" x14ac:dyDescent="0.3">
      <c r="A4" s="12"/>
      <c r="B4" s="70" t="s">
        <v>2</v>
      </c>
      <c r="C4" s="70"/>
      <c r="D4" s="70"/>
      <c r="E4" s="71"/>
      <c r="F4" s="76" t="s">
        <v>3</v>
      </c>
      <c r="G4" s="77"/>
      <c r="H4" s="77"/>
      <c r="I4" s="77"/>
      <c r="J4" s="77"/>
      <c r="K4" s="77"/>
      <c r="L4" s="77"/>
      <c r="M4" s="77"/>
      <c r="N4" s="77"/>
      <c r="O4" s="77"/>
      <c r="P4" s="77"/>
      <c r="Q4" s="78"/>
      <c r="R4" s="76" t="s">
        <v>80</v>
      </c>
      <c r="S4" s="77"/>
      <c r="T4" s="78"/>
      <c r="U4" s="13"/>
      <c r="V4" s="70" t="s">
        <v>4</v>
      </c>
      <c r="W4" s="70"/>
      <c r="X4" s="70"/>
      <c r="Y4" s="12"/>
    </row>
    <row r="5" spans="1:26" s="16" customFormat="1" ht="15" customHeight="1" x14ac:dyDescent="0.25">
      <c r="A5" s="14"/>
      <c r="B5" s="72"/>
      <c r="C5" s="72"/>
      <c r="D5" s="72"/>
      <c r="E5" s="73"/>
      <c r="F5" s="79" t="s">
        <v>5</v>
      </c>
      <c r="G5" s="70"/>
      <c r="H5" s="71"/>
      <c r="I5" s="79" t="s">
        <v>6</v>
      </c>
      <c r="J5" s="70"/>
      <c r="K5" s="71"/>
      <c r="L5" s="79" t="s">
        <v>7</v>
      </c>
      <c r="M5" s="70"/>
      <c r="N5" s="71"/>
      <c r="O5" s="79" t="s">
        <v>8</v>
      </c>
      <c r="P5" s="70"/>
      <c r="Q5" s="71"/>
      <c r="R5" s="79" t="s">
        <v>5</v>
      </c>
      <c r="S5" s="70"/>
      <c r="T5" s="71"/>
      <c r="U5" s="15"/>
      <c r="V5" s="72"/>
      <c r="W5" s="72"/>
      <c r="X5" s="72"/>
      <c r="Y5" s="14"/>
      <c r="Z5" s="14"/>
    </row>
    <row r="6" spans="1:26" s="16" customFormat="1" ht="12.75" customHeight="1" x14ac:dyDescent="0.25">
      <c r="A6" s="14"/>
      <c r="B6" s="72"/>
      <c r="C6" s="72"/>
      <c r="D6" s="72"/>
      <c r="E6" s="73"/>
      <c r="F6" s="80" t="s">
        <v>9</v>
      </c>
      <c r="G6" s="74"/>
      <c r="H6" s="75"/>
      <c r="I6" s="80" t="s">
        <v>10</v>
      </c>
      <c r="J6" s="74"/>
      <c r="K6" s="75"/>
      <c r="L6" s="80" t="s">
        <v>11</v>
      </c>
      <c r="M6" s="74"/>
      <c r="N6" s="75"/>
      <c r="O6" s="80" t="s">
        <v>12</v>
      </c>
      <c r="P6" s="74"/>
      <c r="Q6" s="75"/>
      <c r="R6" s="80" t="s">
        <v>9</v>
      </c>
      <c r="S6" s="74"/>
      <c r="T6" s="75"/>
      <c r="U6" s="15"/>
      <c r="V6" s="72"/>
      <c r="W6" s="72"/>
      <c r="X6" s="72"/>
      <c r="Y6" s="14"/>
      <c r="Z6" s="14"/>
    </row>
    <row r="7" spans="1:26" s="16" customFormat="1" ht="13.5" customHeight="1" x14ac:dyDescent="0.25">
      <c r="A7" s="14"/>
      <c r="B7" s="72"/>
      <c r="C7" s="72"/>
      <c r="D7" s="72"/>
      <c r="E7" s="73"/>
      <c r="F7" s="17" t="s">
        <v>13</v>
      </c>
      <c r="G7" s="18" t="s">
        <v>14</v>
      </c>
      <c r="H7" s="19" t="s">
        <v>15</v>
      </c>
      <c r="I7" s="20" t="s">
        <v>13</v>
      </c>
      <c r="J7" s="18" t="s">
        <v>14</v>
      </c>
      <c r="K7" s="20" t="s">
        <v>15</v>
      </c>
      <c r="L7" s="17" t="s">
        <v>13</v>
      </c>
      <c r="M7" s="18" t="s">
        <v>14</v>
      </c>
      <c r="N7" s="19" t="s">
        <v>15</v>
      </c>
      <c r="O7" s="17" t="s">
        <v>13</v>
      </c>
      <c r="P7" s="18" t="s">
        <v>14</v>
      </c>
      <c r="Q7" s="19" t="s">
        <v>15</v>
      </c>
      <c r="R7" s="17" t="s">
        <v>13</v>
      </c>
      <c r="S7" s="18" t="s">
        <v>14</v>
      </c>
      <c r="T7" s="19" t="s">
        <v>15</v>
      </c>
      <c r="U7" s="17"/>
      <c r="V7" s="72"/>
      <c r="W7" s="72"/>
      <c r="X7" s="72"/>
      <c r="Y7" s="14"/>
      <c r="Z7" s="14"/>
    </row>
    <row r="8" spans="1:26" s="16" customFormat="1" ht="13.5" customHeight="1" x14ac:dyDescent="0.25">
      <c r="A8" s="21"/>
      <c r="B8" s="74"/>
      <c r="C8" s="74"/>
      <c r="D8" s="74"/>
      <c r="E8" s="75"/>
      <c r="F8" s="22" t="s">
        <v>16</v>
      </c>
      <c r="G8" s="23" t="s">
        <v>17</v>
      </c>
      <c r="H8" s="24" t="s">
        <v>18</v>
      </c>
      <c r="I8" s="25" t="s">
        <v>16</v>
      </c>
      <c r="J8" s="23" t="s">
        <v>17</v>
      </c>
      <c r="K8" s="25" t="s">
        <v>18</v>
      </c>
      <c r="L8" s="22" t="s">
        <v>16</v>
      </c>
      <c r="M8" s="23" t="s">
        <v>17</v>
      </c>
      <c r="N8" s="24" t="s">
        <v>18</v>
      </c>
      <c r="O8" s="22" t="s">
        <v>16</v>
      </c>
      <c r="P8" s="23" t="s">
        <v>17</v>
      </c>
      <c r="Q8" s="24" t="s">
        <v>18</v>
      </c>
      <c r="R8" s="22" t="s">
        <v>16</v>
      </c>
      <c r="S8" s="23" t="s">
        <v>17</v>
      </c>
      <c r="T8" s="24" t="s">
        <v>18</v>
      </c>
      <c r="U8" s="22"/>
      <c r="V8" s="74"/>
      <c r="W8" s="74"/>
      <c r="X8" s="74"/>
      <c r="Y8" s="21"/>
      <c r="Z8" s="14"/>
    </row>
    <row r="9" spans="1:26" s="26" customFormat="1" ht="16.5" customHeight="1" x14ac:dyDescent="0.25">
      <c r="B9" s="69" t="s">
        <v>19</v>
      </c>
      <c r="C9" s="69"/>
      <c r="D9" s="69"/>
      <c r="E9" s="69"/>
      <c r="F9" s="53">
        <f>SUM(F11:F35)</f>
        <v>501.2000000000001</v>
      </c>
      <c r="G9" s="53">
        <f t="shared" ref="G9:Q9" si="0">SUM(G11:G35)</f>
        <v>263.7</v>
      </c>
      <c r="H9" s="53">
        <f t="shared" si="0"/>
        <v>237.5</v>
      </c>
      <c r="I9" s="53">
        <f t="shared" si="0"/>
        <v>480.49999999999994</v>
      </c>
      <c r="J9" s="53">
        <f t="shared" si="0"/>
        <v>264.19999999999993</v>
      </c>
      <c r="K9" s="53">
        <f t="shared" si="0"/>
        <v>216.3</v>
      </c>
      <c r="L9" s="53">
        <f t="shared" si="0"/>
        <v>493.39999999999992</v>
      </c>
      <c r="M9" s="53">
        <f t="shared" si="0"/>
        <v>266.09999999999997</v>
      </c>
      <c r="N9" s="53">
        <f t="shared" si="0"/>
        <v>227.3</v>
      </c>
      <c r="O9" s="53">
        <f t="shared" si="0"/>
        <v>488.09999999999997</v>
      </c>
      <c r="P9" s="53">
        <f t="shared" si="0"/>
        <v>259.09999999999997</v>
      </c>
      <c r="Q9" s="53">
        <f t="shared" si="0"/>
        <v>229</v>
      </c>
      <c r="R9" s="57">
        <f>R11+R14+R15+R16+R18+R20+R21+R22+R23+R24+R25+R26+R27+R29+R30+R31+R32+R33+R35</f>
        <v>487.33299999999997</v>
      </c>
      <c r="S9" s="63">
        <f>S11+S14+S15+S16+S18+S20+S21+S22+S23+S24+S26+S27+S29+S30+S31+S32+S33+S35</f>
        <v>255.57800000000003</v>
      </c>
      <c r="T9" s="63">
        <f>R9-S9</f>
        <v>231.75499999999994</v>
      </c>
      <c r="U9" s="27"/>
      <c r="V9" s="69" t="s">
        <v>16</v>
      </c>
      <c r="W9" s="69"/>
      <c r="X9" s="69"/>
      <c r="Y9" s="27"/>
      <c r="Z9" s="27"/>
    </row>
    <row r="10" spans="1:26" s="26" customFormat="1" ht="12.75" customHeight="1" x14ac:dyDescent="0.25">
      <c r="A10" s="28" t="s">
        <v>20</v>
      </c>
      <c r="C10" s="28"/>
      <c r="D10" s="28"/>
      <c r="E10" s="29"/>
      <c r="F10" s="50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7"/>
      <c r="S10" s="64"/>
      <c r="T10" s="64"/>
      <c r="U10" s="30" t="s">
        <v>21</v>
      </c>
      <c r="W10" s="31"/>
      <c r="X10" s="32"/>
      <c r="Y10" s="27"/>
      <c r="Z10" s="27"/>
    </row>
    <row r="11" spans="1:26" s="35" customFormat="1" ht="12.75" customHeight="1" x14ac:dyDescent="0.25">
      <c r="A11" s="33"/>
      <c r="B11" s="33" t="s">
        <v>22</v>
      </c>
      <c r="C11" s="33"/>
      <c r="D11" s="33"/>
      <c r="E11" s="33"/>
      <c r="F11" s="54">
        <v>189.3</v>
      </c>
      <c r="G11" s="54">
        <v>111</v>
      </c>
      <c r="H11" s="59">
        <f>F11-G11</f>
        <v>78.300000000000011</v>
      </c>
      <c r="I11" s="58">
        <v>162.80000000000001</v>
      </c>
      <c r="J11" s="54">
        <v>99.6</v>
      </c>
      <c r="K11" s="54">
        <v>63.2</v>
      </c>
      <c r="L11" s="54">
        <f>M11+N11</f>
        <v>197.1</v>
      </c>
      <c r="M11" s="54">
        <v>114.5</v>
      </c>
      <c r="N11" s="54">
        <v>82.6</v>
      </c>
      <c r="O11" s="54">
        <v>207.6</v>
      </c>
      <c r="P11" s="54">
        <v>124.5</v>
      </c>
      <c r="Q11" s="54">
        <f>O11-P11</f>
        <v>83.1</v>
      </c>
      <c r="R11" s="58">
        <f>199809/1000</f>
        <v>199.809</v>
      </c>
      <c r="S11" s="59">
        <f>116614/1000</f>
        <v>116.614</v>
      </c>
      <c r="T11" s="59">
        <f>R11-S11</f>
        <v>83.194999999999993</v>
      </c>
      <c r="U11" s="34"/>
      <c r="V11" s="33" t="s">
        <v>23</v>
      </c>
      <c r="W11" s="33"/>
      <c r="Y11" s="36"/>
      <c r="Z11" s="36"/>
    </row>
    <row r="12" spans="1:26" s="38" customFormat="1" ht="12.75" customHeight="1" x14ac:dyDescent="0.25">
      <c r="A12" s="28" t="s">
        <v>24</v>
      </c>
      <c r="B12" s="28"/>
      <c r="C12" s="28"/>
      <c r="D12" s="37"/>
      <c r="E12" s="37"/>
      <c r="F12" s="54"/>
      <c r="G12" s="65"/>
      <c r="H12" s="59"/>
      <c r="I12" s="54"/>
      <c r="J12" s="54"/>
      <c r="K12" s="54"/>
      <c r="L12" s="54"/>
      <c r="M12" s="54"/>
      <c r="N12" s="54"/>
      <c r="O12" s="54"/>
      <c r="P12" s="54"/>
      <c r="Q12" s="54"/>
      <c r="R12" s="65"/>
      <c r="S12" s="66"/>
      <c r="T12" s="66"/>
      <c r="U12" s="30" t="s">
        <v>25</v>
      </c>
      <c r="V12" s="28"/>
      <c r="W12" s="28"/>
      <c r="Y12" s="39"/>
      <c r="Z12" s="39"/>
    </row>
    <row r="13" spans="1:26" s="35" customFormat="1" ht="12.75" customHeight="1" x14ac:dyDescent="0.25">
      <c r="A13" s="33"/>
      <c r="B13" s="33" t="s">
        <v>26</v>
      </c>
      <c r="C13" s="33"/>
      <c r="D13" s="33"/>
      <c r="E13" s="33"/>
      <c r="F13" s="54">
        <v>1.8</v>
      </c>
      <c r="G13" s="54">
        <v>1.8</v>
      </c>
      <c r="H13" s="68" t="s">
        <v>27</v>
      </c>
      <c r="I13" s="58">
        <v>1.4</v>
      </c>
      <c r="J13" s="54">
        <v>1.4</v>
      </c>
      <c r="K13" s="62" t="s">
        <v>27</v>
      </c>
      <c r="L13" s="54">
        <v>1.6</v>
      </c>
      <c r="M13" s="54">
        <v>1.6</v>
      </c>
      <c r="N13" s="62" t="s">
        <v>27</v>
      </c>
      <c r="O13" s="54">
        <v>1.2</v>
      </c>
      <c r="P13" s="54">
        <v>1.2</v>
      </c>
      <c r="Q13" s="62" t="s">
        <v>27</v>
      </c>
      <c r="R13" s="62" t="s">
        <v>27</v>
      </c>
      <c r="S13" s="62" t="s">
        <v>27</v>
      </c>
      <c r="T13" s="62" t="s">
        <v>27</v>
      </c>
      <c r="U13" s="34"/>
      <c r="V13" s="33" t="s">
        <v>28</v>
      </c>
      <c r="W13" s="33"/>
      <c r="Y13" s="36"/>
      <c r="Z13" s="36"/>
    </row>
    <row r="14" spans="1:26" s="35" customFormat="1" ht="12.75" customHeight="1" x14ac:dyDescent="0.25">
      <c r="A14" s="33"/>
      <c r="B14" s="33" t="s">
        <v>29</v>
      </c>
      <c r="C14" s="33"/>
      <c r="D14" s="33"/>
      <c r="E14" s="33"/>
      <c r="F14" s="54">
        <v>48</v>
      </c>
      <c r="G14" s="54">
        <v>21.2</v>
      </c>
      <c r="H14" s="59">
        <f t="shared" ref="H14:H33" si="1">F14-G14</f>
        <v>26.8</v>
      </c>
      <c r="I14" s="58">
        <v>50.8</v>
      </c>
      <c r="J14" s="54">
        <v>26.6</v>
      </c>
      <c r="K14" s="54">
        <v>24.2</v>
      </c>
      <c r="L14" s="54">
        <v>42.4</v>
      </c>
      <c r="M14" s="54">
        <v>23</v>
      </c>
      <c r="N14" s="54">
        <f>L14-M14</f>
        <v>19.399999999999999</v>
      </c>
      <c r="O14" s="54">
        <v>41.5</v>
      </c>
      <c r="P14" s="54">
        <v>19</v>
      </c>
      <c r="Q14" s="54">
        <f>O14-P14</f>
        <v>22.5</v>
      </c>
      <c r="R14" s="58">
        <f>40355/1000</f>
        <v>40.354999999999997</v>
      </c>
      <c r="S14" s="59">
        <f>16800/1000</f>
        <v>16.8</v>
      </c>
      <c r="T14" s="59">
        <f>R14-S14</f>
        <v>23.554999999999996</v>
      </c>
      <c r="U14" s="34"/>
      <c r="V14" s="33" t="s">
        <v>30</v>
      </c>
      <c r="W14" s="33"/>
      <c r="Y14" s="36"/>
      <c r="Z14" s="36"/>
    </row>
    <row r="15" spans="1:26" s="35" customFormat="1" ht="12.75" customHeight="1" x14ac:dyDescent="0.5">
      <c r="A15" s="33"/>
      <c r="B15" s="33" t="s">
        <v>31</v>
      </c>
      <c r="C15" s="33"/>
      <c r="D15" s="33"/>
      <c r="E15" s="33"/>
      <c r="F15" s="56">
        <v>0.2</v>
      </c>
      <c r="G15" s="55">
        <v>0.2</v>
      </c>
      <c r="H15" s="68" t="s">
        <v>27</v>
      </c>
      <c r="I15" s="58">
        <v>0.3</v>
      </c>
      <c r="J15" s="56">
        <v>0.3</v>
      </c>
      <c r="K15" s="60" t="s">
        <v>27</v>
      </c>
      <c r="L15" s="55">
        <v>0.8</v>
      </c>
      <c r="M15" s="55">
        <v>0.8</v>
      </c>
      <c r="N15" s="60" t="s">
        <v>27</v>
      </c>
      <c r="O15" s="55">
        <v>0.9</v>
      </c>
      <c r="P15" s="55">
        <v>0.9</v>
      </c>
      <c r="Q15" s="60" t="s">
        <v>27</v>
      </c>
      <c r="R15" s="58">
        <f>1943/1000</f>
        <v>1.9430000000000001</v>
      </c>
      <c r="S15" s="59">
        <f>1289/1000</f>
        <v>1.2889999999999999</v>
      </c>
      <c r="T15" s="59">
        <f>R15-S15</f>
        <v>0.65400000000000014</v>
      </c>
      <c r="U15" s="34"/>
      <c r="V15" s="33" t="s">
        <v>32</v>
      </c>
      <c r="W15" s="33"/>
      <c r="Y15" s="36"/>
      <c r="Z15" s="36"/>
    </row>
    <row r="16" spans="1:26" s="35" customFormat="1" ht="12.75" customHeight="1" x14ac:dyDescent="0.25">
      <c r="A16" s="33"/>
      <c r="B16" s="33" t="s">
        <v>33</v>
      </c>
      <c r="C16" s="33"/>
      <c r="D16" s="33"/>
      <c r="E16" s="33"/>
      <c r="F16" s="54">
        <v>2.8</v>
      </c>
      <c r="G16" s="54">
        <v>1</v>
      </c>
      <c r="H16" s="59">
        <f t="shared" si="1"/>
        <v>1.7999999999999998</v>
      </c>
      <c r="I16" s="54">
        <v>2.9</v>
      </c>
      <c r="J16" s="62">
        <v>1.4</v>
      </c>
      <c r="K16" s="54">
        <v>1.5</v>
      </c>
      <c r="L16" s="54">
        <v>1.3</v>
      </c>
      <c r="M16" s="54">
        <v>0.4</v>
      </c>
      <c r="N16" s="54">
        <v>0.9</v>
      </c>
      <c r="O16" s="54">
        <v>0.7</v>
      </c>
      <c r="P16" s="62" t="s">
        <v>27</v>
      </c>
      <c r="Q16" s="54">
        <v>0.7</v>
      </c>
      <c r="R16" s="58">
        <f>1801/1000</f>
        <v>1.8009999999999999</v>
      </c>
      <c r="S16" s="59">
        <f>761/1000</f>
        <v>0.76100000000000001</v>
      </c>
      <c r="T16" s="59">
        <f>R16-S16</f>
        <v>1.04</v>
      </c>
      <c r="U16" s="34"/>
      <c r="V16" s="33" t="s">
        <v>34</v>
      </c>
      <c r="W16" s="33"/>
      <c r="Y16" s="36"/>
      <c r="Z16" s="36"/>
    </row>
    <row r="17" spans="1:26" s="35" customFormat="1" ht="12.75" customHeight="1" x14ac:dyDescent="0.25">
      <c r="A17" s="33"/>
      <c r="B17" s="33"/>
      <c r="C17" s="33" t="s">
        <v>35</v>
      </c>
      <c r="D17" s="33"/>
      <c r="E17" s="33"/>
      <c r="F17" s="51"/>
      <c r="G17" s="54"/>
      <c r="H17" s="59"/>
      <c r="I17" s="54"/>
      <c r="J17" s="54"/>
      <c r="K17" s="54"/>
      <c r="L17" s="54"/>
      <c r="M17" s="54"/>
      <c r="N17" s="54"/>
      <c r="O17" s="54"/>
      <c r="P17" s="54"/>
      <c r="Q17" s="54"/>
      <c r="R17" s="58"/>
      <c r="S17" s="59"/>
      <c r="T17" s="59"/>
      <c r="U17" s="34"/>
      <c r="V17" s="33"/>
      <c r="W17" s="33" t="s">
        <v>36</v>
      </c>
      <c r="Y17" s="36"/>
      <c r="Z17" s="36"/>
    </row>
    <row r="18" spans="1:26" s="35" customFormat="1" ht="12.75" customHeight="1" x14ac:dyDescent="0.25">
      <c r="A18" s="33"/>
      <c r="B18" s="33" t="s">
        <v>37</v>
      </c>
      <c r="C18" s="33"/>
      <c r="D18" s="33"/>
      <c r="E18" s="33"/>
      <c r="F18" s="54">
        <v>45</v>
      </c>
      <c r="G18" s="54">
        <v>35.9</v>
      </c>
      <c r="H18" s="59">
        <f t="shared" si="1"/>
        <v>9.1000000000000014</v>
      </c>
      <c r="I18" s="54">
        <v>43.3</v>
      </c>
      <c r="J18" s="54">
        <v>32.799999999999997</v>
      </c>
      <c r="K18" s="54">
        <v>10.5</v>
      </c>
      <c r="L18" s="54">
        <f>M18+N18</f>
        <v>38.400000000000006</v>
      </c>
      <c r="M18" s="54">
        <v>28.1</v>
      </c>
      <c r="N18" s="54">
        <v>10.3</v>
      </c>
      <c r="O18" s="54">
        <v>32.5</v>
      </c>
      <c r="P18" s="54">
        <v>23.6</v>
      </c>
      <c r="Q18" s="54">
        <f>O18-P18</f>
        <v>8.8999999999999986</v>
      </c>
      <c r="R18" s="58">
        <f>38027/1000</f>
        <v>38.027000000000001</v>
      </c>
      <c r="S18" s="59">
        <f>30822/1000</f>
        <v>30.821999999999999</v>
      </c>
      <c r="T18" s="59">
        <f>R18-S18</f>
        <v>7.2050000000000018</v>
      </c>
      <c r="U18" s="34"/>
      <c r="V18" s="33" t="s">
        <v>38</v>
      </c>
      <c r="W18" s="33"/>
      <c r="Y18" s="36"/>
      <c r="Z18" s="36"/>
    </row>
    <row r="19" spans="1:26" s="35" customFormat="1" ht="12.75" customHeight="1" x14ac:dyDescent="0.5">
      <c r="A19" s="33"/>
      <c r="C19" s="33"/>
      <c r="D19" s="33"/>
      <c r="E19" s="33"/>
      <c r="F19" s="52"/>
      <c r="G19" s="61"/>
      <c r="H19" s="59"/>
      <c r="I19" s="55"/>
      <c r="J19" s="55"/>
      <c r="K19" s="55"/>
      <c r="L19" s="55"/>
      <c r="M19" s="55"/>
      <c r="N19" s="55"/>
      <c r="O19" s="55"/>
      <c r="P19" s="55"/>
      <c r="Q19" s="55"/>
      <c r="R19" s="58"/>
      <c r="S19" s="59"/>
      <c r="T19" s="59"/>
      <c r="U19" s="34"/>
      <c r="V19" s="33" t="s">
        <v>40</v>
      </c>
      <c r="W19" s="33"/>
      <c r="Y19" s="36"/>
      <c r="Z19" s="36"/>
    </row>
    <row r="20" spans="1:26" s="35" customFormat="1" ht="12.75" customHeight="1" x14ac:dyDescent="0.25">
      <c r="A20" s="33"/>
      <c r="B20" s="33" t="s">
        <v>39</v>
      </c>
      <c r="C20" s="33"/>
      <c r="D20" s="33"/>
      <c r="E20" s="33"/>
      <c r="F20" s="54">
        <v>77.2</v>
      </c>
      <c r="G20" s="55">
        <v>32.4</v>
      </c>
      <c r="H20" s="59">
        <f t="shared" si="1"/>
        <v>44.800000000000004</v>
      </c>
      <c r="I20" s="54">
        <v>76.5</v>
      </c>
      <c r="J20" s="54">
        <v>35</v>
      </c>
      <c r="K20" s="54">
        <v>41.5</v>
      </c>
      <c r="L20" s="54">
        <v>73.5</v>
      </c>
      <c r="M20" s="54">
        <v>33.4</v>
      </c>
      <c r="N20" s="54">
        <v>40.1</v>
      </c>
      <c r="O20" s="54">
        <v>73.2</v>
      </c>
      <c r="P20" s="54">
        <v>34.5</v>
      </c>
      <c r="Q20" s="54">
        <f>O20-P20</f>
        <v>38.700000000000003</v>
      </c>
      <c r="R20" s="58">
        <f>71096/1000</f>
        <v>71.096000000000004</v>
      </c>
      <c r="S20" s="59">
        <f>35096/1000</f>
        <v>35.095999999999997</v>
      </c>
      <c r="T20" s="59">
        <f>R20-S20</f>
        <v>36.000000000000007</v>
      </c>
      <c r="U20" s="34"/>
      <c r="V20" s="33"/>
      <c r="W20" s="33" t="s">
        <v>41</v>
      </c>
      <c r="Y20" s="36"/>
      <c r="Z20" s="36"/>
    </row>
    <row r="21" spans="1:26" s="35" customFormat="1" ht="12.75" customHeight="1" x14ac:dyDescent="0.25">
      <c r="A21" s="33"/>
      <c r="B21" s="33" t="s">
        <v>42</v>
      </c>
      <c r="C21" s="33"/>
      <c r="D21" s="33"/>
      <c r="E21" s="33"/>
      <c r="F21" s="54">
        <v>6.1</v>
      </c>
      <c r="G21" s="54">
        <v>6.1</v>
      </c>
      <c r="H21" s="59"/>
      <c r="I21" s="54">
        <v>8.5</v>
      </c>
      <c r="J21" s="54">
        <v>8</v>
      </c>
      <c r="K21" s="54">
        <v>0.5</v>
      </c>
      <c r="L21" s="54">
        <v>7.9</v>
      </c>
      <c r="M21" s="54">
        <v>7.7</v>
      </c>
      <c r="N21" s="54">
        <v>0.2</v>
      </c>
      <c r="O21" s="54">
        <v>5.9</v>
      </c>
      <c r="P21" s="54">
        <v>5.7</v>
      </c>
      <c r="Q21" s="54">
        <v>0.2</v>
      </c>
      <c r="R21" s="58">
        <f>10279/1000</f>
        <v>10.279</v>
      </c>
      <c r="S21" s="59">
        <f>9000/1000</f>
        <v>9</v>
      </c>
      <c r="T21" s="59">
        <f>R21-S21</f>
        <v>1.2789999999999999</v>
      </c>
      <c r="U21" s="34"/>
      <c r="V21" s="33" t="s">
        <v>43</v>
      </c>
      <c r="W21" s="33"/>
      <c r="Y21" s="36"/>
      <c r="Z21" s="36"/>
    </row>
    <row r="22" spans="1:26" s="35" customFormat="1" ht="12.75" customHeight="1" x14ac:dyDescent="0.25">
      <c r="A22" s="33"/>
      <c r="B22" s="33" t="s">
        <v>44</v>
      </c>
      <c r="C22" s="33"/>
      <c r="D22" s="33"/>
      <c r="E22" s="33"/>
      <c r="F22" s="54">
        <v>30.7</v>
      </c>
      <c r="G22" s="54">
        <v>7.5</v>
      </c>
      <c r="H22" s="59">
        <f t="shared" si="1"/>
        <v>23.2</v>
      </c>
      <c r="I22" s="54">
        <v>40.6</v>
      </c>
      <c r="J22" s="54">
        <v>13</v>
      </c>
      <c r="K22" s="54">
        <v>27.6</v>
      </c>
      <c r="L22" s="54">
        <v>43.2</v>
      </c>
      <c r="M22" s="54">
        <v>16.100000000000001</v>
      </c>
      <c r="N22" s="54">
        <v>27.1</v>
      </c>
      <c r="O22" s="54">
        <v>42.5</v>
      </c>
      <c r="P22" s="54">
        <v>15.2</v>
      </c>
      <c r="Q22" s="54">
        <v>27.3</v>
      </c>
      <c r="R22" s="58">
        <f>33575/1000</f>
        <v>33.575000000000003</v>
      </c>
      <c r="S22" s="59">
        <f>9570/1000</f>
        <v>9.57</v>
      </c>
      <c r="T22" s="59">
        <f>R22-S22</f>
        <v>24.005000000000003</v>
      </c>
      <c r="U22" s="34"/>
      <c r="V22" s="33" t="s">
        <v>45</v>
      </c>
      <c r="W22" s="33"/>
      <c r="Y22" s="36"/>
      <c r="Z22" s="36"/>
    </row>
    <row r="23" spans="1:26" s="35" customFormat="1" ht="12.75" customHeight="1" x14ac:dyDescent="0.25">
      <c r="A23" s="33"/>
      <c r="B23" s="33" t="s">
        <v>46</v>
      </c>
      <c r="C23" s="34"/>
      <c r="D23" s="34"/>
      <c r="E23" s="34"/>
      <c r="F23" s="54">
        <v>2.1</v>
      </c>
      <c r="G23" s="54">
        <v>1.6</v>
      </c>
      <c r="H23" s="59">
        <f t="shared" si="1"/>
        <v>0.5</v>
      </c>
      <c r="I23" s="54">
        <v>2.2999999999999998</v>
      </c>
      <c r="J23" s="54">
        <v>1.5</v>
      </c>
      <c r="K23" s="54">
        <v>0.8</v>
      </c>
      <c r="L23" s="54">
        <v>2.2000000000000002</v>
      </c>
      <c r="M23" s="54">
        <v>0.8</v>
      </c>
      <c r="N23" s="54">
        <v>1.4</v>
      </c>
      <c r="O23" s="54">
        <v>1</v>
      </c>
      <c r="P23" s="54">
        <v>0.9</v>
      </c>
      <c r="Q23" s="54">
        <v>0.1</v>
      </c>
      <c r="R23" s="58">
        <f>1561/1000</f>
        <v>1.5609999999999999</v>
      </c>
      <c r="S23" s="59">
        <f>1375/1000</f>
        <v>1.375</v>
      </c>
      <c r="T23" s="59">
        <f>R23-S23</f>
        <v>0.18599999999999994</v>
      </c>
      <c r="U23" s="34"/>
      <c r="V23" s="34" t="s">
        <v>47</v>
      </c>
      <c r="W23" s="34"/>
      <c r="X23" s="36"/>
      <c r="Y23" s="36"/>
      <c r="Z23" s="36"/>
    </row>
    <row r="24" spans="1:26" s="35" customFormat="1" ht="12.75" customHeight="1" x14ac:dyDescent="0.25">
      <c r="A24" s="33"/>
      <c r="B24" s="33" t="s">
        <v>48</v>
      </c>
      <c r="C24" s="34"/>
      <c r="D24" s="34"/>
      <c r="E24" s="34"/>
      <c r="F24" s="54">
        <v>5.3</v>
      </c>
      <c r="G24" s="54">
        <v>3.2</v>
      </c>
      <c r="H24" s="59">
        <f t="shared" si="1"/>
        <v>2.0999999999999996</v>
      </c>
      <c r="I24" s="54">
        <v>3.3</v>
      </c>
      <c r="J24" s="54">
        <v>2.5</v>
      </c>
      <c r="K24" s="54">
        <v>0.8</v>
      </c>
      <c r="L24" s="54">
        <v>5.5</v>
      </c>
      <c r="M24" s="54">
        <v>2.5</v>
      </c>
      <c r="N24" s="54">
        <v>3</v>
      </c>
      <c r="O24" s="54">
        <v>6.6</v>
      </c>
      <c r="P24" s="54">
        <v>2.8</v>
      </c>
      <c r="Q24" s="54">
        <f>O24-P24</f>
        <v>3.8</v>
      </c>
      <c r="R24" s="58">
        <f>4168/1000</f>
        <v>4.1680000000000001</v>
      </c>
      <c r="S24" s="59">
        <f>1024/1000</f>
        <v>1.024</v>
      </c>
      <c r="T24" s="59">
        <f>R24-S24</f>
        <v>3.1440000000000001</v>
      </c>
      <c r="U24" s="34"/>
      <c r="V24" s="34" t="s">
        <v>49</v>
      </c>
      <c r="W24" s="34"/>
      <c r="X24" s="36"/>
      <c r="Y24" s="36"/>
      <c r="Z24" s="36"/>
    </row>
    <row r="25" spans="1:26" s="35" customFormat="1" ht="12.75" customHeight="1" x14ac:dyDescent="0.25">
      <c r="A25" s="33"/>
      <c r="B25" s="34" t="s">
        <v>50</v>
      </c>
      <c r="C25" s="34"/>
      <c r="D25" s="34"/>
      <c r="E25" s="34"/>
      <c r="F25" s="54">
        <v>0.1</v>
      </c>
      <c r="G25" s="54" t="s">
        <v>27</v>
      </c>
      <c r="H25" s="59">
        <v>0.1</v>
      </c>
      <c r="I25" s="54">
        <v>0.4</v>
      </c>
      <c r="J25" s="58">
        <v>0.2</v>
      </c>
      <c r="K25" s="54">
        <v>0.2</v>
      </c>
      <c r="L25" s="54">
        <v>0.8</v>
      </c>
      <c r="M25" s="54">
        <v>0.5</v>
      </c>
      <c r="N25" s="54">
        <v>0.3</v>
      </c>
      <c r="O25" s="54">
        <v>1.4</v>
      </c>
      <c r="P25" s="54">
        <v>0.6</v>
      </c>
      <c r="Q25" s="54">
        <f>O25-P25</f>
        <v>0.79999999999999993</v>
      </c>
      <c r="R25" s="58">
        <f>446/1000</f>
        <v>0.44600000000000001</v>
      </c>
      <c r="S25" s="68" t="s">
        <v>27</v>
      </c>
      <c r="T25" s="59">
        <v>0.4</v>
      </c>
      <c r="U25" s="34"/>
      <c r="V25" s="34" t="s">
        <v>51</v>
      </c>
      <c r="W25" s="34"/>
      <c r="X25" s="36"/>
      <c r="Y25" s="36"/>
      <c r="Z25" s="36"/>
    </row>
    <row r="26" spans="1:26" s="35" customFormat="1" ht="12.75" customHeight="1" x14ac:dyDescent="0.25">
      <c r="A26" s="33"/>
      <c r="B26" s="33" t="s">
        <v>52</v>
      </c>
      <c r="C26" s="33"/>
      <c r="D26" s="34"/>
      <c r="E26" s="34"/>
      <c r="F26" s="54">
        <v>2.8</v>
      </c>
      <c r="G26" s="54">
        <v>2.2999999999999998</v>
      </c>
      <c r="H26" s="59">
        <f t="shared" si="1"/>
        <v>0.5</v>
      </c>
      <c r="I26" s="54">
        <v>1.7</v>
      </c>
      <c r="J26" s="54">
        <v>1.6</v>
      </c>
      <c r="K26" s="54">
        <v>0.1</v>
      </c>
      <c r="L26" s="54">
        <v>1.9</v>
      </c>
      <c r="M26" s="54">
        <v>1.3</v>
      </c>
      <c r="N26" s="54">
        <v>0.6</v>
      </c>
      <c r="O26" s="54">
        <v>1.8</v>
      </c>
      <c r="P26" s="54">
        <v>1.4</v>
      </c>
      <c r="Q26" s="54">
        <v>0.4</v>
      </c>
      <c r="R26" s="58">
        <f>3466/1000</f>
        <v>3.4660000000000002</v>
      </c>
      <c r="S26" s="59">
        <f>3200/1000</f>
        <v>3.2</v>
      </c>
      <c r="T26" s="59">
        <f>R26-S26</f>
        <v>0.26600000000000001</v>
      </c>
      <c r="U26" s="34"/>
      <c r="V26" s="33" t="s">
        <v>53</v>
      </c>
      <c r="W26" s="34"/>
      <c r="X26" s="36"/>
      <c r="Y26" s="36"/>
      <c r="Z26" s="36"/>
    </row>
    <row r="27" spans="1:26" s="35" customFormat="1" ht="12.75" customHeight="1" x14ac:dyDescent="0.25">
      <c r="A27" s="33"/>
      <c r="B27" s="33" t="s">
        <v>54</v>
      </c>
      <c r="C27" s="34"/>
      <c r="D27" s="34"/>
      <c r="E27" s="34"/>
      <c r="F27" s="54">
        <v>13.4</v>
      </c>
      <c r="G27" s="54">
        <v>6.8</v>
      </c>
      <c r="H27" s="59">
        <f t="shared" si="1"/>
        <v>6.6000000000000005</v>
      </c>
      <c r="I27" s="54">
        <v>6.4</v>
      </c>
      <c r="J27" s="54">
        <v>3.7</v>
      </c>
      <c r="K27" s="54">
        <v>2.7</v>
      </c>
      <c r="L27" s="54">
        <v>4.4000000000000004</v>
      </c>
      <c r="M27" s="54">
        <v>3</v>
      </c>
      <c r="N27" s="54">
        <v>1.4</v>
      </c>
      <c r="O27" s="54">
        <v>2.5</v>
      </c>
      <c r="P27" s="54">
        <v>1.1000000000000001</v>
      </c>
      <c r="Q27" s="54">
        <v>1.4</v>
      </c>
      <c r="R27" s="58">
        <f>5635/1000</f>
        <v>5.6349999999999998</v>
      </c>
      <c r="S27" s="59">
        <f>3407/1000</f>
        <v>3.407</v>
      </c>
      <c r="T27" s="59">
        <f>R27-S27</f>
        <v>2.2279999999999998</v>
      </c>
      <c r="U27" s="34"/>
      <c r="V27" s="34" t="s">
        <v>55</v>
      </c>
      <c r="W27" s="34"/>
      <c r="X27" s="36"/>
      <c r="Y27" s="36"/>
      <c r="Z27" s="36"/>
    </row>
    <row r="28" spans="1:26" s="35" customFormat="1" ht="12.75" customHeight="1" x14ac:dyDescent="0.25">
      <c r="A28" s="33"/>
      <c r="B28" s="34" t="s">
        <v>56</v>
      </c>
      <c r="C28" s="34"/>
      <c r="D28" s="34"/>
      <c r="E28" s="34"/>
      <c r="F28" s="54"/>
      <c r="G28" s="54"/>
      <c r="H28" s="59"/>
      <c r="I28" s="54"/>
      <c r="J28" s="54"/>
      <c r="K28" s="54"/>
      <c r="L28" s="54"/>
      <c r="M28" s="54"/>
      <c r="N28" s="54"/>
      <c r="O28" s="54"/>
      <c r="P28" s="54"/>
      <c r="Q28" s="54"/>
      <c r="R28" s="58"/>
      <c r="S28" s="59"/>
      <c r="T28" s="59"/>
      <c r="U28" s="34"/>
      <c r="V28" s="34" t="s">
        <v>57</v>
      </c>
      <c r="W28" s="34"/>
      <c r="X28" s="36"/>
      <c r="Y28" s="36"/>
      <c r="Z28" s="36"/>
    </row>
    <row r="29" spans="1:26" s="35" customFormat="1" ht="12.75" customHeight="1" x14ac:dyDescent="0.25">
      <c r="A29" s="33"/>
      <c r="B29" s="33"/>
      <c r="C29" s="34" t="s">
        <v>58</v>
      </c>
      <c r="D29" s="34"/>
      <c r="E29" s="34"/>
      <c r="F29" s="54">
        <v>26.1</v>
      </c>
      <c r="G29" s="54">
        <v>15.1</v>
      </c>
      <c r="H29" s="59">
        <f t="shared" si="1"/>
        <v>11.000000000000002</v>
      </c>
      <c r="I29" s="54">
        <v>31.9</v>
      </c>
      <c r="J29" s="54">
        <v>20.399999999999999</v>
      </c>
      <c r="K29" s="54">
        <v>11.5</v>
      </c>
      <c r="L29" s="54">
        <v>29.9</v>
      </c>
      <c r="M29" s="54">
        <v>18.100000000000001</v>
      </c>
      <c r="N29" s="54">
        <v>11.8</v>
      </c>
      <c r="O29" s="54">
        <v>23.7</v>
      </c>
      <c r="P29" s="54">
        <v>14</v>
      </c>
      <c r="Q29" s="54">
        <v>9.6999999999999993</v>
      </c>
      <c r="R29" s="58">
        <f>30978/1000</f>
        <v>30.978000000000002</v>
      </c>
      <c r="S29" s="59">
        <f>15606/1000</f>
        <v>15.606</v>
      </c>
      <c r="T29" s="59">
        <f>R29-S29</f>
        <v>15.372000000000002</v>
      </c>
      <c r="U29" s="34"/>
      <c r="V29" s="34"/>
      <c r="W29" s="34" t="s">
        <v>59</v>
      </c>
      <c r="X29" s="36"/>
      <c r="Y29" s="36"/>
      <c r="Z29" s="36"/>
    </row>
    <row r="30" spans="1:26" s="35" customFormat="1" ht="12.75" customHeight="1" x14ac:dyDescent="0.25">
      <c r="A30" s="33"/>
      <c r="B30" s="34" t="s">
        <v>60</v>
      </c>
      <c r="C30" s="34"/>
      <c r="D30" s="34"/>
      <c r="E30" s="34"/>
      <c r="F30" s="54">
        <v>23.8</v>
      </c>
      <c r="G30" s="54">
        <v>7.5</v>
      </c>
      <c r="H30" s="59">
        <f t="shared" si="1"/>
        <v>16.3</v>
      </c>
      <c r="I30" s="54">
        <v>16.5</v>
      </c>
      <c r="J30" s="54">
        <v>4</v>
      </c>
      <c r="K30" s="54">
        <v>12.5</v>
      </c>
      <c r="L30" s="54">
        <v>11.1</v>
      </c>
      <c r="M30" s="54">
        <v>3.6</v>
      </c>
      <c r="N30" s="54">
        <v>7.5</v>
      </c>
      <c r="O30" s="54">
        <v>17.5</v>
      </c>
      <c r="P30" s="54">
        <v>6.5</v>
      </c>
      <c r="Q30" s="54">
        <v>11</v>
      </c>
      <c r="R30" s="58">
        <f>16169/1000</f>
        <v>16.169</v>
      </c>
      <c r="S30" s="59">
        <f>3616/1000</f>
        <v>3.6160000000000001</v>
      </c>
      <c r="T30" s="59">
        <f>R30-S30</f>
        <v>12.553000000000001</v>
      </c>
      <c r="U30" s="34"/>
      <c r="V30" s="34" t="s">
        <v>61</v>
      </c>
      <c r="W30" s="34"/>
      <c r="X30" s="36"/>
      <c r="Y30" s="36"/>
      <c r="Z30" s="36"/>
    </row>
    <row r="31" spans="1:26" s="35" customFormat="1" ht="12.75" customHeight="1" x14ac:dyDescent="0.25">
      <c r="A31" s="33"/>
      <c r="B31" s="34" t="s">
        <v>62</v>
      </c>
      <c r="C31" s="34"/>
      <c r="D31" s="34"/>
      <c r="E31" s="34"/>
      <c r="F31" s="54">
        <v>13</v>
      </c>
      <c r="G31" s="54">
        <v>3.8</v>
      </c>
      <c r="H31" s="59">
        <f t="shared" si="1"/>
        <v>9.1999999999999993</v>
      </c>
      <c r="I31" s="54">
        <v>13.7</v>
      </c>
      <c r="J31" s="54">
        <v>5.4</v>
      </c>
      <c r="K31" s="54">
        <v>8.3000000000000007</v>
      </c>
      <c r="L31" s="54">
        <v>13</v>
      </c>
      <c r="M31" s="54">
        <v>3.4</v>
      </c>
      <c r="N31" s="54">
        <f>L31-M31</f>
        <v>9.6</v>
      </c>
      <c r="O31" s="54">
        <v>13.4</v>
      </c>
      <c r="P31" s="54">
        <v>1.6</v>
      </c>
      <c r="Q31" s="54">
        <f>O31-P31</f>
        <v>11.8</v>
      </c>
      <c r="R31" s="58">
        <f>15553/1000</f>
        <v>15.553000000000001</v>
      </c>
      <c r="S31" s="59">
        <f>2859/1000</f>
        <v>2.859</v>
      </c>
      <c r="T31" s="59">
        <f>R31-S31</f>
        <v>12.694000000000001</v>
      </c>
      <c r="U31" s="34"/>
      <c r="V31" s="34" t="s">
        <v>63</v>
      </c>
      <c r="W31" s="34"/>
      <c r="X31" s="36"/>
      <c r="Y31" s="36"/>
      <c r="Z31" s="36"/>
    </row>
    <row r="32" spans="1:26" s="35" customFormat="1" ht="12.75" customHeight="1" x14ac:dyDescent="0.25">
      <c r="A32" s="33"/>
      <c r="B32" s="33" t="s">
        <v>64</v>
      </c>
      <c r="C32" s="34"/>
      <c r="D32" s="34"/>
      <c r="E32" s="34"/>
      <c r="F32" s="54">
        <v>3</v>
      </c>
      <c r="G32" s="54">
        <v>3</v>
      </c>
      <c r="H32" s="68" t="s">
        <v>27</v>
      </c>
      <c r="I32" s="58">
        <v>5.2</v>
      </c>
      <c r="J32" s="54">
        <v>4</v>
      </c>
      <c r="K32" s="54">
        <v>1.2</v>
      </c>
      <c r="L32" s="54">
        <v>5</v>
      </c>
      <c r="M32" s="54">
        <v>3.7</v>
      </c>
      <c r="N32" s="54">
        <v>1.3</v>
      </c>
      <c r="O32" s="54">
        <v>1.6</v>
      </c>
      <c r="P32" s="54">
        <v>0.4</v>
      </c>
      <c r="Q32" s="54">
        <v>1.2</v>
      </c>
      <c r="R32" s="58">
        <f>2200/1000</f>
        <v>2.2000000000000002</v>
      </c>
      <c r="S32" s="59">
        <f>1883/1000</f>
        <v>1.883</v>
      </c>
      <c r="T32" s="59">
        <f>R32-S32</f>
        <v>0.31700000000000017</v>
      </c>
      <c r="U32" s="34"/>
      <c r="V32" s="34" t="s">
        <v>65</v>
      </c>
      <c r="W32" s="34"/>
      <c r="X32" s="36"/>
      <c r="Y32" s="36"/>
      <c r="Z32" s="36"/>
    </row>
    <row r="33" spans="1:26" s="35" customFormat="1" ht="12.75" customHeight="1" x14ac:dyDescent="0.25">
      <c r="A33" s="33"/>
      <c r="B33" s="33" t="s">
        <v>66</v>
      </c>
      <c r="C33" s="34"/>
      <c r="D33" s="34"/>
      <c r="E33" s="34"/>
      <c r="F33" s="54">
        <v>8.1999999999999993</v>
      </c>
      <c r="G33" s="54">
        <v>3.3</v>
      </c>
      <c r="H33" s="59">
        <f t="shared" si="1"/>
        <v>4.8999999999999995</v>
      </c>
      <c r="I33" s="58">
        <v>8</v>
      </c>
      <c r="J33" s="54">
        <v>2.7</v>
      </c>
      <c r="K33" s="54">
        <v>5.3</v>
      </c>
      <c r="L33" s="54">
        <v>10.4</v>
      </c>
      <c r="M33" s="54">
        <v>3.2</v>
      </c>
      <c r="N33" s="54">
        <v>7.2</v>
      </c>
      <c r="O33" s="54">
        <v>10.5</v>
      </c>
      <c r="P33" s="54">
        <v>4.4000000000000004</v>
      </c>
      <c r="Q33" s="54">
        <v>6.1</v>
      </c>
      <c r="R33" s="58">
        <f>7635/1000</f>
        <v>7.6349999999999998</v>
      </c>
      <c r="S33" s="59">
        <f>2472/1000</f>
        <v>2.472</v>
      </c>
      <c r="T33" s="59">
        <f>R33-S33</f>
        <v>5.1630000000000003</v>
      </c>
      <c r="U33" s="34"/>
      <c r="V33" s="33" t="s">
        <v>67</v>
      </c>
      <c r="W33" s="33"/>
      <c r="X33" s="36"/>
      <c r="Y33" s="36"/>
      <c r="Z33" s="36"/>
    </row>
    <row r="34" spans="1:26" s="35" customFormat="1" ht="12.75" customHeight="1" x14ac:dyDescent="0.25">
      <c r="A34" s="33"/>
      <c r="B34" s="33" t="s">
        <v>68</v>
      </c>
      <c r="C34" s="34"/>
      <c r="D34" s="34"/>
      <c r="E34" s="34"/>
      <c r="F34" s="52"/>
      <c r="G34" s="51"/>
      <c r="H34" s="59"/>
      <c r="I34" s="56"/>
      <c r="J34" s="56"/>
      <c r="K34" s="67"/>
      <c r="L34" s="54"/>
      <c r="M34" s="54"/>
      <c r="N34" s="54"/>
      <c r="O34" s="54"/>
      <c r="P34" s="54"/>
      <c r="Q34" s="54"/>
      <c r="R34" s="58"/>
      <c r="S34" s="59"/>
      <c r="T34" s="59"/>
      <c r="U34" s="34"/>
      <c r="V34" s="34" t="s">
        <v>69</v>
      </c>
      <c r="W34" s="34"/>
      <c r="X34" s="36"/>
      <c r="Y34" s="36"/>
      <c r="Z34" s="36"/>
    </row>
    <row r="35" spans="1:26" s="35" customFormat="1" ht="12.75" customHeight="1" x14ac:dyDescent="0.25">
      <c r="A35" s="33"/>
      <c r="B35" s="33"/>
      <c r="C35" s="33" t="s">
        <v>70</v>
      </c>
      <c r="D35" s="34"/>
      <c r="E35" s="34"/>
      <c r="F35" s="62">
        <v>2.2999999999999998</v>
      </c>
      <c r="G35" s="51" t="s">
        <v>27</v>
      </c>
      <c r="H35" s="59">
        <v>2.2999999999999998</v>
      </c>
      <c r="I35" s="62">
        <v>4</v>
      </c>
      <c r="J35" s="54">
        <v>0.1</v>
      </c>
      <c r="K35" s="54">
        <v>3.9</v>
      </c>
      <c r="L35" s="54">
        <v>3</v>
      </c>
      <c r="M35" s="54">
        <v>0.4</v>
      </c>
      <c r="N35" s="54">
        <v>2.6</v>
      </c>
      <c r="O35" s="54">
        <v>2.1</v>
      </c>
      <c r="P35" s="54">
        <v>0.8</v>
      </c>
      <c r="Q35" s="54">
        <v>1.3</v>
      </c>
      <c r="R35" s="58">
        <f>2637/1000</f>
        <v>2.637</v>
      </c>
      <c r="S35" s="59">
        <f>184/1000</f>
        <v>0.184</v>
      </c>
      <c r="T35" s="59">
        <f>R35-S35</f>
        <v>2.4529999999999998</v>
      </c>
      <c r="U35" s="34"/>
      <c r="V35" s="34"/>
      <c r="W35" s="34" t="s">
        <v>71</v>
      </c>
      <c r="X35" s="36"/>
      <c r="Y35" s="36"/>
      <c r="Z35" s="36"/>
    </row>
    <row r="36" spans="1:26" s="35" customFormat="1" ht="12.75" customHeight="1" x14ac:dyDescent="0.25">
      <c r="A36" s="33"/>
      <c r="B36" s="34" t="s">
        <v>72</v>
      </c>
      <c r="C36" s="34"/>
      <c r="D36" s="34"/>
      <c r="E36" s="34"/>
      <c r="F36" s="51" t="s">
        <v>27</v>
      </c>
      <c r="G36" s="51" t="s">
        <v>27</v>
      </c>
      <c r="H36" s="51" t="s">
        <v>27</v>
      </c>
      <c r="I36" s="54" t="s">
        <v>27</v>
      </c>
      <c r="J36" s="54" t="s">
        <v>27</v>
      </c>
      <c r="K36" s="54" t="s">
        <v>27</v>
      </c>
      <c r="L36" s="54" t="s">
        <v>27</v>
      </c>
      <c r="M36" s="54" t="s">
        <v>27</v>
      </c>
      <c r="N36" s="54" t="s">
        <v>27</v>
      </c>
      <c r="O36" s="54" t="s">
        <v>27</v>
      </c>
      <c r="P36" s="54" t="s">
        <v>27</v>
      </c>
      <c r="Q36" s="54" t="s">
        <v>27</v>
      </c>
      <c r="R36" s="54" t="s">
        <v>27</v>
      </c>
      <c r="S36" s="54" t="s">
        <v>27</v>
      </c>
      <c r="T36" s="54" t="s">
        <v>27</v>
      </c>
      <c r="U36" s="34"/>
      <c r="V36" s="34" t="s">
        <v>73</v>
      </c>
      <c r="W36" s="34"/>
      <c r="X36" s="36"/>
      <c r="Y36" s="36"/>
      <c r="Z36" s="36"/>
    </row>
    <row r="37" spans="1:26" s="35" customFormat="1" ht="12.75" customHeight="1" x14ac:dyDescent="0.25">
      <c r="A37" s="34"/>
      <c r="B37" s="34" t="s">
        <v>74</v>
      </c>
      <c r="C37" s="34"/>
      <c r="D37" s="34"/>
      <c r="E37" s="40"/>
      <c r="F37" s="51" t="s">
        <v>27</v>
      </c>
      <c r="G37" s="51" t="s">
        <v>27</v>
      </c>
      <c r="H37" s="51" t="s">
        <v>27</v>
      </c>
      <c r="I37" s="54" t="s">
        <v>27</v>
      </c>
      <c r="J37" s="54" t="s">
        <v>27</v>
      </c>
      <c r="K37" s="54" t="s">
        <v>27</v>
      </c>
      <c r="L37" s="54" t="s">
        <v>27</v>
      </c>
      <c r="M37" s="54" t="s">
        <v>27</v>
      </c>
      <c r="N37" s="54" t="s">
        <v>27</v>
      </c>
      <c r="O37" s="54" t="s">
        <v>27</v>
      </c>
      <c r="P37" s="54" t="s">
        <v>27</v>
      </c>
      <c r="Q37" s="54" t="s">
        <v>27</v>
      </c>
      <c r="R37" s="54" t="s">
        <v>27</v>
      </c>
      <c r="S37" s="54" t="s">
        <v>27</v>
      </c>
      <c r="T37" s="54" t="s">
        <v>27</v>
      </c>
      <c r="U37" s="34"/>
      <c r="V37" s="34" t="s">
        <v>75</v>
      </c>
      <c r="W37" s="34"/>
      <c r="X37" s="36"/>
      <c r="Y37" s="36"/>
      <c r="Z37" s="36"/>
    </row>
    <row r="38" spans="1:26" s="46" customFormat="1" ht="3" customHeight="1" x14ac:dyDescent="0.25">
      <c r="A38" s="41"/>
      <c r="B38" s="41"/>
      <c r="C38" s="41"/>
      <c r="D38" s="41"/>
      <c r="E38" s="42"/>
      <c r="F38" s="43"/>
      <c r="G38" s="44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4"/>
      <c r="U38" s="41"/>
      <c r="V38" s="41"/>
      <c r="W38" s="41"/>
      <c r="X38" s="41"/>
      <c r="Y38" s="41"/>
      <c r="Z38" s="45"/>
    </row>
    <row r="39" spans="1:26" s="46" customFormat="1" ht="4.5" customHeight="1" x14ac:dyDescent="0.25"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</row>
    <row r="40" spans="1:26" s="47" customFormat="1" ht="14.25" customHeight="1" x14ac:dyDescent="0.5">
      <c r="C40" s="48" t="s">
        <v>76</v>
      </c>
      <c r="D40" s="10" t="s">
        <v>81</v>
      </c>
    </row>
    <row r="41" spans="1:26" s="47" customFormat="1" ht="15" customHeight="1" x14ac:dyDescent="0.25">
      <c r="C41" s="48" t="s">
        <v>77</v>
      </c>
      <c r="D41" s="49" t="s">
        <v>82</v>
      </c>
    </row>
    <row r="43" spans="1:26" x14ac:dyDescent="0.3">
      <c r="B43" s="36"/>
    </row>
    <row r="46" spans="1:26" x14ac:dyDescent="0.3">
      <c r="B46" s="35"/>
    </row>
    <row r="49" spans="2:2" x14ac:dyDescent="0.3">
      <c r="B49" s="36"/>
    </row>
    <row r="50" spans="2:2" x14ac:dyDescent="0.3">
      <c r="B50" s="36"/>
    </row>
    <row r="51" spans="2:2" x14ac:dyDescent="0.3">
      <c r="B51" s="36"/>
    </row>
    <row r="53" spans="2:2" x14ac:dyDescent="0.3">
      <c r="B53" s="35"/>
    </row>
  </sheetData>
  <mergeCells count="16">
    <mergeCell ref="V9:X9"/>
    <mergeCell ref="B4:E8"/>
    <mergeCell ref="F4:Q4"/>
    <mergeCell ref="R4:T4"/>
    <mergeCell ref="V4:X8"/>
    <mergeCell ref="F5:H5"/>
    <mergeCell ref="I5:K5"/>
    <mergeCell ref="L5:N5"/>
    <mergeCell ref="O5:Q5"/>
    <mergeCell ref="R5:T5"/>
    <mergeCell ref="F6:H6"/>
    <mergeCell ref="I6:K6"/>
    <mergeCell ref="L6:N6"/>
    <mergeCell ref="O6:Q6"/>
    <mergeCell ref="R6:T6"/>
    <mergeCell ref="B9:E9"/>
  </mergeCells>
  <pageMargins left="0.55118110236220474" right="0.17" top="0.78740157480314965" bottom="0.27559055118110237" header="0.51181102362204722" footer="0.1968503937007874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2017-02-21T08:16:37Z</cp:lastPrinted>
  <dcterms:created xsi:type="dcterms:W3CDTF">2016-10-05T06:36:18Z</dcterms:created>
  <dcterms:modified xsi:type="dcterms:W3CDTF">2017-05-01T04:01:23Z</dcterms:modified>
</cp:coreProperties>
</file>