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3\"/>
    </mc:Choice>
  </mc:AlternateContent>
  <bookViews>
    <workbookView xWindow="0" yWindow="0" windowWidth="20490" windowHeight="7680"/>
  </bookViews>
  <sheets>
    <sheet name="T-3.4 (2)" sheetId="1" r:id="rId1"/>
  </sheets>
  <definedNames>
    <definedName name="_xlnm.Print_Area" localSheetId="0">'T-3.4 (2)'!$A$1:$T$27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E41" i="1"/>
  <c r="E40" i="1"/>
  <c r="J28" i="1"/>
  <c r="I28" i="1"/>
  <c r="H28" i="1" s="1"/>
  <c r="N22" i="1"/>
  <c r="K22" i="1"/>
  <c r="J22" i="1"/>
  <c r="I22" i="1"/>
  <c r="H22" i="1"/>
  <c r="E22" i="1" s="1"/>
  <c r="G22" i="1"/>
  <c r="E39" i="1" s="1"/>
  <c r="F22" i="1"/>
  <c r="N21" i="1"/>
  <c r="K21" i="1"/>
  <c r="J21" i="1"/>
  <c r="I21" i="1"/>
  <c r="H21" i="1"/>
  <c r="E21" i="1" s="1"/>
  <c r="G21" i="1"/>
  <c r="F21" i="1"/>
  <c r="E38" i="1" s="1"/>
  <c r="N20" i="1"/>
  <c r="K20" i="1"/>
  <c r="J20" i="1"/>
  <c r="I20" i="1"/>
  <c r="H20" i="1"/>
  <c r="E20" i="1" s="1"/>
  <c r="G20" i="1"/>
  <c r="F20" i="1"/>
  <c r="E37" i="1" s="1"/>
  <c r="N19" i="1"/>
  <c r="K19" i="1"/>
  <c r="J19" i="1"/>
  <c r="I19" i="1"/>
  <c r="H19" i="1"/>
  <c r="E19" i="1" s="1"/>
  <c r="G19" i="1"/>
  <c r="E36" i="1" s="1"/>
  <c r="F19" i="1"/>
  <c r="N18" i="1"/>
  <c r="K18" i="1"/>
  <c r="J18" i="1"/>
  <c r="I18" i="1"/>
  <c r="H18" i="1"/>
  <c r="E18" i="1" s="1"/>
  <c r="G18" i="1"/>
  <c r="E35" i="1" s="1"/>
  <c r="F18" i="1"/>
  <c r="N17" i="1"/>
  <c r="K17" i="1"/>
  <c r="J17" i="1"/>
  <c r="I17" i="1"/>
  <c r="H17" i="1"/>
  <c r="E17" i="1" s="1"/>
  <c r="G17" i="1"/>
  <c r="F17" i="1"/>
  <c r="E34" i="1" s="1"/>
  <c r="N16" i="1"/>
  <c r="K16" i="1"/>
  <c r="J16" i="1"/>
  <c r="I16" i="1"/>
  <c r="H16" i="1"/>
  <c r="E16" i="1" s="1"/>
  <c r="G16" i="1"/>
  <c r="F16" i="1"/>
  <c r="E33" i="1" s="1"/>
  <c r="N15" i="1"/>
  <c r="K15" i="1"/>
  <c r="J15" i="1"/>
  <c r="I15" i="1"/>
  <c r="H15" i="1"/>
  <c r="E15" i="1" s="1"/>
  <c r="G15" i="1"/>
  <c r="E32" i="1" s="1"/>
  <c r="F15" i="1"/>
  <c r="N14" i="1"/>
  <c r="K14" i="1"/>
  <c r="J14" i="1"/>
  <c r="I14" i="1"/>
  <c r="H14" i="1"/>
  <c r="E14" i="1" s="1"/>
  <c r="G14" i="1"/>
  <c r="E31" i="1" s="1"/>
  <c r="F14" i="1"/>
  <c r="N13" i="1"/>
  <c r="N12" i="1" s="1"/>
  <c r="K13" i="1"/>
  <c r="J13" i="1"/>
  <c r="I13" i="1"/>
  <c r="H13" i="1"/>
  <c r="H24" i="1" s="1"/>
  <c r="G13" i="1"/>
  <c r="F13" i="1"/>
  <c r="E30" i="1" s="1"/>
  <c r="P12" i="1"/>
  <c r="O12" i="1"/>
  <c r="M12" i="1"/>
  <c r="L12" i="1"/>
  <c r="F12" i="1" s="1"/>
  <c r="K12" i="1"/>
  <c r="J12" i="1"/>
  <c r="I12" i="1"/>
  <c r="H12" i="1"/>
  <c r="E12" i="1" s="1"/>
  <c r="G12" i="1"/>
  <c r="E29" i="1" l="1"/>
  <c r="E13" i="1"/>
</calcChain>
</file>

<file path=xl/sharedStrings.xml><?xml version="1.0" encoding="utf-8"?>
<sst xmlns="http://schemas.openxmlformats.org/spreadsheetml/2006/main" count="76" uniqueCount="54">
  <si>
    <t xml:space="preserve">ตาราง    </t>
  </si>
  <si>
    <t>ครู จำแนกตามสังกัด และเพศ เป็นรายอำเภอ ปีการศึกษา 2560</t>
  </si>
  <si>
    <t xml:space="preserve">Table </t>
  </si>
  <si>
    <t>Teacher by Jurisdiction, Sex and District: Academic Year 2017</t>
  </si>
  <si>
    <t>อำเภอ</t>
  </si>
  <si>
    <t>สังกัด Jurisdiction</t>
  </si>
  <si>
    <t>District</t>
  </si>
  <si>
    <t xml:space="preserve"> </t>
  </si>
  <si>
    <t>สำนักบริหารงาน</t>
  </si>
  <si>
    <t>สนง.คณะกรรมการ</t>
  </si>
  <si>
    <t>คณะกรรมการส่งเสริม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</si>
  <si>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</si>
  <si>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</si>
  <si>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</si>
  <si>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รวม</t>
  </si>
  <si>
    <t>Office of the Basic</t>
  </si>
  <si>
    <t>Office of the Private</t>
  </si>
  <si>
    <t xml:space="preserve">Department of Local </t>
  </si>
  <si>
    <t>Total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</si>
  <si>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</si>
  <si>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</si>
  <si>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</si>
  <si>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</si>
  <si>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</si>
  <si>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</si>
  <si>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</si>
  <si>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</si>
  <si>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</si>
  <si>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</si>
  <si>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</si>
  <si>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</si>
  <si>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</si>
  <si>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</si>
  <si>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</si>
  <si>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</si>
  <si>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</si>
  <si>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</si>
  <si>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</si>
  <si>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</si>
  <si>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</si>
  <si>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</si>
  <si>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</si>
  <si>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</si>
  <si>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</si>
  <si>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</si>
  <si>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</si>
  <si>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ที่มา:  สำนักงานเขตพื้นที่การศึกษาประถมศึกษาสุพรรณบุรี เขต 1,2,3</t>
  </si>
  <si>
    <t>Source:  Suphanburi  Primary Educational Service Area Office, Area 1,2,3</t>
  </si>
  <si>
    <t xml:space="preserve">            สำนักงานเขตพื้นที่การศึกษามัธยมศึกษาเขต 9 จังหวัดสุพรรณบุรี </t>
  </si>
  <si>
    <t xml:space="preserve">           Suphanburi  Secondary Educational Service Area Office, Area 9</t>
  </si>
  <si>
    <t xml:space="preserve">            กรมส่งเสริมการปกครองส่วนท้องถิ่น</t>
  </si>
  <si>
    <t xml:space="preserve">            Department of Local Administration</t>
  </si>
  <si>
    <t xml:space="preserve">            สำนักงานศึกษาธิการจังหวัดสุพรรณบุรี</t>
  </si>
  <si>
    <t xml:space="preserve">            Suphanburi Prouincial Educational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</si>
</sst>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color theme="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/>
    <xf numFmtId="0" fontId="4" fillId="0" borderId="0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87" fontId="6" fillId="2" borderId="11" xfId="1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3" fillId="0" borderId="0" xfId="0" applyFont="1" applyBorder="1"/>
    <xf numFmtId="187" fontId="9" fillId="2" borderId="12" xfId="1" applyNumberFormat="1" applyFont="1" applyFill="1" applyBorder="1" applyAlignment="1">
      <alignment horizontal="right" vertical="center"/>
    </xf>
    <xf numFmtId="187" fontId="9" fillId="2" borderId="12" xfId="1" applyNumberFormat="1" applyFont="1" applyFill="1" applyBorder="1" applyAlignment="1">
      <alignment horizontal="right"/>
    </xf>
    <xf numFmtId="187" fontId="9" fillId="2" borderId="6" xfId="1" applyNumberFormat="1" applyFont="1" applyFill="1" applyBorder="1" applyAlignment="1">
      <alignment horizontal="right"/>
    </xf>
    <xf numFmtId="0" fontId="10" fillId="0" borderId="7" xfId="0" applyFont="1" applyBorder="1" applyAlignment="1">
      <alignment horizontal="left"/>
    </xf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7" xfId="0" applyFont="1" applyBorder="1"/>
    <xf numFmtId="0" fontId="3" fillId="0" borderId="6" xfId="0" applyFont="1" applyBorder="1"/>
    <xf numFmtId="0" fontId="8" fillId="0" borderId="9" xfId="0" applyFont="1" applyBorder="1"/>
    <xf numFmtId="0" fontId="3" fillId="0" borderId="9" xfId="0" applyFont="1" applyBorder="1"/>
    <xf numFmtId="0" fontId="3" fillId="0" borderId="10" xfId="0" applyFont="1" applyBorder="1"/>
    <xf numFmtId="187" fontId="9" fillId="2" borderId="13" xfId="1" applyNumberFormat="1" applyFont="1" applyFill="1" applyBorder="1" applyAlignment="1">
      <alignment horizontal="right" vertical="center"/>
    </xf>
    <xf numFmtId="187" fontId="9" fillId="2" borderId="13" xfId="1" applyNumberFormat="1" applyFont="1" applyFill="1" applyBorder="1" applyAlignment="1">
      <alignment horizontal="right"/>
    </xf>
    <xf numFmtId="187" fontId="9" fillId="2" borderId="10" xfId="1" applyNumberFormat="1" applyFont="1" applyFill="1" applyBorder="1" applyAlignment="1">
      <alignment horizontal="right"/>
    </xf>
    <xf numFmtId="0" fontId="3" fillId="0" borderId="8" xfId="0" applyFont="1" applyBorder="1"/>
    <xf numFmtId="187" fontId="4" fillId="0" borderId="0" xfId="0" applyNumberFormat="1" applyFont="1" applyBorder="1"/>
    <xf numFmtId="187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19</xdr:col>
      <xdr:colOff>340418</xdr:colOff>
      <xdr:row>8</xdr:row>
      <xdr:rowOff>0</xdr:rowOff>
    </xdr:to>
    <xdr:grpSp>
      <xdr:nvGrpSpPr>
        <xdr:cNvPr id="2" name="Group 8"/>
        <xdr:cNvGrpSpPr/>
      </xdr:nvGrpSpPr>
      <xdr:grpSpPr>
        <a:xfrm>
          <a:off x="14959135" y="0"/>
          <a:ext cx="340418" cy="1782885"/>
          <a:chOff x="9601200" y="38100"/>
          <a:chExt cx="380423" cy="1695450"/>
        </a:xfrm>
      </xdr:grpSpPr>
      <xdr:grpSp>
        <xdr:nvGrpSpPr>
          <xdr:cNvPr id="3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>
                  <a:latin typeface="TH SarabunPSK" pitchFamily="34" charset="-34"/>
                  <a:cs typeface="TH SarabunPSK" pitchFamily="34" charset="-34"/>
                </a:rPr>
                <a:t>36</a:t>
              </a:r>
              <a:endParaRPr lang="th-TH" sz="11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rtl="0"/>
            <a:r>
              <a:rPr lang="th-TH" sz="1100" b="1" i="0" baseline="0">
                <a:effectLst/>
                <a:latin typeface="TH SarabunPSK" pitchFamily="34" charset="-34"/>
                <a:ea typeface="+mn-ea"/>
                <a:cs typeface="TH SarabunPSK" pitchFamily="34" charset="-34"/>
              </a:rPr>
              <a:t>สถิติการศึกษา </a:t>
            </a:r>
            <a:endParaRPr lang="th-TH" sz="1200">
              <a:effectLst/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2"/>
  <sheetViews>
    <sheetView showGridLines="0" tabSelected="1" topLeftCell="A7" zoomScale="78" zoomScaleNormal="78" workbookViewId="0">
      <selection activeCell="E12" sqref="E12:G22"/>
    </sheetView>
  </sheetViews>
  <sheetFormatPr defaultColWidth="9.09765625" defaultRowHeight="21.75"/>
  <cols>
    <col min="1" max="1" width="1.69921875" style="6" customWidth="1"/>
    <col min="2" max="2" width="5.8984375" style="6" customWidth="1"/>
    <col min="3" max="3" width="6.3984375" style="6" customWidth="1"/>
    <col min="4" max="4" width="8.8984375" style="6" customWidth="1"/>
    <col min="5" max="10" width="10.19921875" style="6" customWidth="1"/>
    <col min="11" max="16" width="8.3984375" style="6" customWidth="1"/>
    <col min="17" max="17" width="1.19921875" style="6" customWidth="1"/>
    <col min="18" max="18" width="18.59765625" style="6" customWidth="1"/>
    <col min="19" max="19" width="2.19921875" style="6" customWidth="1"/>
    <col min="20" max="20" width="13.59765625" style="6" customWidth="1"/>
    <col min="21" max="16384" width="9.09765625" style="6"/>
  </cols>
  <sheetData>
    <row r="1" spans="1:20" s="1" customFormat="1">
      <c r="B1" s="2" t="s">
        <v>0</v>
      </c>
      <c r="C1" s="3">
        <v>3.4</v>
      </c>
      <c r="D1" s="2" t="s">
        <v>1</v>
      </c>
    </row>
    <row r="2" spans="1:20" s="4" customFormat="1">
      <c r="B2" s="5" t="s">
        <v>2</v>
      </c>
      <c r="C2" s="3">
        <v>3.4</v>
      </c>
      <c r="D2" s="5" t="s">
        <v>3</v>
      </c>
    </row>
    <row r="3" spans="1:20" ht="6" customHeight="1"/>
    <row r="4" spans="1:20" s="15" customFormat="1" ht="21" customHeight="1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4" t="s">
        <v>6</v>
      </c>
      <c r="R4" s="7"/>
    </row>
    <row r="5" spans="1:20" s="15" customFormat="1" ht="17.25">
      <c r="A5" s="16"/>
      <c r="B5" s="16"/>
      <c r="C5" s="16"/>
      <c r="D5" s="17"/>
      <c r="E5" s="18"/>
      <c r="F5" s="19"/>
      <c r="G5" s="20" t="s">
        <v>7</v>
      </c>
      <c r="H5" s="21"/>
      <c r="I5" s="22"/>
      <c r="J5" s="23"/>
      <c r="K5" s="21" t="s">
        <v>8</v>
      </c>
      <c r="L5" s="22"/>
      <c r="M5" s="22"/>
      <c r="N5" s="9"/>
      <c r="O5" s="10"/>
      <c r="P5" s="11"/>
      <c r="Q5" s="24"/>
      <c r="R5" s="16"/>
    </row>
    <row r="6" spans="1:20" s="15" customFormat="1" ht="17.25">
      <c r="A6" s="16"/>
      <c r="B6" s="16"/>
      <c r="C6" s="16"/>
      <c r="D6" s="17"/>
      <c r="E6" s="21"/>
      <c r="F6" s="22"/>
      <c r="G6" s="23"/>
      <c r="H6" s="21" t="s">
        <v>9</v>
      </c>
      <c r="I6" s="22"/>
      <c r="J6" s="23"/>
      <c r="K6" s="21" t="s">
        <v>10</v>
      </c>
      <c r="L6" s="22"/>
      <c r="M6" s="22"/>
      <c r="N6" s="21"/>
      <c r="O6" s="22"/>
      <c r="P6" s="23"/>
      <c r="Q6" s="24"/>
      <c r="R6" s="16"/>
    </row>
    <row r="7" spans="1:20" s="15" customFormat="1" ht="17.25">
      <c r="A7" s="16"/>
      <c r="B7" s="16"/>
      <c r="C7" s="16"/>
      <c r="D7" s="17"/>
      <c r="E7" s="21"/>
      <c r="F7" s="22"/>
      <c r="G7" s="23"/>
      <c r="H7" s="21" t="s">
        <v>11</v>
      </c>
      <c r="I7" s="22"/>
      <c r="J7" s="23"/>
      <c r="K7" s="21" t="s">
        <v>12</v>
      </c>
      <c r="L7" s="22"/>
      <c r="M7" s="22"/>
      <c r="N7" s="21" t="s">
        <v>13</v>
      </c>
      <c r="O7" s="22"/>
      <c r="P7" s="23"/>
      <c r="Q7" s="24"/>
      <c r="R7" s="16"/>
    </row>
    <row r="8" spans="1:20" s="15" customFormat="1" ht="17.25">
      <c r="A8" s="16"/>
      <c r="B8" s="16"/>
      <c r="C8" s="16"/>
      <c r="D8" s="17"/>
      <c r="E8" s="21" t="s">
        <v>14</v>
      </c>
      <c r="F8" s="22"/>
      <c r="G8" s="23"/>
      <c r="H8" s="21" t="s">
        <v>15</v>
      </c>
      <c r="I8" s="22"/>
      <c r="J8" s="23"/>
      <c r="K8" s="21" t="s">
        <v>16</v>
      </c>
      <c r="L8" s="22"/>
      <c r="M8" s="22"/>
      <c r="N8" s="21" t="s">
        <v>17</v>
      </c>
      <c r="O8" s="22"/>
      <c r="P8" s="23"/>
      <c r="Q8" s="24"/>
      <c r="R8" s="16"/>
    </row>
    <row r="9" spans="1:20" s="15" customFormat="1" ht="17.25">
      <c r="A9" s="16"/>
      <c r="B9" s="16"/>
      <c r="C9" s="16"/>
      <c r="D9" s="17"/>
      <c r="E9" s="21" t="s">
        <v>18</v>
      </c>
      <c r="F9" s="22"/>
      <c r="G9" s="23"/>
      <c r="H9" s="25" t="s">
        <v>19</v>
      </c>
      <c r="I9" s="26"/>
      <c r="J9" s="27"/>
      <c r="K9" s="25" t="s">
        <v>19</v>
      </c>
      <c r="L9" s="26"/>
      <c r="M9" s="26"/>
      <c r="N9" s="25" t="s">
        <v>20</v>
      </c>
      <c r="O9" s="26"/>
      <c r="P9" s="27"/>
      <c r="Q9" s="24"/>
      <c r="R9" s="16"/>
    </row>
    <row r="10" spans="1:20" s="15" customFormat="1" ht="17.25">
      <c r="A10" s="16"/>
      <c r="B10" s="16"/>
      <c r="C10" s="16"/>
      <c r="D10" s="17"/>
      <c r="E10" s="28" t="s">
        <v>14</v>
      </c>
      <c r="F10" s="28" t="s">
        <v>21</v>
      </c>
      <c r="G10" s="28" t="s">
        <v>22</v>
      </c>
      <c r="H10" s="29" t="s">
        <v>14</v>
      </c>
      <c r="I10" s="29" t="s">
        <v>21</v>
      </c>
      <c r="J10" s="30" t="s">
        <v>22</v>
      </c>
      <c r="K10" s="28" t="s">
        <v>14</v>
      </c>
      <c r="L10" s="28" t="s">
        <v>21</v>
      </c>
      <c r="M10" s="28" t="s">
        <v>22</v>
      </c>
      <c r="N10" s="29" t="s">
        <v>14</v>
      </c>
      <c r="O10" s="29" t="s">
        <v>21</v>
      </c>
      <c r="P10" s="29" t="s">
        <v>22</v>
      </c>
      <c r="Q10" s="24"/>
      <c r="R10" s="16"/>
    </row>
    <row r="11" spans="1:20" s="15" customFormat="1" ht="17.25">
      <c r="A11" s="31"/>
      <c r="B11" s="31"/>
      <c r="C11" s="31"/>
      <c r="D11" s="32"/>
      <c r="E11" s="33" t="s">
        <v>18</v>
      </c>
      <c r="F11" s="33" t="s">
        <v>23</v>
      </c>
      <c r="G11" s="33" t="s">
        <v>24</v>
      </c>
      <c r="H11" s="33" t="s">
        <v>18</v>
      </c>
      <c r="I11" s="33" t="s">
        <v>23</v>
      </c>
      <c r="J11" s="33" t="s">
        <v>24</v>
      </c>
      <c r="K11" s="33" t="s">
        <v>18</v>
      </c>
      <c r="L11" s="33" t="s">
        <v>23</v>
      </c>
      <c r="M11" s="33" t="s">
        <v>24</v>
      </c>
      <c r="N11" s="33" t="s">
        <v>18</v>
      </c>
      <c r="O11" s="33" t="s">
        <v>23</v>
      </c>
      <c r="P11" s="33" t="s">
        <v>24</v>
      </c>
      <c r="Q11" s="34"/>
      <c r="R11" s="31"/>
    </row>
    <row r="12" spans="1:20" s="40" customFormat="1" ht="24" customHeight="1">
      <c r="A12" s="35" t="s">
        <v>25</v>
      </c>
      <c r="B12" s="35"/>
      <c r="C12" s="35"/>
      <c r="D12" s="36"/>
      <c r="E12" s="37">
        <f t="shared" ref="E12:G22" si="0">H12+K12+N12</f>
        <v>7377</v>
      </c>
      <c r="F12" s="37">
        <f t="shared" si="0"/>
        <v>2436</v>
      </c>
      <c r="G12" s="37">
        <f t="shared" si="0"/>
        <v>4941</v>
      </c>
      <c r="H12" s="37">
        <f>SUM(H13:H22)</f>
        <v>6365</v>
      </c>
      <c r="I12" s="37">
        <f t="shared" ref="I12:O12" si="1">SUM(I13:I22)</f>
        <v>2269</v>
      </c>
      <c r="J12" s="37">
        <f t="shared" si="1"/>
        <v>4096</v>
      </c>
      <c r="K12" s="37">
        <f t="shared" si="1"/>
        <v>763</v>
      </c>
      <c r="L12" s="37">
        <f t="shared" si="1"/>
        <v>116</v>
      </c>
      <c r="M12" s="37">
        <f t="shared" si="1"/>
        <v>647</v>
      </c>
      <c r="N12" s="37">
        <f t="shared" si="1"/>
        <v>249</v>
      </c>
      <c r="O12" s="37">
        <f t="shared" si="1"/>
        <v>51</v>
      </c>
      <c r="P12" s="37">
        <f>SUM(P13:P22)</f>
        <v>198</v>
      </c>
      <c r="Q12" s="38"/>
      <c r="R12" s="39" t="s">
        <v>18</v>
      </c>
    </row>
    <row r="13" spans="1:20">
      <c r="A13" s="41" t="s">
        <v>26</v>
      </c>
      <c r="B13" s="42"/>
      <c r="C13" s="42"/>
      <c r="D13" s="42"/>
      <c r="E13" s="43">
        <f t="shared" si="0"/>
        <v>1510</v>
      </c>
      <c r="F13" s="43">
        <f t="shared" si="0"/>
        <v>428</v>
      </c>
      <c r="G13" s="43">
        <f t="shared" si="0"/>
        <v>1082</v>
      </c>
      <c r="H13" s="43">
        <f t="shared" ref="H13:H21" si="2">SUM(I13:J13)</f>
        <v>1131</v>
      </c>
      <c r="I13" s="44">
        <f>232+132</f>
        <v>364</v>
      </c>
      <c r="J13" s="45">
        <f>436+331</f>
        <v>767</v>
      </c>
      <c r="K13" s="43">
        <f t="shared" ref="K13:K22" si="3">SUM(L13:M13)</f>
        <v>235</v>
      </c>
      <c r="L13" s="43">
        <v>34</v>
      </c>
      <c r="M13" s="43">
        <v>201</v>
      </c>
      <c r="N13" s="44">
        <f>SUM(O13:P13)</f>
        <v>144</v>
      </c>
      <c r="O13" s="44">
        <v>30</v>
      </c>
      <c r="P13" s="44">
        <v>114</v>
      </c>
      <c r="Q13" s="46"/>
      <c r="R13" s="47" t="s">
        <v>27</v>
      </c>
      <c r="S13" s="48"/>
      <c r="T13" s="42"/>
    </row>
    <row r="14" spans="1:20">
      <c r="A14" s="49" t="s">
        <v>28</v>
      </c>
      <c r="B14" s="50"/>
      <c r="E14" s="43">
        <f t="shared" si="0"/>
        <v>514</v>
      </c>
      <c r="F14" s="43">
        <f t="shared" si="0"/>
        <v>148</v>
      </c>
      <c r="G14" s="43">
        <f t="shared" si="0"/>
        <v>366</v>
      </c>
      <c r="H14" s="43">
        <f t="shared" si="2"/>
        <v>447</v>
      </c>
      <c r="I14" s="44">
        <f>84+54</f>
        <v>138</v>
      </c>
      <c r="J14" s="45">
        <f>206+103</f>
        <v>309</v>
      </c>
      <c r="K14" s="43">
        <f t="shared" si="3"/>
        <v>67</v>
      </c>
      <c r="L14" s="43">
        <v>10</v>
      </c>
      <c r="M14" s="43">
        <v>57</v>
      </c>
      <c r="N14" s="44">
        <f t="shared" ref="N14:N22" si="4">SUM(O14:P14)</f>
        <v>0</v>
      </c>
      <c r="O14" s="44">
        <v>0</v>
      </c>
      <c r="P14" s="44">
        <v>0</v>
      </c>
      <c r="Q14" s="46"/>
      <c r="R14" s="51" t="s">
        <v>29</v>
      </c>
      <c r="S14" s="52"/>
      <c r="T14" s="52"/>
    </row>
    <row r="15" spans="1:20">
      <c r="A15" s="49" t="s">
        <v>30</v>
      </c>
      <c r="B15" s="50"/>
      <c r="C15" s="42"/>
      <c r="D15" s="42"/>
      <c r="E15" s="43">
        <f t="shared" si="0"/>
        <v>603</v>
      </c>
      <c r="F15" s="43">
        <f t="shared" si="0"/>
        <v>162</v>
      </c>
      <c r="G15" s="43">
        <f t="shared" si="0"/>
        <v>441</v>
      </c>
      <c r="H15" s="43">
        <f t="shared" si="2"/>
        <v>544</v>
      </c>
      <c r="I15" s="44">
        <f>102+50</f>
        <v>152</v>
      </c>
      <c r="J15" s="45">
        <f>291+101</f>
        <v>392</v>
      </c>
      <c r="K15" s="43">
        <f t="shared" si="3"/>
        <v>59</v>
      </c>
      <c r="L15" s="43">
        <v>10</v>
      </c>
      <c r="M15" s="43">
        <v>49</v>
      </c>
      <c r="N15" s="44">
        <f t="shared" si="4"/>
        <v>0</v>
      </c>
      <c r="O15" s="44">
        <v>0</v>
      </c>
      <c r="P15" s="44">
        <v>0</v>
      </c>
      <c r="Q15" s="53"/>
      <c r="R15" s="51" t="s">
        <v>31</v>
      </c>
      <c r="S15" s="52"/>
      <c r="T15" s="52"/>
    </row>
    <row r="16" spans="1:20">
      <c r="A16" s="49" t="s">
        <v>32</v>
      </c>
      <c r="B16" s="50"/>
      <c r="C16" s="42"/>
      <c r="D16" s="54"/>
      <c r="E16" s="43">
        <f t="shared" si="0"/>
        <v>482</v>
      </c>
      <c r="F16" s="43">
        <f t="shared" si="0"/>
        <v>158</v>
      </c>
      <c r="G16" s="43">
        <f t="shared" si="0"/>
        <v>324</v>
      </c>
      <c r="H16" s="43">
        <f t="shared" si="2"/>
        <v>469</v>
      </c>
      <c r="I16" s="44">
        <f>112+44</f>
        <v>156</v>
      </c>
      <c r="J16" s="45">
        <f>220+93</f>
        <v>313</v>
      </c>
      <c r="K16" s="43">
        <f t="shared" si="3"/>
        <v>13</v>
      </c>
      <c r="L16" s="43">
        <v>2</v>
      </c>
      <c r="M16" s="43">
        <v>11</v>
      </c>
      <c r="N16" s="44">
        <f t="shared" si="4"/>
        <v>0</v>
      </c>
      <c r="O16" s="44">
        <v>0</v>
      </c>
      <c r="P16" s="44">
        <v>0</v>
      </c>
      <c r="Q16" s="53"/>
      <c r="R16" s="51" t="s">
        <v>33</v>
      </c>
    </row>
    <row r="17" spans="1:19">
      <c r="A17" s="49" t="s">
        <v>34</v>
      </c>
      <c r="B17" s="42"/>
      <c r="C17" s="42"/>
      <c r="D17" s="54"/>
      <c r="E17" s="43">
        <f t="shared" si="0"/>
        <v>319</v>
      </c>
      <c r="F17" s="43">
        <f t="shared" si="0"/>
        <v>113</v>
      </c>
      <c r="G17" s="43">
        <f t="shared" si="0"/>
        <v>206</v>
      </c>
      <c r="H17" s="43">
        <f t="shared" si="2"/>
        <v>279</v>
      </c>
      <c r="I17" s="44">
        <f>79+28</f>
        <v>107</v>
      </c>
      <c r="J17" s="45">
        <f>120+52</f>
        <v>172</v>
      </c>
      <c r="K17" s="43">
        <f t="shared" si="3"/>
        <v>40</v>
      </c>
      <c r="L17" s="43">
        <v>6</v>
      </c>
      <c r="M17" s="43">
        <v>34</v>
      </c>
      <c r="N17" s="44">
        <f t="shared" si="4"/>
        <v>0</v>
      </c>
      <c r="O17" s="44">
        <v>0</v>
      </c>
      <c r="P17" s="44">
        <v>0</v>
      </c>
      <c r="Q17" s="53"/>
      <c r="R17" s="51" t="s">
        <v>35</v>
      </c>
    </row>
    <row r="18" spans="1:19">
      <c r="A18" s="49" t="s">
        <v>36</v>
      </c>
      <c r="B18" s="42"/>
      <c r="C18" s="42"/>
      <c r="D18" s="54"/>
      <c r="E18" s="43">
        <f t="shared" si="0"/>
        <v>592</v>
      </c>
      <c r="F18" s="43">
        <f t="shared" si="0"/>
        <v>220</v>
      </c>
      <c r="G18" s="43">
        <f t="shared" si="0"/>
        <v>372</v>
      </c>
      <c r="H18" s="43">
        <f t="shared" si="2"/>
        <v>556</v>
      </c>
      <c r="I18" s="44">
        <f>168+46</f>
        <v>214</v>
      </c>
      <c r="J18" s="45">
        <f>252+90</f>
        <v>342</v>
      </c>
      <c r="K18" s="43">
        <f t="shared" si="3"/>
        <v>36</v>
      </c>
      <c r="L18" s="43">
        <v>6</v>
      </c>
      <c r="M18" s="43">
        <v>30</v>
      </c>
      <c r="N18" s="44">
        <f t="shared" si="4"/>
        <v>0</v>
      </c>
      <c r="O18" s="44">
        <v>0</v>
      </c>
      <c r="P18" s="44">
        <v>0</v>
      </c>
      <c r="Q18" s="53"/>
      <c r="R18" s="51" t="s">
        <v>37</v>
      </c>
    </row>
    <row r="19" spans="1:19">
      <c r="A19" s="49" t="s">
        <v>38</v>
      </c>
      <c r="B19" s="42"/>
      <c r="C19" s="42"/>
      <c r="D19" s="54"/>
      <c r="E19" s="43">
        <f t="shared" si="0"/>
        <v>1344</v>
      </c>
      <c r="F19" s="43">
        <f t="shared" si="0"/>
        <v>504</v>
      </c>
      <c r="G19" s="43">
        <f t="shared" si="0"/>
        <v>840</v>
      </c>
      <c r="H19" s="43">
        <f t="shared" si="2"/>
        <v>1161</v>
      </c>
      <c r="I19" s="44">
        <f>407+65</f>
        <v>472</v>
      </c>
      <c r="J19" s="45">
        <f>558+131</f>
        <v>689</v>
      </c>
      <c r="K19" s="43">
        <f t="shared" si="3"/>
        <v>78</v>
      </c>
      <c r="L19" s="43">
        <v>11</v>
      </c>
      <c r="M19" s="43">
        <v>67</v>
      </c>
      <c r="N19" s="44">
        <f t="shared" si="4"/>
        <v>105</v>
      </c>
      <c r="O19" s="44">
        <v>21</v>
      </c>
      <c r="P19" s="44">
        <v>84</v>
      </c>
      <c r="Q19" s="53"/>
      <c r="R19" s="51" t="s">
        <v>39</v>
      </c>
    </row>
    <row r="20" spans="1:19">
      <c r="A20" s="49" t="s">
        <v>40</v>
      </c>
      <c r="B20" s="42"/>
      <c r="C20" s="42"/>
      <c r="D20" s="54"/>
      <c r="E20" s="43">
        <f t="shared" si="0"/>
        <v>435</v>
      </c>
      <c r="F20" s="43">
        <f t="shared" si="0"/>
        <v>120</v>
      </c>
      <c r="G20" s="43">
        <f t="shared" si="0"/>
        <v>315</v>
      </c>
      <c r="H20" s="43">
        <f t="shared" si="2"/>
        <v>405</v>
      </c>
      <c r="I20" s="44">
        <f>63+50</f>
        <v>113</v>
      </c>
      <c r="J20" s="45">
        <f>181+111</f>
        <v>292</v>
      </c>
      <c r="K20" s="43">
        <f t="shared" si="3"/>
        <v>30</v>
      </c>
      <c r="L20" s="43">
        <v>7</v>
      </c>
      <c r="M20" s="43">
        <v>23</v>
      </c>
      <c r="N20" s="44">
        <f t="shared" si="4"/>
        <v>0</v>
      </c>
      <c r="O20" s="43">
        <v>0</v>
      </c>
      <c r="P20" s="43">
        <v>0</v>
      </c>
      <c r="Q20" s="53"/>
      <c r="R20" s="47" t="s">
        <v>41</v>
      </c>
    </row>
    <row r="21" spans="1:19">
      <c r="A21" s="49" t="s">
        <v>42</v>
      </c>
      <c r="B21" s="42"/>
      <c r="C21" s="42"/>
      <c r="D21" s="54"/>
      <c r="E21" s="43">
        <f t="shared" si="0"/>
        <v>1304</v>
      </c>
      <c r="F21" s="43">
        <f t="shared" si="0"/>
        <v>490</v>
      </c>
      <c r="G21" s="43">
        <f t="shared" si="0"/>
        <v>814</v>
      </c>
      <c r="H21" s="43">
        <f t="shared" si="2"/>
        <v>1102</v>
      </c>
      <c r="I21" s="44">
        <f>370+90</f>
        <v>460</v>
      </c>
      <c r="J21" s="45">
        <f>499+143</f>
        <v>642</v>
      </c>
      <c r="K21" s="43">
        <f t="shared" si="3"/>
        <v>202</v>
      </c>
      <c r="L21" s="43">
        <v>30</v>
      </c>
      <c r="M21" s="43">
        <v>172</v>
      </c>
      <c r="N21" s="44">
        <f t="shared" si="4"/>
        <v>0</v>
      </c>
      <c r="O21" s="43">
        <v>0</v>
      </c>
      <c r="P21" s="43">
        <v>0</v>
      </c>
      <c r="Q21" s="53"/>
      <c r="R21" s="47" t="s">
        <v>43</v>
      </c>
    </row>
    <row r="22" spans="1:19">
      <c r="A22" s="55" t="s">
        <v>44</v>
      </c>
      <c r="B22" s="56"/>
      <c r="C22" s="56"/>
      <c r="D22" s="57"/>
      <c r="E22" s="58">
        <f t="shared" si="0"/>
        <v>274</v>
      </c>
      <c r="F22" s="58">
        <f t="shared" si="0"/>
        <v>93</v>
      </c>
      <c r="G22" s="58">
        <f t="shared" si="0"/>
        <v>181</v>
      </c>
      <c r="H22" s="58">
        <f>SUM(I22:J22)</f>
        <v>271</v>
      </c>
      <c r="I22" s="59">
        <f>68+25</f>
        <v>93</v>
      </c>
      <c r="J22" s="60">
        <f>141+37</f>
        <v>178</v>
      </c>
      <c r="K22" s="58">
        <f t="shared" si="3"/>
        <v>3</v>
      </c>
      <c r="L22" s="58">
        <v>0</v>
      </c>
      <c r="M22" s="58">
        <v>3</v>
      </c>
      <c r="N22" s="59">
        <f t="shared" si="4"/>
        <v>0</v>
      </c>
      <c r="O22" s="58">
        <v>0</v>
      </c>
      <c r="P22" s="58">
        <v>0</v>
      </c>
      <c r="Q22" s="61"/>
      <c r="R22" s="55" t="s">
        <v>45</v>
      </c>
      <c r="S22" s="56"/>
    </row>
    <row r="23" spans="1:19">
      <c r="B23" s="49" t="s">
        <v>46</v>
      </c>
      <c r="M23" s="49" t="s">
        <v>47</v>
      </c>
    </row>
    <row r="24" spans="1:19" s="15" customFormat="1" ht="19.5">
      <c r="A24" s="19"/>
      <c r="B24" s="49" t="s">
        <v>48</v>
      </c>
      <c r="C24" s="19"/>
      <c r="D24" s="19"/>
      <c r="E24" s="19"/>
      <c r="F24" s="19"/>
      <c r="G24" s="19"/>
      <c r="H24" s="62">
        <f>H13+H14+H15+H16+H17+H18+H19+H20+H21+H22</f>
        <v>6365</v>
      </c>
      <c r="J24" s="19"/>
      <c r="M24" s="49" t="s">
        <v>49</v>
      </c>
    </row>
    <row r="25" spans="1:19" s="15" customFormat="1" ht="19.5">
      <c r="B25" s="49" t="s">
        <v>50</v>
      </c>
      <c r="C25" s="49"/>
      <c r="D25" s="49"/>
      <c r="E25" s="49"/>
      <c r="F25" s="49"/>
      <c r="G25" s="49"/>
      <c r="M25" s="49" t="s">
        <v>51</v>
      </c>
      <c r="N25" s="49"/>
      <c r="O25" s="49"/>
      <c r="P25" s="49"/>
    </row>
    <row r="26" spans="1:19">
      <c r="B26" s="49" t="s">
        <v>52</v>
      </c>
      <c r="C26" s="49"/>
      <c r="D26" s="49"/>
      <c r="E26" s="49"/>
      <c r="F26" s="49"/>
      <c r="G26" s="49"/>
      <c r="M26" s="49" t="s">
        <v>53</v>
      </c>
      <c r="N26" s="49"/>
    </row>
    <row r="27" spans="1:19">
      <c r="C27" s="49"/>
      <c r="D27" s="49"/>
      <c r="E27" s="49"/>
      <c r="F27" s="49"/>
      <c r="G27" s="49"/>
      <c r="I27" s="49"/>
    </row>
    <row r="28" spans="1:19">
      <c r="H28" s="63">
        <f>I28+J28</f>
        <v>6365</v>
      </c>
      <c r="I28" s="63">
        <f>I13+I14+I15+I16+I17+I18+I19+I20+I21+I22</f>
        <v>2269</v>
      </c>
      <c r="J28" s="63">
        <f>J13+J14+J15+J16+J17+J18+J19+J20+J21+J22</f>
        <v>4096</v>
      </c>
    </row>
    <row r="29" spans="1:19">
      <c r="E29" s="63">
        <f>E30+E31+E32+E33+E34+E35+E36+E37+E38+E39</f>
        <v>7377</v>
      </c>
    </row>
    <row r="30" spans="1:19">
      <c r="E30" s="63">
        <f>F13+G13</f>
        <v>1510</v>
      </c>
    </row>
    <row r="31" spans="1:19">
      <c r="E31" s="63">
        <f t="shared" ref="E31:E42" si="5">F14+G14</f>
        <v>514</v>
      </c>
    </row>
    <row r="32" spans="1:19">
      <c r="E32" s="63">
        <f t="shared" si="5"/>
        <v>603</v>
      </c>
    </row>
    <row r="33" spans="5:5">
      <c r="E33" s="63">
        <f t="shared" si="5"/>
        <v>482</v>
      </c>
    </row>
    <row r="34" spans="5:5">
      <c r="E34" s="63">
        <f t="shared" si="5"/>
        <v>319</v>
      </c>
    </row>
    <row r="35" spans="5:5">
      <c r="E35" s="63">
        <f t="shared" si="5"/>
        <v>592</v>
      </c>
    </row>
    <row r="36" spans="5:5">
      <c r="E36" s="63">
        <f t="shared" si="5"/>
        <v>1344</v>
      </c>
    </row>
    <row r="37" spans="5:5">
      <c r="E37" s="63">
        <f t="shared" si="5"/>
        <v>435</v>
      </c>
    </row>
    <row r="38" spans="5:5">
      <c r="E38" s="63">
        <f t="shared" si="5"/>
        <v>1304</v>
      </c>
    </row>
    <row r="39" spans="5:5">
      <c r="E39" s="63">
        <f t="shared" si="5"/>
        <v>274</v>
      </c>
    </row>
    <row r="40" spans="5:5">
      <c r="E40" s="63">
        <f t="shared" si="5"/>
        <v>0</v>
      </c>
    </row>
    <row r="41" spans="5:5">
      <c r="E41" s="63">
        <f t="shared" si="5"/>
        <v>0</v>
      </c>
    </row>
    <row r="42" spans="5:5">
      <c r="E42" s="63">
        <f t="shared" si="5"/>
        <v>0</v>
      </c>
    </row>
  </sheetData>
  <mergeCells count="22">
    <mergeCell ref="E9:G9"/>
    <mergeCell ref="H9:J9"/>
    <mergeCell ref="K9:M9"/>
    <mergeCell ref="N9:P9"/>
    <mergeCell ref="A12:D12"/>
    <mergeCell ref="H7:J7"/>
    <mergeCell ref="K7:M7"/>
    <mergeCell ref="N7:P7"/>
    <mergeCell ref="E8:G8"/>
    <mergeCell ref="H8:J8"/>
    <mergeCell ref="K8:M8"/>
    <mergeCell ref="N8:P8"/>
    <mergeCell ref="A4:D11"/>
    <mergeCell ref="H4:P4"/>
    <mergeCell ref="Q4:R11"/>
    <mergeCell ref="H5:J5"/>
    <mergeCell ref="K5:M5"/>
    <mergeCell ref="E6:G6"/>
    <mergeCell ref="H6:J6"/>
    <mergeCell ref="K6:M6"/>
    <mergeCell ref="N6:P6"/>
    <mergeCell ref="E7:G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 (2)</vt:lpstr>
      <vt:lpstr>'T-3.4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2018-10-31T02:21:11Z</dcterms:created>
  <dcterms:modified xsi:type="dcterms:W3CDTF">2018-10-31T02:21:23Z</dcterms:modified>
</cp:coreProperties>
</file>