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วัชรพงษ์\รายงานสถิติจังหวัด 2560\mapping รายงานสถิติ\18.สาขาการคลัง\"/>
    </mc:Choice>
  </mc:AlternateContent>
  <bookViews>
    <workbookView xWindow="0" yWindow="0" windowWidth="20130" windowHeight="7695"/>
  </bookViews>
  <sheets>
    <sheet name="tab04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1" i="1" l="1"/>
  <c r="K21" i="1"/>
  <c r="J21" i="1"/>
  <c r="I21" i="1"/>
  <c r="G21" i="1"/>
  <c r="F21" i="1"/>
  <c r="E21" i="1"/>
  <c r="L20" i="1"/>
  <c r="E20" i="1" s="1"/>
  <c r="K20" i="1"/>
  <c r="I20" i="1"/>
  <c r="G20" i="1"/>
  <c r="F20" i="1"/>
  <c r="L18" i="1"/>
  <c r="K18" i="1"/>
  <c r="J18" i="1"/>
  <c r="E18" i="1" s="1"/>
  <c r="I18" i="1"/>
  <c r="G18" i="1"/>
  <c r="F18" i="1"/>
  <c r="L17" i="1"/>
  <c r="K17" i="1"/>
  <c r="J17" i="1"/>
  <c r="G17" i="1"/>
  <c r="E17" i="1" s="1"/>
  <c r="F17" i="1"/>
  <c r="L16" i="1"/>
  <c r="K16" i="1"/>
  <c r="J16" i="1"/>
  <c r="I16" i="1"/>
  <c r="G16" i="1"/>
  <c r="F16" i="1"/>
  <c r="E16" i="1" s="1"/>
  <c r="L15" i="1"/>
  <c r="K15" i="1"/>
  <c r="J15" i="1"/>
  <c r="I15" i="1"/>
  <c r="G15" i="1"/>
  <c r="F15" i="1"/>
  <c r="E15" i="1"/>
  <c r="I14" i="1"/>
  <c r="G14" i="1"/>
  <c r="F14" i="1"/>
  <c r="E14" i="1"/>
  <c r="L13" i="1"/>
  <c r="L8" i="1" s="1"/>
  <c r="K13" i="1"/>
  <c r="J13" i="1"/>
  <c r="I13" i="1"/>
  <c r="G13" i="1"/>
  <c r="F13" i="1"/>
  <c r="E13" i="1" s="1"/>
  <c r="L12" i="1"/>
  <c r="K12" i="1"/>
  <c r="K8" i="1" s="1"/>
  <c r="J12" i="1"/>
  <c r="I12" i="1"/>
  <c r="G12" i="1"/>
  <c r="F12" i="1"/>
  <c r="E12" i="1" s="1"/>
  <c r="L11" i="1"/>
  <c r="K11" i="1"/>
  <c r="J11" i="1"/>
  <c r="I11" i="1"/>
  <c r="G11" i="1"/>
  <c r="F11" i="1"/>
  <c r="E11" i="1" s="1"/>
  <c r="L9" i="1"/>
  <c r="K9" i="1"/>
  <c r="J9" i="1"/>
  <c r="J8" i="1" s="1"/>
  <c r="I9" i="1"/>
  <c r="I8" i="1" s="1"/>
  <c r="G9" i="1"/>
  <c r="G8" i="1" s="1"/>
  <c r="F9" i="1"/>
  <c r="F8" i="1" s="1"/>
  <c r="E9" i="1"/>
  <c r="E8" i="1" l="1"/>
</calcChain>
</file>

<file path=xl/sharedStrings.xml><?xml version="1.0" encoding="utf-8"?>
<sst xmlns="http://schemas.openxmlformats.org/spreadsheetml/2006/main" count="91" uniqueCount="59">
  <si>
    <t xml:space="preserve">ตาราง   </t>
  </si>
  <si>
    <t>Table</t>
  </si>
  <si>
    <t>รวม</t>
  </si>
  <si>
    <t>Total</t>
  </si>
  <si>
    <t>Others</t>
  </si>
  <si>
    <t>-</t>
  </si>
  <si>
    <t>อื่น ๆ</t>
  </si>
  <si>
    <t>อำเภอ</t>
  </si>
  <si>
    <t>District</t>
  </si>
  <si>
    <t>รวมยอด</t>
  </si>
  <si>
    <t>อำเภอนาด้วง</t>
  </si>
  <si>
    <t xml:space="preserve">   Na Duang District</t>
  </si>
  <si>
    <t>อำเภอเชียงคาน</t>
  </si>
  <si>
    <t xml:space="preserve">   Chiang Khan District</t>
  </si>
  <si>
    <t>อำเภอปากชม</t>
  </si>
  <si>
    <t xml:space="preserve">   Pak Chom District</t>
  </si>
  <si>
    <t>อำเภอด่านซ้าย</t>
  </si>
  <si>
    <t xml:space="preserve">   Dan Sai District</t>
  </si>
  <si>
    <t>อำเภอนาแห้ว</t>
  </si>
  <si>
    <t xml:space="preserve">   Na Haeo District</t>
  </si>
  <si>
    <t>อำเภอภูเรือ</t>
  </si>
  <si>
    <t xml:space="preserve">   Phu Ruea District</t>
  </si>
  <si>
    <t>อำเภอท่าลี่</t>
  </si>
  <si>
    <t xml:space="preserve">   Tha Li District</t>
  </si>
  <si>
    <t>อำเภอภูหลวง</t>
  </si>
  <si>
    <t xml:space="preserve">   Phu Luang District</t>
  </si>
  <si>
    <t>อำเภอผาขาว</t>
  </si>
  <si>
    <t xml:space="preserve">   Pha Khao District</t>
  </si>
  <si>
    <t>อำเภอเอราวัณ</t>
  </si>
  <si>
    <t xml:space="preserve">   Erawan District</t>
  </si>
  <si>
    <t>รายได้จากการจัดเก็บเงินภาษีของกรมสรรพากร จำแนกตามประเภทภาษี เป็นรายอำเภอ พ.ศ. 2560</t>
  </si>
  <si>
    <t>Revenue Tax by Type of Taxes and District: 2017</t>
  </si>
  <si>
    <t>ประเภทภาษี (ล้านบาท) Type of taxes (Million Baht)</t>
  </si>
  <si>
    <t>บุคคลธรรมดา</t>
  </si>
  <si>
    <t>นิติบุคคล</t>
  </si>
  <si>
    <t>การค้า</t>
  </si>
  <si>
    <t>มูลค่าเพิ่ม</t>
  </si>
  <si>
    <t>ธุรกิจเฉพาะ</t>
  </si>
  <si>
    <t>อากรแสตมป์</t>
  </si>
  <si>
    <t>Personal income tax</t>
  </si>
  <si>
    <t>Corporate income tax</t>
  </si>
  <si>
    <t>Business tax</t>
  </si>
  <si>
    <t>Value added tax</t>
  </si>
  <si>
    <t>Specific duties</t>
  </si>
  <si>
    <t>Stamp duties</t>
  </si>
  <si>
    <r>
      <t xml:space="preserve">อำเภอเมืองเลย </t>
    </r>
    <r>
      <rPr>
        <vertAlign val="superscript"/>
        <sz val="14"/>
        <rFont val="TH SarabunPSK"/>
        <family val="2"/>
      </rPr>
      <t>1/</t>
    </r>
  </si>
  <si>
    <r>
      <t xml:space="preserve">   Mueang Loei District </t>
    </r>
    <r>
      <rPr>
        <vertAlign val="superscript"/>
        <sz val="14"/>
        <color theme="1"/>
        <rFont val="TH SarabunPSK"/>
        <family val="2"/>
      </rPr>
      <t>1/</t>
    </r>
  </si>
  <si>
    <r>
      <t xml:space="preserve">อำเภอวังสะพุง </t>
    </r>
    <r>
      <rPr>
        <vertAlign val="superscript"/>
        <sz val="14"/>
        <rFont val="TH SarabunPSK"/>
        <family val="2"/>
      </rPr>
      <t>2/</t>
    </r>
  </si>
  <si>
    <r>
      <t xml:space="preserve">   Wang Saphung District </t>
    </r>
    <r>
      <rPr>
        <vertAlign val="superscript"/>
        <sz val="14"/>
        <color theme="1"/>
        <rFont val="TH SarabunPSK"/>
        <family val="2"/>
      </rPr>
      <t>2/</t>
    </r>
  </si>
  <si>
    <r>
      <t xml:space="preserve">อำเภอภูกระดึง </t>
    </r>
    <r>
      <rPr>
        <vertAlign val="superscript"/>
        <sz val="14"/>
        <rFont val="TH SarabunPSK"/>
        <family val="2"/>
      </rPr>
      <t>3/</t>
    </r>
  </si>
  <si>
    <r>
      <t xml:space="preserve">   Phu Kradueng District </t>
    </r>
    <r>
      <rPr>
        <vertAlign val="superscript"/>
        <sz val="14"/>
        <color theme="1"/>
        <rFont val="TH SarabunPSK"/>
        <family val="2"/>
      </rPr>
      <t>3/</t>
    </r>
  </si>
  <si>
    <t xml:space="preserve">       หมายเหตุ :  1/ รวมข้อมูลภาษีของอำเภอนาด้วง</t>
  </si>
  <si>
    <t xml:space="preserve">           2/ รวมข้อมูลภาษีของอำเภอภูหลวง</t>
  </si>
  <si>
    <t>3/ รวมข้อมูลภาษีของอำเภอหนองหิน</t>
  </si>
  <si>
    <t xml:space="preserve">           1/ Including Revernue tax of Na Duang District</t>
  </si>
  <si>
    <t xml:space="preserve">           2/ Including Revernue tax of Phu Luang District</t>
  </si>
  <si>
    <t>3/ Including Revernue tax of Nong Hin District</t>
  </si>
  <si>
    <t xml:space="preserve">             ที่มา :  สำนักงานสรรพากรพื้นที่เลย</t>
  </si>
  <si>
    <t xml:space="preserve">         Source : Loei Provincial Revenue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</si>
</sst>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0.0"/>
  </numFmts>
  <fonts count="9"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4"/>
      <name val="Cordia New"/>
      <family val="2"/>
    </font>
    <font>
      <sz val="16"/>
      <name val="Angsana New"/>
      <family val="1"/>
    </font>
    <font>
      <sz val="14"/>
      <name val="TH SarabunPSK"/>
      <family val="2"/>
    </font>
    <font>
      <b/>
      <sz val="14"/>
      <name val="TH SarabunPSK"/>
      <family val="2"/>
    </font>
    <font>
      <sz val="14"/>
      <color theme="1"/>
      <name val="TH SarabunPSK"/>
      <family val="2"/>
    </font>
    <font>
      <vertAlign val="superscript"/>
      <sz val="14"/>
      <name val="TH SarabunPSK"/>
      <family val="2"/>
    </font>
    <font>
      <vertAlign val="superscript"/>
      <sz val="14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0" fontId="3" fillId="0" borderId="0"/>
    <xf numFmtId="0" fontId="2" fillId="0" borderId="0"/>
  </cellStyleXfs>
  <cellXfs count="57">
    <xf numFmtId="0" fontId="0" fillId="0" borderId="0" xfId="0"/>
    <xf numFmtId="0" fontId="4" fillId="2" borderId="3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right"/>
    </xf>
    <xf numFmtId="0" fontId="4" fillId="2" borderId="10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Border="1" applyAlignment="1">
      <alignment horizontal="right" vertical="center"/>
    </xf>
    <xf numFmtId="0" fontId="1" fillId="0" borderId="0" xfId="0" applyFont="1" applyBorder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2" borderId="0" xfId="0" applyFont="1" applyFill="1" applyBorder="1" applyAlignment="1">
      <alignment horizontal="right" vertical="center"/>
    </xf>
    <xf numFmtId="0" fontId="4" fillId="2" borderId="5" xfId="0" applyFont="1" applyFill="1" applyBorder="1" applyAlignment="1">
      <alignment horizontal="right" vertical="center"/>
    </xf>
    <xf numFmtId="0" fontId="4" fillId="2" borderId="6" xfId="0" applyFont="1" applyFill="1" applyBorder="1" applyAlignment="1">
      <alignment horizontal="right" vertical="center"/>
    </xf>
    <xf numFmtId="0" fontId="4" fillId="2" borderId="3" xfId="0" applyFont="1" applyFill="1" applyBorder="1" applyAlignment="1">
      <alignment horizontal="right"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4" fillId="2" borderId="0" xfId="3" applyFont="1" applyFill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right" vertical="center"/>
    </xf>
    <xf numFmtId="0" fontId="5" fillId="2" borderId="5" xfId="0" applyFont="1" applyFill="1" applyBorder="1" applyAlignment="1">
      <alignment horizontal="right" vertical="center"/>
    </xf>
    <xf numFmtId="0" fontId="4" fillId="2" borderId="10" xfId="3" applyFont="1" applyFill="1" applyBorder="1" applyAlignment="1">
      <alignment horizontal="left" vertical="center"/>
    </xf>
    <xf numFmtId="0" fontId="4" fillId="2" borderId="10" xfId="0" applyFont="1" applyFill="1" applyBorder="1" applyAlignment="1">
      <alignment horizontal="right" vertical="center"/>
    </xf>
    <xf numFmtId="0" fontId="4" fillId="2" borderId="8" xfId="0" applyFont="1" applyFill="1" applyBorder="1" applyAlignment="1">
      <alignment horizontal="right" vertical="center"/>
    </xf>
    <xf numFmtId="0" fontId="6" fillId="0" borderId="10" xfId="0" applyFont="1" applyBorder="1" applyAlignment="1">
      <alignment horizontal="left" vertical="center"/>
    </xf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187" fontId="1" fillId="0" borderId="0" xfId="0" applyNumberFormat="1" applyFont="1" applyAlignment="1">
      <alignment horizontal="center" vertical="center"/>
    </xf>
    <xf numFmtId="0" fontId="4" fillId="0" borderId="0" xfId="0" applyFont="1" applyBorder="1" applyAlignment="1">
      <alignment horizontal="left"/>
    </xf>
    <xf numFmtId="0" fontId="4" fillId="0" borderId="0" xfId="0" applyFont="1" applyAlignment="1">
      <alignment horizontal="right"/>
    </xf>
    <xf numFmtId="0" fontId="4" fillId="0" borderId="0" xfId="0" applyFont="1" applyAlignment="1"/>
    <xf numFmtId="0" fontId="4" fillId="2" borderId="1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3" fontId="5" fillId="2" borderId="6" xfId="0" applyNumberFormat="1" applyFont="1" applyFill="1" applyBorder="1" applyAlignment="1">
      <alignment horizontal="right" indent="1"/>
    </xf>
    <xf numFmtId="3" fontId="4" fillId="2" borderId="6" xfId="0" applyNumberFormat="1" applyFont="1" applyFill="1" applyBorder="1" applyAlignment="1">
      <alignment horizontal="right" indent="1"/>
    </xf>
    <xf numFmtId="3" fontId="4" fillId="2" borderId="6" xfId="0" quotePrefix="1" applyNumberFormat="1" applyFont="1" applyFill="1" applyBorder="1" applyAlignment="1">
      <alignment horizontal="right" indent="1"/>
    </xf>
    <xf numFmtId="3" fontId="4" fillId="2" borderId="11" xfId="0" applyNumberFormat="1" applyFont="1" applyFill="1" applyBorder="1" applyAlignment="1">
      <alignment horizontal="right" indent="1"/>
    </xf>
    <xf numFmtId="3" fontId="5" fillId="2" borderId="11" xfId="0" applyNumberFormat="1" applyFont="1" applyFill="1" applyBorder="1" applyAlignment="1">
      <alignment horizontal="right" indent="1"/>
    </xf>
  </cellXfs>
  <cellStyles count="4">
    <cellStyle name="Comma 2" xfId="1"/>
    <cellStyle name="Normal_เินรัาเินให้สินเ่อรายัหวั-ึ้นweb-เม.ย.47" xfId="2"/>
    <cellStyle name="ปกติ" xfId="0" builtinId="0"/>
    <cellStyle name="ปกติ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409576</xdr:colOff>
      <xdr:row>27</xdr:row>
      <xdr:rowOff>133350</xdr:rowOff>
    </xdr:from>
    <xdr:to>
      <xdr:col>15</xdr:col>
      <xdr:colOff>409576</xdr:colOff>
      <xdr:row>28</xdr:row>
      <xdr:rowOff>228600</xdr:rowOff>
    </xdr:to>
    <xdr:sp macro="" textlink="">
      <xdr:nvSpPr>
        <xdr:cNvPr id="2" name="Text Box 3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2737647" y="8583386"/>
          <a:ext cx="0" cy="34017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161</a:t>
          </a:r>
        </a:p>
      </xdr:txBody>
    </xdr:sp>
    <xdr:clientData/>
  </xdr:twoCellAnchor>
  <xdr:twoCellAnchor>
    <xdr:from>
      <xdr:col>15</xdr:col>
      <xdr:colOff>19050</xdr:colOff>
      <xdr:row>27</xdr:row>
      <xdr:rowOff>104775</xdr:rowOff>
    </xdr:from>
    <xdr:to>
      <xdr:col>15</xdr:col>
      <xdr:colOff>19050</xdr:colOff>
      <xdr:row>28</xdr:row>
      <xdr:rowOff>219075</xdr:rowOff>
    </xdr:to>
    <xdr:sp macro="" textlink="">
      <xdr:nvSpPr>
        <xdr:cNvPr id="3" name="Text Box 4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12220575" y="12744450"/>
          <a:ext cx="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15</xdr:col>
      <xdr:colOff>455840</xdr:colOff>
      <xdr:row>17</xdr:row>
      <xdr:rowOff>137527</xdr:rowOff>
    </xdr:from>
    <xdr:to>
      <xdr:col>15</xdr:col>
      <xdr:colOff>455840</xdr:colOff>
      <xdr:row>18</xdr:row>
      <xdr:rowOff>13607</xdr:rowOff>
    </xdr:to>
    <xdr:sp macro="" textlink="">
      <xdr:nvSpPr>
        <xdr:cNvPr id="4" name="Text Box 3">
          <a:extLst>
            <a:ext uri="{FF2B5EF4-FFF2-40B4-BE49-F238E27FC236}">
              <a16:creationId xmlns="" xmlns:a16="http://schemas.microsoft.com/office/drawing/2014/main" id="{00000000-0008-0000-0100-000009000000}"/>
            </a:ext>
          </a:extLst>
        </xdr:cNvPr>
        <xdr:cNvSpPr txBox="1">
          <a:spLocks noChangeArrowheads="1"/>
        </xdr:cNvSpPr>
      </xdr:nvSpPr>
      <xdr:spPr bwMode="auto">
        <a:xfrm>
          <a:off x="12783911" y="5811706"/>
          <a:ext cx="0" cy="229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161</a:t>
          </a:r>
        </a:p>
      </xdr:txBody>
    </xdr:sp>
    <xdr:clientData/>
  </xdr:twoCellAnchor>
  <xdr:twoCellAnchor>
    <xdr:from>
      <xdr:col>15</xdr:col>
      <xdr:colOff>664029</xdr:colOff>
      <xdr:row>17</xdr:row>
      <xdr:rowOff>95345</xdr:rowOff>
    </xdr:from>
    <xdr:to>
      <xdr:col>15</xdr:col>
      <xdr:colOff>664029</xdr:colOff>
      <xdr:row>18</xdr:row>
      <xdr:rowOff>0</xdr:rowOff>
    </xdr:to>
    <xdr:sp macro="" textlink="">
      <xdr:nvSpPr>
        <xdr:cNvPr id="5" name="Text Box 4">
          <a:extLst>
            <a:ext uri="{FF2B5EF4-FFF2-40B4-BE49-F238E27FC236}">
              <a16:creationId xmlns="" xmlns:a16="http://schemas.microsoft.com/office/drawing/2014/main" id="{00000000-0008-0000-0100-00000A000000}"/>
            </a:ext>
          </a:extLst>
        </xdr:cNvPr>
        <xdr:cNvSpPr txBox="1">
          <a:spLocks noChangeArrowheads="1"/>
        </xdr:cNvSpPr>
      </xdr:nvSpPr>
      <xdr:spPr bwMode="auto">
        <a:xfrm>
          <a:off x="12992100" y="5769524"/>
          <a:ext cx="0" cy="258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15</xdr:col>
      <xdr:colOff>28575</xdr:colOff>
      <xdr:row>28</xdr:row>
      <xdr:rowOff>133350</xdr:rowOff>
    </xdr:from>
    <xdr:to>
      <xdr:col>15</xdr:col>
      <xdr:colOff>28575</xdr:colOff>
      <xdr:row>31</xdr:row>
      <xdr:rowOff>228600</xdr:rowOff>
    </xdr:to>
    <xdr:sp macro="" textlink="">
      <xdr:nvSpPr>
        <xdr:cNvPr id="6" name="Text Box 3">
          <a:extLst>
            <a:ext uri="{FF2B5EF4-FFF2-40B4-BE49-F238E27FC236}">
              <a16:creationId xmlns="" xmlns:a16="http://schemas.microsoft.com/office/drawing/2014/main" id="{00000000-0008-0000-0100-000010000000}"/>
            </a:ext>
          </a:extLst>
        </xdr:cNvPr>
        <xdr:cNvSpPr txBox="1">
          <a:spLocks noChangeArrowheads="1"/>
        </xdr:cNvSpPr>
      </xdr:nvSpPr>
      <xdr:spPr bwMode="auto">
        <a:xfrm>
          <a:off x="12230100" y="12896850"/>
          <a:ext cx="0" cy="895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161</a:t>
          </a:r>
        </a:p>
      </xdr:txBody>
    </xdr:sp>
    <xdr:clientData/>
  </xdr:twoCellAnchor>
  <xdr:twoCellAnchor>
    <xdr:from>
      <xdr:col>15</xdr:col>
      <xdr:colOff>19050</xdr:colOff>
      <xdr:row>28</xdr:row>
      <xdr:rowOff>104775</xdr:rowOff>
    </xdr:from>
    <xdr:to>
      <xdr:col>15</xdr:col>
      <xdr:colOff>19050</xdr:colOff>
      <xdr:row>31</xdr:row>
      <xdr:rowOff>219075</xdr:rowOff>
    </xdr:to>
    <xdr:sp macro="" textlink="">
      <xdr:nvSpPr>
        <xdr:cNvPr id="7" name="Text Box 4">
          <a:extLst>
            <a:ext uri="{FF2B5EF4-FFF2-40B4-BE49-F238E27FC236}">
              <a16:creationId xmlns="" xmlns:a16="http://schemas.microsoft.com/office/drawing/2014/main" id="{00000000-0008-0000-0100-000011000000}"/>
            </a:ext>
          </a:extLst>
        </xdr:cNvPr>
        <xdr:cNvSpPr txBox="1">
          <a:spLocks noChangeArrowheads="1"/>
        </xdr:cNvSpPr>
      </xdr:nvSpPr>
      <xdr:spPr bwMode="auto">
        <a:xfrm>
          <a:off x="12220575" y="12868275"/>
          <a:ext cx="0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15</xdr:col>
      <xdr:colOff>28575</xdr:colOff>
      <xdr:row>28</xdr:row>
      <xdr:rowOff>133350</xdr:rowOff>
    </xdr:from>
    <xdr:to>
      <xdr:col>15</xdr:col>
      <xdr:colOff>28575</xdr:colOff>
      <xdr:row>29</xdr:row>
      <xdr:rowOff>228600</xdr:rowOff>
    </xdr:to>
    <xdr:sp macro="" textlink="">
      <xdr:nvSpPr>
        <xdr:cNvPr id="8" name="Text Box 3">
          <a:extLst>
            <a:ext uri="{FF2B5EF4-FFF2-40B4-BE49-F238E27FC236}">
              <a16:creationId xmlns="" xmlns:a16="http://schemas.microsoft.com/office/drawing/2014/main" id="{00000000-0008-0000-0100-000012000000}"/>
            </a:ext>
          </a:extLst>
        </xdr:cNvPr>
        <xdr:cNvSpPr txBox="1">
          <a:spLocks noChangeArrowheads="1"/>
        </xdr:cNvSpPr>
      </xdr:nvSpPr>
      <xdr:spPr bwMode="auto">
        <a:xfrm>
          <a:off x="12230100" y="12896850"/>
          <a:ext cx="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161</a:t>
          </a:r>
        </a:p>
      </xdr:txBody>
    </xdr:sp>
    <xdr:clientData/>
  </xdr:twoCellAnchor>
  <xdr:twoCellAnchor>
    <xdr:from>
      <xdr:col>15</xdr:col>
      <xdr:colOff>19050</xdr:colOff>
      <xdr:row>28</xdr:row>
      <xdr:rowOff>104775</xdr:rowOff>
    </xdr:from>
    <xdr:to>
      <xdr:col>15</xdr:col>
      <xdr:colOff>19050</xdr:colOff>
      <xdr:row>29</xdr:row>
      <xdr:rowOff>219075</xdr:rowOff>
    </xdr:to>
    <xdr:sp macro="" textlink="">
      <xdr:nvSpPr>
        <xdr:cNvPr id="9" name="Text Box 4">
          <a:extLst>
            <a:ext uri="{FF2B5EF4-FFF2-40B4-BE49-F238E27FC236}">
              <a16:creationId xmlns="" xmlns:a16="http://schemas.microsoft.com/office/drawing/2014/main" id="{00000000-0008-0000-0100-000015000000}"/>
            </a:ext>
          </a:extLst>
        </xdr:cNvPr>
        <xdr:cNvSpPr txBox="1">
          <a:spLocks noChangeArrowheads="1"/>
        </xdr:cNvSpPr>
      </xdr:nvSpPr>
      <xdr:spPr bwMode="auto">
        <a:xfrm>
          <a:off x="12220575" y="12868275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15</xdr:col>
      <xdr:colOff>28575</xdr:colOff>
      <xdr:row>29</xdr:row>
      <xdr:rowOff>133350</xdr:rowOff>
    </xdr:from>
    <xdr:to>
      <xdr:col>15</xdr:col>
      <xdr:colOff>28575</xdr:colOff>
      <xdr:row>30</xdr:row>
      <xdr:rowOff>228600</xdr:rowOff>
    </xdr:to>
    <xdr:sp macro="" textlink="">
      <xdr:nvSpPr>
        <xdr:cNvPr id="10" name="Text Box 3">
          <a:extLst>
            <a:ext uri="{FF2B5EF4-FFF2-40B4-BE49-F238E27FC236}">
              <a16:creationId xmlns="" xmlns:a16="http://schemas.microsoft.com/office/drawing/2014/main" id="{00000000-0008-0000-0100-000016000000}"/>
            </a:ext>
          </a:extLst>
        </xdr:cNvPr>
        <xdr:cNvSpPr txBox="1">
          <a:spLocks noChangeArrowheads="1"/>
        </xdr:cNvSpPr>
      </xdr:nvSpPr>
      <xdr:spPr bwMode="auto">
        <a:xfrm>
          <a:off x="12230100" y="13163550"/>
          <a:ext cx="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161</a:t>
          </a:r>
        </a:p>
      </xdr:txBody>
    </xdr:sp>
    <xdr:clientData/>
  </xdr:twoCellAnchor>
  <xdr:twoCellAnchor>
    <xdr:from>
      <xdr:col>15</xdr:col>
      <xdr:colOff>19050</xdr:colOff>
      <xdr:row>29</xdr:row>
      <xdr:rowOff>104775</xdr:rowOff>
    </xdr:from>
    <xdr:to>
      <xdr:col>15</xdr:col>
      <xdr:colOff>19050</xdr:colOff>
      <xdr:row>30</xdr:row>
      <xdr:rowOff>219075</xdr:rowOff>
    </xdr:to>
    <xdr:sp macro="" textlink="">
      <xdr:nvSpPr>
        <xdr:cNvPr id="11" name="Text Box 4">
          <a:extLst>
            <a:ext uri="{FF2B5EF4-FFF2-40B4-BE49-F238E27FC236}">
              <a16:creationId xmlns="" xmlns:a16="http://schemas.microsoft.com/office/drawing/2014/main" id="{00000000-0008-0000-0100-000017000000}"/>
            </a:ext>
          </a:extLst>
        </xdr:cNvPr>
        <xdr:cNvSpPr txBox="1">
          <a:spLocks noChangeArrowheads="1"/>
        </xdr:cNvSpPr>
      </xdr:nvSpPr>
      <xdr:spPr bwMode="auto">
        <a:xfrm>
          <a:off x="12220575" y="13134975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7"/>
  <sheetViews>
    <sheetView showGridLines="0" tabSelected="1" zoomScale="85" zoomScaleNormal="85" workbookViewId="0">
      <selection activeCell="I14" sqref="I14"/>
    </sheetView>
  </sheetViews>
  <sheetFormatPr defaultColWidth="11.375" defaultRowHeight="21.75"/>
  <cols>
    <col min="1" max="1" width="2.125" style="13" customWidth="1"/>
    <col min="2" max="2" width="5.375" style="13" customWidth="1"/>
    <col min="3" max="3" width="6" style="13" customWidth="1"/>
    <col min="4" max="4" width="5.125" style="13" customWidth="1"/>
    <col min="5" max="5" width="16.625" style="13" customWidth="1"/>
    <col min="6" max="6" width="15.75" style="13" customWidth="1"/>
    <col min="7" max="7" width="17.125" style="13" customWidth="1"/>
    <col min="8" max="8" width="11.5" style="13" customWidth="1"/>
    <col min="9" max="9" width="15" style="13" customWidth="1"/>
    <col min="10" max="10" width="15.125" style="13" customWidth="1"/>
    <col min="11" max="11" width="14.375" style="13" customWidth="1"/>
    <col min="12" max="12" width="13.25" style="13" customWidth="1"/>
    <col min="13" max="13" width="28.5" style="14" customWidth="1"/>
    <col min="14" max="14" width="6.625" style="13" customWidth="1"/>
    <col min="15" max="17" width="2.125" style="13" customWidth="1"/>
    <col min="18" max="16384" width="11.375" style="13"/>
  </cols>
  <sheetData>
    <row r="1" spans="1:14" s="9" customFormat="1" ht="24">
      <c r="B1" s="10" t="s">
        <v>0</v>
      </c>
      <c r="C1" s="41">
        <v>19.399999999999999</v>
      </c>
      <c r="D1" s="39" t="s">
        <v>30</v>
      </c>
      <c r="M1" s="10"/>
    </row>
    <row r="2" spans="1:14" s="11" customFormat="1" ht="24">
      <c r="B2" s="10" t="s">
        <v>1</v>
      </c>
      <c r="C2" s="41">
        <v>19.399999999999999</v>
      </c>
      <c r="D2" s="40" t="s">
        <v>31</v>
      </c>
      <c r="M2" s="12"/>
    </row>
    <row r="3" spans="1:14" ht="6" customHeight="1"/>
    <row r="4" spans="1:14" s="19" customFormat="1" ht="25.5" customHeight="1">
      <c r="A4" s="15"/>
      <c r="B4" s="15"/>
      <c r="C4" s="15"/>
      <c r="D4" s="16"/>
      <c r="E4" s="1"/>
      <c r="F4" s="45" t="s">
        <v>32</v>
      </c>
      <c r="G4" s="46"/>
      <c r="H4" s="46"/>
      <c r="I4" s="46"/>
      <c r="J4" s="46"/>
      <c r="K4" s="46"/>
      <c r="L4" s="47"/>
      <c r="M4" s="17"/>
      <c r="N4" s="18"/>
    </row>
    <row r="5" spans="1:14" s="19" customFormat="1" ht="25.5" customHeight="1">
      <c r="A5" s="50" t="s">
        <v>7</v>
      </c>
      <c r="B5" s="50"/>
      <c r="C5" s="50"/>
      <c r="D5" s="51"/>
      <c r="E5" s="2" t="s">
        <v>2</v>
      </c>
      <c r="F5" s="2" t="s">
        <v>33</v>
      </c>
      <c r="G5" s="2" t="s">
        <v>34</v>
      </c>
      <c r="H5" s="2" t="s">
        <v>35</v>
      </c>
      <c r="I5" s="2" t="s">
        <v>36</v>
      </c>
      <c r="J5" s="2" t="s">
        <v>37</v>
      </c>
      <c r="K5" s="2" t="s">
        <v>38</v>
      </c>
      <c r="L5" s="3" t="s">
        <v>6</v>
      </c>
      <c r="M5" s="20" t="s">
        <v>8</v>
      </c>
      <c r="N5" s="18"/>
    </row>
    <row r="6" spans="1:14" s="19" customFormat="1" ht="25.5" customHeight="1">
      <c r="A6" s="21"/>
      <c r="B6" s="21"/>
      <c r="C6" s="21"/>
      <c r="D6" s="22"/>
      <c r="E6" s="22" t="s">
        <v>3</v>
      </c>
      <c r="F6" s="4" t="s">
        <v>39</v>
      </c>
      <c r="G6" s="4" t="s">
        <v>40</v>
      </c>
      <c r="H6" s="4" t="s">
        <v>41</v>
      </c>
      <c r="I6" s="4" t="s">
        <v>42</v>
      </c>
      <c r="J6" s="4" t="s">
        <v>43</v>
      </c>
      <c r="K6" s="4" t="s">
        <v>44</v>
      </c>
      <c r="L6" s="5" t="s">
        <v>4</v>
      </c>
      <c r="M6" s="23"/>
    </row>
    <row r="7" spans="1:14" ht="3.75" customHeight="1">
      <c r="A7" s="24"/>
      <c r="B7" s="24"/>
      <c r="C7" s="24"/>
      <c r="D7" s="25"/>
      <c r="E7" s="25"/>
      <c r="F7" s="26"/>
      <c r="G7" s="26"/>
      <c r="H7" s="26"/>
      <c r="I7" s="26"/>
      <c r="J7" s="26"/>
      <c r="K7" s="26"/>
      <c r="L7" s="27"/>
      <c r="M7" s="28"/>
    </row>
    <row r="8" spans="1:14" ht="24" customHeight="1">
      <c r="A8" s="48" t="s">
        <v>9</v>
      </c>
      <c r="B8" s="48"/>
      <c r="C8" s="48"/>
      <c r="D8" s="49"/>
      <c r="E8" s="52">
        <f>SUM(E9:E21)</f>
        <v>51703567984</v>
      </c>
      <c r="F8" s="52">
        <f>SUM(F9:F21)</f>
        <v>206140100</v>
      </c>
      <c r="G8" s="52">
        <f>SUM(G9:G21)</f>
        <v>24274667000</v>
      </c>
      <c r="H8" s="52" t="s">
        <v>5</v>
      </c>
      <c r="I8" s="52">
        <f>SUM(I9:I21)</f>
        <v>2561493284</v>
      </c>
      <c r="J8" s="52">
        <f>SUM(J9:J21)</f>
        <v>23163703600</v>
      </c>
      <c r="K8" s="52">
        <f>SUM(K9:K21)</f>
        <v>1495159000</v>
      </c>
      <c r="L8" s="52">
        <f>SUM(L9:L21)</f>
        <v>2405000</v>
      </c>
      <c r="M8" s="29" t="s">
        <v>3</v>
      </c>
    </row>
    <row r="9" spans="1:14" ht="21" customHeight="1">
      <c r="A9" s="8"/>
      <c r="B9" s="30" t="s">
        <v>45</v>
      </c>
      <c r="C9" s="24"/>
      <c r="D9" s="25"/>
      <c r="E9" s="53">
        <f>SUM(F9:L9)</f>
        <v>23551401000</v>
      </c>
      <c r="F9" s="53">
        <f>85.803*1000000</f>
        <v>85803000</v>
      </c>
      <c r="G9" s="53">
        <f>64.014*1000000</f>
        <v>64013999.999999993</v>
      </c>
      <c r="H9" s="52" t="s">
        <v>5</v>
      </c>
      <c r="I9" s="53">
        <f>238.551*1000000</f>
        <v>238551000</v>
      </c>
      <c r="J9" s="53">
        <f>23157*1000000</f>
        <v>23157000000</v>
      </c>
      <c r="K9" s="53">
        <f>5.194*1000000</f>
        <v>5194000</v>
      </c>
      <c r="L9" s="54">
        <f>0.839*1000000</f>
        <v>839000</v>
      </c>
      <c r="M9" s="31" t="s">
        <v>46</v>
      </c>
    </row>
    <row r="10" spans="1:14" ht="21" customHeight="1">
      <c r="A10" s="32"/>
      <c r="B10" s="30" t="s">
        <v>10</v>
      </c>
      <c r="C10" s="33"/>
      <c r="D10" s="34"/>
      <c r="E10" s="52" t="s">
        <v>5</v>
      </c>
      <c r="F10" s="52" t="s">
        <v>5</v>
      </c>
      <c r="G10" s="52" t="s">
        <v>5</v>
      </c>
      <c r="H10" s="52" t="s">
        <v>5</v>
      </c>
      <c r="I10" s="52" t="s">
        <v>5</v>
      </c>
      <c r="J10" s="52" t="s">
        <v>5</v>
      </c>
      <c r="K10" s="52" t="s">
        <v>5</v>
      </c>
      <c r="L10" s="52" t="s">
        <v>5</v>
      </c>
      <c r="M10" s="31" t="s">
        <v>11</v>
      </c>
    </row>
    <row r="11" spans="1:14" ht="21" customHeight="1">
      <c r="A11" s="32"/>
      <c r="B11" s="30" t="s">
        <v>12</v>
      </c>
      <c r="C11" s="33"/>
      <c r="D11" s="34"/>
      <c r="E11" s="53">
        <f t="shared" ref="E11:E21" si="0">SUM(F11:L11)</f>
        <v>25768100</v>
      </c>
      <c r="F11" s="53">
        <f>10.7471*1000000</f>
        <v>10747100</v>
      </c>
      <c r="G11" s="53">
        <f>1.096*1000000</f>
        <v>1096000</v>
      </c>
      <c r="H11" s="52" t="s">
        <v>5</v>
      </c>
      <c r="I11" s="53">
        <f>12.505*1000000</f>
        <v>12505000</v>
      </c>
      <c r="J11" s="53">
        <f>0.914*1000000</f>
        <v>914000</v>
      </c>
      <c r="K11" s="53">
        <f>0.322*1000000</f>
        <v>322000</v>
      </c>
      <c r="L11" s="53">
        <f>0.184*1000000</f>
        <v>184000</v>
      </c>
      <c r="M11" s="31" t="s">
        <v>13</v>
      </c>
    </row>
    <row r="12" spans="1:14" ht="21" customHeight="1">
      <c r="A12" s="32"/>
      <c r="B12" s="30" t="s">
        <v>14</v>
      </c>
      <c r="C12" s="33"/>
      <c r="D12" s="34"/>
      <c r="E12" s="53">
        <f t="shared" si="0"/>
        <v>3364282000</v>
      </c>
      <c r="F12" s="53">
        <f>4.059*1000000</f>
        <v>4059000</v>
      </c>
      <c r="G12" s="53">
        <f>1096*1000000</f>
        <v>1096000000</v>
      </c>
      <c r="H12" s="52" t="s">
        <v>5</v>
      </c>
      <c r="I12" s="53">
        <f>2264*1000000</f>
        <v>2264000000</v>
      </c>
      <c r="J12" s="53">
        <f>0.014*1000000</f>
        <v>14000</v>
      </c>
      <c r="K12" s="53">
        <f>0.075*1000000</f>
        <v>75000</v>
      </c>
      <c r="L12" s="53">
        <f>0.134*1000000</f>
        <v>134000</v>
      </c>
      <c r="M12" s="31" t="s">
        <v>15</v>
      </c>
    </row>
    <row r="13" spans="1:14" ht="21" customHeight="1">
      <c r="A13" s="32"/>
      <c r="B13" s="30" t="s">
        <v>16</v>
      </c>
      <c r="C13" s="33"/>
      <c r="D13" s="34"/>
      <c r="E13" s="53">
        <f t="shared" si="0"/>
        <v>32364000</v>
      </c>
      <c r="F13" s="53">
        <f>12.399*1000000</f>
        <v>12399000</v>
      </c>
      <c r="G13" s="53">
        <f>2.395*1000000</f>
        <v>2395000</v>
      </c>
      <c r="H13" s="52" t="s">
        <v>5</v>
      </c>
      <c r="I13" s="53">
        <f>14.137*1000000</f>
        <v>14137000</v>
      </c>
      <c r="J13" s="53">
        <f>2.306*1000000</f>
        <v>2306000</v>
      </c>
      <c r="K13" s="53">
        <f>0.914*1000000</f>
        <v>914000</v>
      </c>
      <c r="L13" s="53">
        <f>0.213*1000000</f>
        <v>213000</v>
      </c>
      <c r="M13" s="31" t="s">
        <v>17</v>
      </c>
    </row>
    <row r="14" spans="1:14" ht="21" customHeight="1">
      <c r="A14" s="32"/>
      <c r="B14" s="30" t="s">
        <v>18</v>
      </c>
      <c r="C14" s="33"/>
      <c r="D14" s="34"/>
      <c r="E14" s="53">
        <f t="shared" si="0"/>
        <v>1732000</v>
      </c>
      <c r="F14" s="53">
        <f>1.338*1000000</f>
        <v>1338000</v>
      </c>
      <c r="G14" s="53">
        <f>0.243*1000000</f>
        <v>243000</v>
      </c>
      <c r="H14" s="52" t="s">
        <v>5</v>
      </c>
      <c r="I14" s="53">
        <f>0.151*1000000</f>
        <v>151000</v>
      </c>
      <c r="J14" s="52" t="s">
        <v>5</v>
      </c>
      <c r="K14" s="52" t="s">
        <v>5</v>
      </c>
      <c r="L14" s="52" t="s">
        <v>5</v>
      </c>
      <c r="M14" s="31" t="s">
        <v>19</v>
      </c>
    </row>
    <row r="15" spans="1:14" ht="21" customHeight="1">
      <c r="A15" s="32"/>
      <c r="B15" s="30" t="s">
        <v>20</v>
      </c>
      <c r="C15" s="33"/>
      <c r="D15" s="34"/>
      <c r="E15" s="53">
        <f t="shared" si="0"/>
        <v>10503000</v>
      </c>
      <c r="F15" s="53">
        <f>4.053*1000000</f>
        <v>4053000</v>
      </c>
      <c r="G15" s="53">
        <f>1.481*1000000</f>
        <v>1481000</v>
      </c>
      <c r="H15" s="52" t="s">
        <v>5</v>
      </c>
      <c r="I15" s="53">
        <f>4.697*1000000</f>
        <v>4697000</v>
      </c>
      <c r="J15" s="53">
        <f>0.02*1000000</f>
        <v>20000</v>
      </c>
      <c r="K15" s="53">
        <f>0.221*1000000</f>
        <v>221000</v>
      </c>
      <c r="L15" s="53">
        <f>0.031*1000000</f>
        <v>31000</v>
      </c>
      <c r="M15" s="31" t="s">
        <v>21</v>
      </c>
    </row>
    <row r="16" spans="1:14" ht="21" customHeight="1">
      <c r="A16" s="8"/>
      <c r="B16" s="30" t="s">
        <v>22</v>
      </c>
      <c r="C16" s="24"/>
      <c r="D16" s="25"/>
      <c r="E16" s="53">
        <f t="shared" si="0"/>
        <v>17555000</v>
      </c>
      <c r="F16" s="53">
        <f>5.53*1000000</f>
        <v>5530000</v>
      </c>
      <c r="G16" s="53">
        <f>5.514*1000000</f>
        <v>5514000</v>
      </c>
      <c r="H16" s="52" t="s">
        <v>5</v>
      </c>
      <c r="I16" s="53">
        <f>6.216*1000000</f>
        <v>6216000</v>
      </c>
      <c r="J16" s="53">
        <f>0.049*1000000</f>
        <v>49000</v>
      </c>
      <c r="K16" s="53">
        <f>0.138*1000000</f>
        <v>138000</v>
      </c>
      <c r="L16" s="53">
        <f>0.108*1000000</f>
        <v>108000</v>
      </c>
      <c r="M16" s="31" t="s">
        <v>23</v>
      </c>
    </row>
    <row r="17" spans="1:13" ht="26.1" customHeight="1">
      <c r="A17" s="8"/>
      <c r="B17" s="30" t="s">
        <v>47</v>
      </c>
      <c r="C17" s="24"/>
      <c r="D17" s="25"/>
      <c r="E17" s="53">
        <f t="shared" si="0"/>
        <v>24653412284</v>
      </c>
      <c r="F17" s="53">
        <f>68.53*1000000</f>
        <v>68530000</v>
      </c>
      <c r="G17" s="53">
        <f>23093*1000000</f>
        <v>23093000000</v>
      </c>
      <c r="H17" s="52" t="s">
        <v>5</v>
      </c>
      <c r="I17" s="53">
        <v>38284</v>
      </c>
      <c r="J17" s="53">
        <f>3.352*1000000</f>
        <v>3352000</v>
      </c>
      <c r="K17" s="53">
        <f>1488*1000000</f>
        <v>1488000000</v>
      </c>
      <c r="L17" s="53">
        <f>0.492*1000000</f>
        <v>492000</v>
      </c>
      <c r="M17" s="31" t="s">
        <v>48</v>
      </c>
    </row>
    <row r="18" spans="1:13" ht="26.1" customHeight="1">
      <c r="A18" s="8"/>
      <c r="B18" s="30" t="s">
        <v>49</v>
      </c>
      <c r="C18" s="24"/>
      <c r="D18" s="25"/>
      <c r="E18" s="53">
        <f t="shared" si="0"/>
        <v>16591000</v>
      </c>
      <c r="F18" s="53">
        <f>5*1000000</f>
        <v>5000000</v>
      </c>
      <c r="G18" s="53">
        <f>5.156*1000000</f>
        <v>5156000</v>
      </c>
      <c r="H18" s="52" t="s">
        <v>5</v>
      </c>
      <c r="I18" s="53">
        <f>6.023*1000000</f>
        <v>6023000</v>
      </c>
      <c r="J18" s="53">
        <f>0.026*1000000</f>
        <v>26000</v>
      </c>
      <c r="K18" s="53">
        <f>0.162*1000000</f>
        <v>162000</v>
      </c>
      <c r="L18" s="53">
        <f>0.224*1000000</f>
        <v>224000</v>
      </c>
      <c r="M18" s="31" t="s">
        <v>50</v>
      </c>
    </row>
    <row r="19" spans="1:13" ht="26.1" customHeight="1">
      <c r="A19" s="8"/>
      <c r="B19" s="30" t="s">
        <v>24</v>
      </c>
      <c r="C19" s="24"/>
      <c r="D19" s="25"/>
      <c r="E19" s="52" t="s">
        <v>5</v>
      </c>
      <c r="F19" s="52" t="s">
        <v>5</v>
      </c>
      <c r="G19" s="52" t="s">
        <v>5</v>
      </c>
      <c r="H19" s="52" t="s">
        <v>5</v>
      </c>
      <c r="I19" s="52" t="s">
        <v>5</v>
      </c>
      <c r="J19" s="52" t="s">
        <v>5</v>
      </c>
      <c r="K19" s="52" t="s">
        <v>5</v>
      </c>
      <c r="L19" s="52" t="s">
        <v>5</v>
      </c>
      <c r="M19" s="31" t="s">
        <v>25</v>
      </c>
    </row>
    <row r="20" spans="1:13" ht="26.1" customHeight="1">
      <c r="A20" s="8"/>
      <c r="B20" s="30" t="s">
        <v>26</v>
      </c>
      <c r="C20" s="24"/>
      <c r="D20" s="25"/>
      <c r="E20" s="53">
        <f t="shared" si="0"/>
        <v>6324000</v>
      </c>
      <c r="F20" s="53">
        <f>3.187*1000000</f>
        <v>3187000</v>
      </c>
      <c r="G20" s="53">
        <f>0.474*1000000</f>
        <v>474000</v>
      </c>
      <c r="H20" s="52" t="s">
        <v>5</v>
      </c>
      <c r="I20" s="53">
        <f>2.616*1000000</f>
        <v>2616000</v>
      </c>
      <c r="J20" s="52" t="s">
        <v>5</v>
      </c>
      <c r="K20" s="53">
        <f>0.001*1000000</f>
        <v>1000</v>
      </c>
      <c r="L20" s="53">
        <f>0.046*1000000</f>
        <v>46000</v>
      </c>
      <c r="M20" s="31" t="s">
        <v>27</v>
      </c>
    </row>
    <row r="21" spans="1:13" ht="26.1" customHeight="1">
      <c r="A21" s="7"/>
      <c r="B21" s="35" t="s">
        <v>28</v>
      </c>
      <c r="C21" s="36"/>
      <c r="D21" s="37"/>
      <c r="E21" s="55">
        <f t="shared" si="0"/>
        <v>23635600</v>
      </c>
      <c r="F21" s="55">
        <f>5.494*1000000</f>
        <v>5494000</v>
      </c>
      <c r="G21" s="55">
        <f>5.294*1000000</f>
        <v>5294000</v>
      </c>
      <c r="H21" s="56" t="s">
        <v>5</v>
      </c>
      <c r="I21" s="55">
        <f>12.559*1000000</f>
        <v>12559000</v>
      </c>
      <c r="J21" s="55">
        <f>0.0226*1000000</f>
        <v>22600</v>
      </c>
      <c r="K21" s="55">
        <f>0.132*1000000</f>
        <v>132000</v>
      </c>
      <c r="L21" s="55">
        <f>0.134*1000000</f>
        <v>134000</v>
      </c>
      <c r="M21" s="38" t="s">
        <v>29</v>
      </c>
    </row>
    <row r="22" spans="1:13" s="43" customFormat="1" ht="26.1" customHeight="1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42"/>
    </row>
    <row r="23" spans="1:13" s="44" customFormat="1" ht="26.1" customHeight="1">
      <c r="B23" s="44" t="s">
        <v>51</v>
      </c>
      <c r="G23" s="44" t="s">
        <v>52</v>
      </c>
      <c r="K23" s="44" t="s">
        <v>53</v>
      </c>
    </row>
    <row r="24" spans="1:13" s="44" customFormat="1" ht="26.1" customHeight="1">
      <c r="C24" s="44" t="s">
        <v>54</v>
      </c>
      <c r="G24" s="44" t="s">
        <v>55</v>
      </c>
      <c r="K24" s="44" t="s">
        <v>56</v>
      </c>
    </row>
    <row r="25" spans="1:13" s="44" customFormat="1" ht="26.1" customHeight="1">
      <c r="B25" s="44" t="s">
        <v>57</v>
      </c>
    </row>
    <row r="26" spans="1:13" s="44" customFormat="1" ht="26.1" customHeight="1">
      <c r="B26" s="44" t="s">
        <v>58</v>
      </c>
    </row>
    <row r="27" spans="1:13" ht="26.1" customHeight="1"/>
    <row r="28" spans="1:13" ht="26.1" customHeight="1"/>
    <row r="29" spans="1:13" ht="26.1" customHeight="1"/>
    <row r="30" spans="1:13" ht="26.1" customHeight="1"/>
    <row r="31" spans="1:13" ht="26.1" customHeight="1"/>
    <row r="32" spans="1:13" ht="26.1" customHeight="1"/>
    <row r="33" ht="26.1" customHeight="1"/>
    <row r="34" ht="26.1" customHeight="1"/>
    <row r="35" ht="26.1" customHeight="1"/>
    <row r="36" ht="26.1" customHeight="1"/>
    <row r="37" ht="26.1" customHeight="1"/>
    <row r="38" ht="26.1" customHeight="1"/>
    <row r="39" ht="26.1" customHeight="1"/>
    <row r="40" ht="26.1" customHeight="1"/>
    <row r="41" ht="26.1" customHeight="1"/>
    <row r="42" ht="26.1" customHeight="1"/>
    <row r="43" ht="26.1" customHeight="1"/>
    <row r="44" ht="26.1" customHeight="1"/>
    <row r="45" ht="26.1" customHeight="1"/>
    <row r="46" ht="26.1" customHeight="1"/>
    <row r="47" ht="26.1" customHeight="1"/>
    <row r="48" ht="26.1" customHeight="1"/>
    <row r="49" ht="26.1" customHeight="1"/>
    <row r="50" ht="26.1" customHeight="1"/>
    <row r="51" ht="26.1" customHeight="1"/>
    <row r="52" ht="26.1" customHeight="1"/>
    <row r="53" ht="26.1" customHeight="1"/>
    <row r="54" ht="26.1" customHeight="1"/>
    <row r="55" ht="26.1" customHeight="1"/>
    <row r="56" ht="26.1" customHeight="1"/>
    <row r="57" ht="26.1" customHeight="1"/>
    <row r="58" ht="26.1" customHeight="1"/>
    <row r="59" ht="26.1" customHeight="1"/>
    <row r="60" ht="26.1" customHeight="1"/>
    <row r="61" ht="26.1" customHeight="1"/>
    <row r="62" ht="26.1" customHeight="1"/>
    <row r="63" ht="26.1" customHeight="1"/>
    <row r="64" ht="26.1" customHeight="1"/>
    <row r="65" ht="26.1" customHeight="1"/>
    <row r="66" ht="26.1" customHeight="1"/>
    <row r="67" ht="26.1" customHeight="1"/>
    <row r="68" ht="26.1" customHeight="1"/>
    <row r="69" ht="26.1" customHeight="1"/>
    <row r="70" ht="26.1" customHeight="1"/>
    <row r="71" ht="26.1" customHeight="1"/>
    <row r="72" ht="26.1" customHeight="1"/>
    <row r="73" ht="26.1" customHeight="1"/>
    <row r="74" ht="26.1" customHeight="1"/>
    <row r="75" ht="26.1" customHeight="1"/>
    <row r="76" ht="26.1" customHeight="1"/>
    <row r="77" ht="26.1" customHeight="1"/>
    <row r="78" ht="26.1" customHeight="1"/>
    <row r="79" ht="26.1" customHeight="1"/>
    <row r="80" ht="26.1" customHeight="1"/>
    <row r="81" ht="26.1" customHeight="1"/>
    <row r="82" ht="26.1" customHeight="1"/>
    <row r="83" ht="26.1" customHeight="1"/>
    <row r="84" ht="26.1" customHeight="1"/>
    <row r="85" ht="26.1" customHeight="1"/>
    <row r="86" ht="26.1" customHeight="1"/>
    <row r="87" ht="26.1" customHeight="1"/>
    <row r="88" ht="26.1" customHeight="1"/>
    <row r="89" ht="26.1" customHeight="1"/>
    <row r="90" ht="26.1" customHeight="1"/>
    <row r="91" ht="26.1" customHeight="1"/>
    <row r="92" ht="26.1" customHeight="1"/>
    <row r="93" ht="26.1" customHeight="1"/>
    <row r="94" ht="26.1" customHeight="1"/>
    <row r="95" ht="26.1" customHeight="1"/>
    <row r="96" ht="26.1" customHeight="1"/>
    <row r="97" ht="26.1" customHeight="1"/>
  </sheetData>
  <mergeCells count="3">
    <mergeCell ref="F4:L4"/>
    <mergeCell ref="A8:D8"/>
    <mergeCell ref="A5:D5"/>
  </mergeCells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tab04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2018-10-16T02:02:35Z</dcterms:created>
  <dcterms:modified xsi:type="dcterms:W3CDTF">2018-10-17T02:04:44Z</dcterms:modified>
</cp:coreProperties>
</file>