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600" windowHeight="6015" tabRatio="821"/>
  </bookViews>
  <sheets>
    <sheet name="T-3.4" sheetId="30" r:id="rId1"/>
  </sheets>
  <definedNames>
    <definedName name="_xlnm.Print_Area" localSheetId="0">'T-3.4'!$A$1:$V$26</definedName>
  </definedNames>
  <calcPr calcId="125725"/>
</workbook>
</file>

<file path=xl/calcChain.xml><?xml version="1.0" encoding="utf-8"?>
<calcChain xmlns="http://schemas.openxmlformats.org/spreadsheetml/2006/main">
  <c r="Q13" i="30"/>
  <c r="R13"/>
  <c r="S13"/>
  <c r="Q14"/>
  <c r="R14"/>
  <c r="S14"/>
  <c r="Q15"/>
  <c r="R15"/>
  <c r="S15"/>
  <c r="Q16"/>
  <c r="R16"/>
  <c r="S16"/>
  <c r="Q17"/>
  <c r="R17"/>
  <c r="S17"/>
  <c r="Q18"/>
  <c r="R18"/>
  <c r="S18"/>
  <c r="Q19"/>
  <c r="R19"/>
  <c r="S19"/>
  <c r="Q20"/>
  <c r="R20"/>
  <c r="S20"/>
  <c r="Q21"/>
  <c r="R21"/>
  <c r="S21"/>
  <c r="S12"/>
  <c r="R12"/>
  <c r="Q12"/>
  <c r="M21"/>
  <c r="L21"/>
  <c r="K21"/>
  <c r="M20"/>
  <c r="L20"/>
  <c r="K20"/>
  <c r="L17"/>
  <c r="K15"/>
  <c r="L15"/>
  <c r="M15"/>
  <c r="K16"/>
  <c r="L16"/>
  <c r="M16"/>
  <c r="L14"/>
  <c r="M14"/>
  <c r="K14"/>
  <c r="P21" l="1"/>
  <c r="G21" s="1"/>
  <c r="O21"/>
  <c r="N21" s="1"/>
  <c r="E21" s="1"/>
  <c r="J21"/>
  <c r="I21"/>
  <c r="H21"/>
  <c r="P20"/>
  <c r="O20"/>
  <c r="N20" s="1"/>
  <c r="J20"/>
  <c r="G20" s="1"/>
  <c r="I20"/>
  <c r="F20" s="1"/>
  <c r="H20"/>
  <c r="P19"/>
  <c r="O19"/>
  <c r="N19"/>
  <c r="M19"/>
  <c r="K19" s="1"/>
  <c r="E19" s="1"/>
  <c r="L19"/>
  <c r="J19"/>
  <c r="I19"/>
  <c r="H19"/>
  <c r="F19"/>
  <c r="P18"/>
  <c r="O18"/>
  <c r="N18" s="1"/>
  <c r="M18"/>
  <c r="L18"/>
  <c r="K18"/>
  <c r="J18"/>
  <c r="H18" s="1"/>
  <c r="I18"/>
  <c r="F18" s="1"/>
  <c r="P17"/>
  <c r="O17"/>
  <c r="N17" s="1"/>
  <c r="M17"/>
  <c r="K17"/>
  <c r="J17"/>
  <c r="I17"/>
  <c r="F17" s="1"/>
  <c r="H17"/>
  <c r="G17"/>
  <c r="P16"/>
  <c r="O16"/>
  <c r="F16" s="1"/>
  <c r="J16"/>
  <c r="H16" s="1"/>
  <c r="I16"/>
  <c r="P15"/>
  <c r="P12" s="1"/>
  <c r="O15"/>
  <c r="N15" s="1"/>
  <c r="J15"/>
  <c r="I15"/>
  <c r="H15"/>
  <c r="P14"/>
  <c r="O14"/>
  <c r="N14"/>
  <c r="J14"/>
  <c r="G14" s="1"/>
  <c r="I14"/>
  <c r="F14" s="1"/>
  <c r="H14"/>
  <c r="P13"/>
  <c r="O13"/>
  <c r="N13"/>
  <c r="M13"/>
  <c r="K13" s="1"/>
  <c r="L13"/>
  <c r="J13"/>
  <c r="I13"/>
  <c r="H13"/>
  <c r="F13"/>
  <c r="L12"/>
  <c r="E15" l="1"/>
  <c r="E14"/>
  <c r="E13"/>
  <c r="K12"/>
  <c r="E17"/>
  <c r="E18"/>
  <c r="E20"/>
  <c r="M12"/>
  <c r="F15"/>
  <c r="F21"/>
  <c r="G13"/>
  <c r="G15"/>
  <c r="N16"/>
  <c r="N12" s="1"/>
  <c r="G19"/>
  <c r="O12"/>
  <c r="H12"/>
  <c r="I12"/>
  <c r="G16"/>
  <c r="G18"/>
  <c r="J12"/>
  <c r="F12" l="1"/>
  <c r="E16"/>
  <c r="G12"/>
  <c r="E12" l="1"/>
</calcChain>
</file>

<file path=xl/sharedStrings.xml><?xml version="1.0" encoding="utf-8"?>
<sst xmlns="http://schemas.openxmlformats.org/spreadsheetml/2006/main" count="84" uniqueCount="56">
  <si>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</si>
  <si>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</si>
  <si>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</si>
  <si>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</si>
  <si>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</si>
  <si>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</si>
  <si>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</si>
  <si>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</si>
  <si>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</si>
  <si>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</si>
  <si>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</si>
  <si>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</si>
  <si>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>ชาย</t>
  </si>
  <si>
    <t>หญิง</t>
  </si>
  <si>
    <t>Male</t>
  </si>
  <si>
    <t>Female</t>
  </si>
  <si>
    <t xml:space="preserve"> </t>
  </si>
  <si>
    <t xml:space="preserve">ตาราง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</si>
  <si>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</si>
  <si>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</si>
  <si>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</si>
  <si>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</si>
  <si>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</si>
  <si>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</si>
  <si>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</si>
  <si>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</si>
  <si>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</si>
  <si>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</si>
  <si>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</si>
  <si>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</si>
  <si>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</si>
  <si>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</si>
  <si>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</si>
  <si>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</si>
  <si>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Muang Sukhothai</t>
  </si>
  <si>
    <t>Ban Dan Lan Hoi</t>
  </si>
  <si>
    <t>Khri Mat</t>
  </si>
  <si>
    <t>Kong Krailat</t>
  </si>
  <si>
    <t>Si Satchanalai</t>
  </si>
  <si>
    <t>Si Samrong</t>
  </si>
  <si>
    <t>Sawankhalok</t>
  </si>
  <si>
    <t>Si Nakhon</t>
  </si>
  <si>
    <t xml:space="preserve">   Thung Saliam</t>
  </si>
  <si>
    <t xml:space="preserve">             </t>
  </si>
  <si>
    <t xml:space="preserve">                  </t>
  </si>
  <si>
    <t>Source</t>
  </si>
  <si>
    <t>:  1. สำนักงานเขตพื้นที่การศึกษาประถมศึกษาจังหวัดสุโขทัย เขต 1 และ 2</t>
  </si>
  <si>
    <t xml:space="preserve">   3. กรมส่งเสริมการปกครองท้องถิ่น</t>
  </si>
  <si>
    <t xml:space="preserve">ที่มา </t>
  </si>
  <si>
    <t xml:space="preserve">   2. สำนักงานเขตพื้นที่การศึกษามัธยมศึกษาเขต38 (จังหวัดสุโขทัย)</t>
  </si>
  <si>
    <t xml:space="preserve">:   1. Sukhothai Primary Educational Service Area Office, Area 1,2 </t>
  </si>
  <si>
    <t xml:space="preserve">    2. Sukhothai Seconary Educational Service Area Office, Area 38</t>
  </si>
  <si>
    <t xml:space="preserve">    3. Department of Local Administration</t>
  </si>
  <si>
    <t>อื่น ๆ</t>
  </si>
  <si>
    <t>ครู จำแนกตามสังกัด และเพศ เป็นรายอำเภอ ปีการศึกษา 2560</t>
  </si>
  <si>
    <t>Teacher by Jurisdiction, Sex and District: Academic Year 2017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</si>
</sst>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93" formatCode="_(* #,##0_);_(* \(#,##0\);_(* &quot;-&quot;_);_(@_)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0"/>
      <name val="MS Sans Serif"/>
      <family val="2"/>
      <charset val="22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</cellStyleXfs>
  <cellXfs count="7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3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0" fontId="7" fillId="0" borderId="0" xfId="0" applyFont="1" applyAlignment="1">
      <alignment vertical="center"/>
    </xf>
    <xf numFmtId="0" fontId="6" fillId="0" borderId="0" xfId="0" applyFont="1" applyBorder="1"/>
    <xf numFmtId="0" fontId="6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2" xfId="0" applyFont="1" applyBorder="1"/>
    <xf numFmtId="0" fontId="7" fillId="0" borderId="8" xfId="0" applyFont="1" applyBorder="1"/>
    <xf numFmtId="0" fontId="7" fillId="0" borderId="0" xfId="0" applyFont="1" applyAlignment="1"/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left" indent="1"/>
    </xf>
    <xf numFmtId="0" fontId="7" fillId="0" borderId="11" xfId="0" applyFont="1" applyBorder="1"/>
    <xf numFmtId="0" fontId="7" fillId="0" borderId="9" xfId="0" applyFont="1" applyBorder="1"/>
    <xf numFmtId="0" fontId="7" fillId="0" borderId="10" xfId="0" applyFont="1" applyBorder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3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right" indent="1"/>
    </xf>
    <xf numFmtId="0" fontId="6" fillId="0" borderId="7" xfId="0" applyFont="1" applyBorder="1" applyAlignment="1">
      <alignment horizontal="right" indent="1"/>
    </xf>
    <xf numFmtId="0" fontId="6" fillId="0" borderId="8" xfId="0" applyFont="1" applyBorder="1" applyAlignment="1">
      <alignment horizontal="right" indent="1"/>
    </xf>
    <xf numFmtId="0" fontId="6" fillId="0" borderId="6" xfId="0" applyFont="1" applyBorder="1" applyAlignment="1">
      <alignment horizontal="right" indent="1"/>
    </xf>
    <xf numFmtId="193" fontId="7" fillId="0" borderId="4" xfId="1" applyNumberFormat="1" applyFont="1" applyFill="1" applyBorder="1" applyAlignment="1"/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87" fontId="7" fillId="0" borderId="2" xfId="1" applyNumberFormat="1" applyFont="1" applyBorder="1" applyAlignment="1"/>
    <xf numFmtId="187" fontId="7" fillId="0" borderId="4" xfId="1" applyNumberFormat="1" applyFont="1" applyBorder="1" applyAlignment="1"/>
    <xf numFmtId="187" fontId="5" fillId="0" borderId="2" xfId="1" applyNumberFormat="1" applyFont="1" applyBorder="1" applyAlignment="1"/>
    <xf numFmtId="187" fontId="7" fillId="0" borderId="0" xfId="1" applyNumberFormat="1" applyFont="1" applyBorder="1" applyAlignment="1"/>
    <xf numFmtId="187" fontId="7" fillId="0" borderId="3" xfId="1" applyNumberFormat="1" applyFont="1" applyBorder="1" applyAlignment="1"/>
    <xf numFmtId="0" fontId="7" fillId="0" borderId="9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</cellXfs>
  <cellStyles count="8">
    <cellStyle name="Comma 2" xfId="5"/>
    <cellStyle name="Comma 3" xfId="6"/>
    <cellStyle name="Normal 2" xfId="4"/>
    <cellStyle name="เครื่องหมายจุลภาค" xfId="1" builtinId="3"/>
    <cellStyle name="ปกติ" xfId="0" builtinId="0"/>
    <cellStyle name="ปกติ 2" xfId="2"/>
    <cellStyle name="ปกติ 2 2" xfId="7"/>
    <cellStyle name="ปกติ_ตาราง 3ใหม่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76201</xdr:colOff>
      <xdr:row>0</xdr:row>
      <xdr:rowOff>9525</xdr:rowOff>
    </xdr:from>
    <xdr:to>
      <xdr:col>22</xdr:col>
      <xdr:colOff>6</xdr:colOff>
      <xdr:row>17</xdr:row>
      <xdr:rowOff>92991</xdr:rowOff>
    </xdr:to>
    <xdr:grpSp>
      <xdr:nvGrpSpPr>
        <xdr:cNvPr id="6" name="Group 5"/>
        <xdr:cNvGrpSpPr/>
      </xdr:nvGrpSpPr>
      <xdr:grpSpPr>
        <a:xfrm>
          <a:off x="9572626" y="9525"/>
          <a:ext cx="352430" cy="4169691"/>
          <a:chOff x="9677398" y="9524"/>
          <a:chExt cx="355288" cy="4092075"/>
        </a:xfrm>
      </xdr:grpSpPr>
      <xdr:grpSp>
        <xdr:nvGrpSpPr>
          <xdr:cNvPr id="7" name="Group 6"/>
          <xdr:cNvGrpSpPr/>
        </xdr:nvGrpSpPr>
        <xdr:grpSpPr>
          <a:xfrm>
            <a:off x="9677398" y="9524"/>
            <a:ext cx="355276" cy="392609"/>
            <a:chOff x="9677398" y="9524"/>
            <a:chExt cx="355276" cy="392609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94673" y="100324"/>
              <a:ext cx="336522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36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W27"/>
  <sheetViews>
    <sheetView showGridLines="0" tabSelected="1" showWhiteSpace="0" workbookViewId="0">
      <selection activeCell="L19" sqref="L19"/>
    </sheetView>
  </sheetViews>
  <sheetFormatPr defaultColWidth="9.140625" defaultRowHeight="18.75"/>
  <cols>
    <col min="1" max="1" width="1.7109375" style="6" customWidth="1"/>
    <col min="2" max="2" width="6" style="6" customWidth="1"/>
    <col min="3" max="3" width="4.28515625" style="6" customWidth="1"/>
    <col min="4" max="4" width="4.42578125" style="6" customWidth="1"/>
    <col min="5" max="19" width="7.140625" style="6" customWidth="1"/>
    <col min="20" max="20" width="0.5703125" style="6" customWidth="1"/>
    <col min="21" max="21" width="18.28515625" style="6" customWidth="1"/>
    <col min="22" max="22" width="6.42578125" style="6" customWidth="1"/>
    <col min="23" max="23" width="4.7109375" style="6" customWidth="1"/>
    <col min="24" max="16384" width="9.140625" style="6"/>
  </cols>
  <sheetData>
    <row r="1" spans="1:23" s="1" customFormat="1" ht="18.600000000000001" customHeight="1">
      <c r="B1" s="2" t="s">
        <v>17</v>
      </c>
      <c r="C1" s="3">
        <v>3.4</v>
      </c>
      <c r="D1" s="2" t="s">
        <v>54</v>
      </c>
    </row>
    <row r="2" spans="1:23" s="4" customFormat="1" ht="18.600000000000001" customHeight="1">
      <c r="B2" s="5" t="s">
        <v>24</v>
      </c>
      <c r="C2" s="3">
        <v>3.4</v>
      </c>
      <c r="D2" s="5" t="s">
        <v>55</v>
      </c>
    </row>
    <row r="3" spans="1:23" ht="6.75" customHeight="1"/>
    <row r="4" spans="1:23" s="7" customFormat="1" ht="18.600000000000001" customHeight="1">
      <c r="A4" s="62" t="s">
        <v>22</v>
      </c>
      <c r="B4" s="62"/>
      <c r="C4" s="62"/>
      <c r="D4" s="63"/>
      <c r="E4" s="23"/>
      <c r="F4" s="24"/>
      <c r="G4" s="25"/>
      <c r="H4" s="68" t="s">
        <v>0</v>
      </c>
      <c r="I4" s="69"/>
      <c r="J4" s="69"/>
      <c r="K4" s="69"/>
      <c r="L4" s="69"/>
      <c r="M4" s="69"/>
      <c r="N4" s="69"/>
      <c r="O4" s="69"/>
      <c r="P4" s="69"/>
      <c r="Q4" s="69"/>
      <c r="R4" s="69"/>
      <c r="S4" s="70"/>
      <c r="T4" s="49" t="s">
        <v>23</v>
      </c>
      <c r="U4" s="46"/>
    </row>
    <row r="5" spans="1:23" s="7" customFormat="1" ht="18.600000000000001" customHeight="1">
      <c r="A5" s="64"/>
      <c r="B5" s="64"/>
      <c r="C5" s="64"/>
      <c r="D5" s="65"/>
      <c r="E5" s="8"/>
      <c r="F5" s="15"/>
      <c r="G5" s="17" t="s">
        <v>16</v>
      </c>
      <c r="H5" s="56" t="s">
        <v>1</v>
      </c>
      <c r="I5" s="57"/>
      <c r="J5" s="58"/>
      <c r="K5" s="56" t="s">
        <v>3</v>
      </c>
      <c r="L5" s="57"/>
      <c r="M5" s="57"/>
      <c r="N5" s="23"/>
      <c r="O5" s="24"/>
      <c r="P5" s="25"/>
      <c r="Q5" s="15"/>
      <c r="R5" s="15"/>
      <c r="S5" s="17"/>
      <c r="T5" s="50"/>
      <c r="U5" s="47"/>
    </row>
    <row r="6" spans="1:23" s="7" customFormat="1" ht="18.600000000000001" customHeight="1">
      <c r="A6" s="64"/>
      <c r="B6" s="64"/>
      <c r="C6" s="64"/>
      <c r="D6" s="65"/>
      <c r="E6" s="56" t="s">
        <v>8</v>
      </c>
      <c r="F6" s="57"/>
      <c r="G6" s="58"/>
      <c r="H6" s="56" t="s">
        <v>2</v>
      </c>
      <c r="I6" s="57"/>
      <c r="J6" s="58"/>
      <c r="K6" s="56" t="s">
        <v>4</v>
      </c>
      <c r="L6" s="57"/>
      <c r="M6" s="57"/>
      <c r="N6" s="56" t="s">
        <v>21</v>
      </c>
      <c r="O6" s="57"/>
      <c r="P6" s="58"/>
      <c r="Q6" s="59" t="s">
        <v>53</v>
      </c>
      <c r="R6" s="54"/>
      <c r="S6" s="55"/>
      <c r="T6" s="50"/>
      <c r="U6" s="47"/>
    </row>
    <row r="7" spans="1:23" s="7" customFormat="1" ht="18.600000000000001" customHeight="1">
      <c r="A7" s="64"/>
      <c r="B7" s="64"/>
      <c r="C7" s="64"/>
      <c r="D7" s="65"/>
      <c r="E7" s="56" t="s">
        <v>9</v>
      </c>
      <c r="F7" s="57"/>
      <c r="G7" s="58"/>
      <c r="H7" s="56" t="s">
        <v>6</v>
      </c>
      <c r="I7" s="57"/>
      <c r="J7" s="58"/>
      <c r="K7" s="56" t="s">
        <v>5</v>
      </c>
      <c r="L7" s="57"/>
      <c r="M7" s="57"/>
      <c r="N7" s="56" t="s">
        <v>19</v>
      </c>
      <c r="O7" s="57"/>
      <c r="P7" s="58"/>
      <c r="Q7" s="57" t="s">
        <v>10</v>
      </c>
      <c r="R7" s="57"/>
      <c r="S7" s="58"/>
      <c r="T7" s="50"/>
      <c r="U7" s="47"/>
    </row>
    <row r="8" spans="1:23" s="7" customFormat="1" ht="18.600000000000001" customHeight="1">
      <c r="A8" s="64"/>
      <c r="B8" s="64"/>
      <c r="C8" s="64"/>
      <c r="D8" s="65"/>
      <c r="E8" s="8"/>
      <c r="F8" s="15"/>
      <c r="G8" s="17"/>
      <c r="H8" s="56" t="s">
        <v>7</v>
      </c>
      <c r="I8" s="57"/>
      <c r="J8" s="58"/>
      <c r="K8" s="56" t="s">
        <v>11</v>
      </c>
      <c r="L8" s="57"/>
      <c r="M8" s="57"/>
      <c r="N8" s="56" t="s">
        <v>20</v>
      </c>
      <c r="O8" s="57"/>
      <c r="P8" s="58"/>
      <c r="T8" s="50"/>
      <c r="U8" s="47"/>
    </row>
    <row r="9" spans="1:23" s="7" customFormat="1" ht="18.600000000000001" customHeight="1">
      <c r="A9" s="64"/>
      <c r="B9" s="64"/>
      <c r="C9" s="64"/>
      <c r="D9" s="65"/>
      <c r="E9" s="10"/>
      <c r="F9" s="18"/>
      <c r="G9" s="11"/>
      <c r="J9" s="11"/>
      <c r="K9" s="60" t="s">
        <v>7</v>
      </c>
      <c r="L9" s="61"/>
      <c r="M9" s="61"/>
      <c r="N9" s="10"/>
      <c r="O9" s="18"/>
      <c r="P9" s="11"/>
      <c r="Q9" s="18"/>
      <c r="R9" s="18"/>
      <c r="S9" s="11"/>
      <c r="T9" s="50"/>
      <c r="U9" s="47"/>
    </row>
    <row r="10" spans="1:23" s="7" customFormat="1" ht="18.600000000000001" customHeight="1">
      <c r="A10" s="64"/>
      <c r="B10" s="64"/>
      <c r="C10" s="64"/>
      <c r="D10" s="65"/>
      <c r="E10" s="20" t="s">
        <v>8</v>
      </c>
      <c r="F10" s="20" t="s">
        <v>12</v>
      </c>
      <c r="G10" s="20" t="s">
        <v>13</v>
      </c>
      <c r="H10" s="20" t="s">
        <v>8</v>
      </c>
      <c r="I10" s="20" t="s">
        <v>12</v>
      </c>
      <c r="J10" s="39" t="s">
        <v>13</v>
      </c>
      <c r="K10" s="20" t="s">
        <v>8</v>
      </c>
      <c r="L10" s="20" t="s">
        <v>12</v>
      </c>
      <c r="M10" s="20" t="s">
        <v>13</v>
      </c>
      <c r="N10" s="9" t="s">
        <v>8</v>
      </c>
      <c r="O10" s="9" t="s">
        <v>12</v>
      </c>
      <c r="P10" s="9" t="s">
        <v>13</v>
      </c>
      <c r="Q10" s="20" t="s">
        <v>8</v>
      </c>
      <c r="R10" s="20" t="s">
        <v>12</v>
      </c>
      <c r="S10" s="40" t="s">
        <v>13</v>
      </c>
      <c r="T10" s="50"/>
      <c r="U10" s="47"/>
    </row>
    <row r="11" spans="1:23" s="7" customFormat="1" ht="18.600000000000001" customHeight="1">
      <c r="A11" s="66"/>
      <c r="B11" s="66"/>
      <c r="C11" s="66"/>
      <c r="D11" s="67"/>
      <c r="E11" s="21" t="s">
        <v>9</v>
      </c>
      <c r="F11" s="21" t="s">
        <v>14</v>
      </c>
      <c r="G11" s="21" t="s">
        <v>15</v>
      </c>
      <c r="H11" s="21" t="s">
        <v>9</v>
      </c>
      <c r="I11" s="21" t="s">
        <v>14</v>
      </c>
      <c r="J11" s="21" t="s">
        <v>15</v>
      </c>
      <c r="K11" s="21" t="s">
        <v>9</v>
      </c>
      <c r="L11" s="21" t="s">
        <v>14</v>
      </c>
      <c r="M11" s="21" t="s">
        <v>15</v>
      </c>
      <c r="N11" s="21" t="s">
        <v>9</v>
      </c>
      <c r="O11" s="21" t="s">
        <v>14</v>
      </c>
      <c r="P11" s="21" t="s">
        <v>15</v>
      </c>
      <c r="Q11" s="21" t="s">
        <v>9</v>
      </c>
      <c r="R11" s="21" t="s">
        <v>14</v>
      </c>
      <c r="S11" s="21" t="s">
        <v>15</v>
      </c>
      <c r="T11" s="51"/>
      <c r="U11" s="48"/>
    </row>
    <row r="12" spans="1:23" s="12" customFormat="1" ht="22.5" customHeight="1">
      <c r="A12" s="52" t="s">
        <v>18</v>
      </c>
      <c r="B12" s="52"/>
      <c r="C12" s="52"/>
      <c r="D12" s="53"/>
      <c r="E12" s="43">
        <f>SUM(E13:E21)</f>
        <v>4716</v>
      </c>
      <c r="F12" s="43">
        <f t="shared" ref="F12:H12" si="0">SUM(F13:F21)</f>
        <v>1579</v>
      </c>
      <c r="G12" s="43">
        <f t="shared" si="0"/>
        <v>3137</v>
      </c>
      <c r="H12" s="43">
        <f t="shared" si="0"/>
        <v>3898</v>
      </c>
      <c r="I12" s="43">
        <f>SUM(I13:I21)</f>
        <v>1408</v>
      </c>
      <c r="J12" s="43">
        <f t="shared" ref="J12:P12" si="1">SUM(J13:J21)</f>
        <v>2490</v>
      </c>
      <c r="K12" s="43">
        <f t="shared" si="1"/>
        <v>208</v>
      </c>
      <c r="L12" s="43">
        <f t="shared" si="1"/>
        <v>35</v>
      </c>
      <c r="M12" s="43">
        <f t="shared" si="1"/>
        <v>173</v>
      </c>
      <c r="N12" s="43">
        <f t="shared" si="1"/>
        <v>610</v>
      </c>
      <c r="O12" s="43">
        <f t="shared" si="1"/>
        <v>136</v>
      </c>
      <c r="P12" s="43">
        <f t="shared" si="1"/>
        <v>474</v>
      </c>
      <c r="Q12" s="36">
        <f>0</f>
        <v>0</v>
      </c>
      <c r="R12" s="36">
        <f>0</f>
        <v>0</v>
      </c>
      <c r="S12" s="36">
        <f>0</f>
        <v>0</v>
      </c>
      <c r="T12" s="26"/>
      <c r="U12" s="37" t="s">
        <v>9</v>
      </c>
    </row>
    <row r="13" spans="1:23" s="7" customFormat="1" ht="22.5" customHeight="1">
      <c r="A13" s="15"/>
      <c r="B13" s="15" t="s">
        <v>25</v>
      </c>
      <c r="C13" s="15"/>
      <c r="D13" s="15"/>
      <c r="E13" s="42">
        <f>H13+K13+N13+Q13</f>
        <v>953</v>
      </c>
      <c r="F13" s="41">
        <f>I13+L13+O13+R13</f>
        <v>282</v>
      </c>
      <c r="G13" s="41">
        <f>J13+M13+P13+S13</f>
        <v>671</v>
      </c>
      <c r="H13" s="41">
        <f>SUM(I13:J13)</f>
        <v>707</v>
      </c>
      <c r="I13" s="42">
        <f>130+102</f>
        <v>232</v>
      </c>
      <c r="J13" s="42">
        <f>283+192</f>
        <v>475</v>
      </c>
      <c r="K13" s="44">
        <f>SUM(L13:M13)</f>
        <v>71</v>
      </c>
      <c r="L13" s="42">
        <f>11</f>
        <v>11</v>
      </c>
      <c r="M13" s="44">
        <f>60</f>
        <v>60</v>
      </c>
      <c r="N13" s="42">
        <f>SUM(O13:P13)</f>
        <v>175</v>
      </c>
      <c r="O13" s="42">
        <f>21+4+2+5+7</f>
        <v>39</v>
      </c>
      <c r="P13" s="45">
        <f>86+6+19+8+17</f>
        <v>136</v>
      </c>
      <c r="Q13" s="36">
        <f>0</f>
        <v>0</v>
      </c>
      <c r="R13" s="36">
        <f>0</f>
        <v>0</v>
      </c>
      <c r="S13" s="36">
        <f>0</f>
        <v>0</v>
      </c>
      <c r="T13" s="22" t="s">
        <v>34</v>
      </c>
      <c r="U13" s="16"/>
      <c r="V13" s="38"/>
      <c r="W13" s="15"/>
    </row>
    <row r="14" spans="1:23" s="7" customFormat="1" ht="22.5" customHeight="1">
      <c r="B14" s="15" t="s">
        <v>26</v>
      </c>
      <c r="E14" s="42">
        <f t="shared" ref="E14:G21" si="2">H14+K14+N14+Q14</f>
        <v>365</v>
      </c>
      <c r="F14" s="41">
        <f t="shared" si="2"/>
        <v>121</v>
      </c>
      <c r="G14" s="41">
        <f t="shared" si="2"/>
        <v>244</v>
      </c>
      <c r="H14" s="41">
        <f t="shared" ref="H14:H21" si="3">SUM(I14:J14)</f>
        <v>350</v>
      </c>
      <c r="I14" s="42">
        <f>95+25</f>
        <v>120</v>
      </c>
      <c r="J14" s="42">
        <f>188+42</f>
        <v>230</v>
      </c>
      <c r="K14" s="36">
        <f>0</f>
        <v>0</v>
      </c>
      <c r="L14" s="36">
        <f>0</f>
        <v>0</v>
      </c>
      <c r="M14" s="36">
        <f>0</f>
        <v>0</v>
      </c>
      <c r="N14" s="42">
        <f t="shared" ref="N14:N21" si="4">SUM(O14:P14)</f>
        <v>15</v>
      </c>
      <c r="O14" s="42">
        <f>1</f>
        <v>1</v>
      </c>
      <c r="P14" s="45">
        <f>4+10</f>
        <v>14</v>
      </c>
      <c r="Q14" s="36">
        <f>0</f>
        <v>0</v>
      </c>
      <c r="R14" s="36">
        <f>0</f>
        <v>0</v>
      </c>
      <c r="S14" s="36">
        <f>0</f>
        <v>0</v>
      </c>
      <c r="T14" s="22" t="s">
        <v>35</v>
      </c>
      <c r="U14" s="16"/>
      <c r="V14" s="16"/>
      <c r="W14" s="16"/>
    </row>
    <row r="15" spans="1:23" s="7" customFormat="1" ht="22.5" customHeight="1">
      <c r="A15" s="15"/>
      <c r="B15" s="15" t="s">
        <v>27</v>
      </c>
      <c r="C15" s="15"/>
      <c r="D15" s="15"/>
      <c r="E15" s="42">
        <f t="shared" si="2"/>
        <v>431</v>
      </c>
      <c r="F15" s="41">
        <f t="shared" si="2"/>
        <v>155</v>
      </c>
      <c r="G15" s="41">
        <f t="shared" si="2"/>
        <v>276</v>
      </c>
      <c r="H15" s="41">
        <f t="shared" si="3"/>
        <v>386</v>
      </c>
      <c r="I15" s="42">
        <f>114+26</f>
        <v>140</v>
      </c>
      <c r="J15" s="42">
        <f>190+56</f>
        <v>246</v>
      </c>
      <c r="K15" s="36">
        <f>0</f>
        <v>0</v>
      </c>
      <c r="L15" s="36">
        <f>0</f>
        <v>0</v>
      </c>
      <c r="M15" s="36">
        <f>0</f>
        <v>0</v>
      </c>
      <c r="N15" s="42">
        <f t="shared" si="4"/>
        <v>45</v>
      </c>
      <c r="O15" s="42">
        <f>11+1+3</f>
        <v>15</v>
      </c>
      <c r="P15" s="45">
        <f>13+5+12</f>
        <v>30</v>
      </c>
      <c r="Q15" s="36">
        <f>0</f>
        <v>0</v>
      </c>
      <c r="R15" s="36">
        <f>0</f>
        <v>0</v>
      </c>
      <c r="S15" s="36">
        <f>0</f>
        <v>0</v>
      </c>
      <c r="T15" s="22" t="s">
        <v>36</v>
      </c>
      <c r="U15" s="16"/>
      <c r="V15" s="16"/>
      <c r="W15" s="16"/>
    </row>
    <row r="16" spans="1:23" s="7" customFormat="1" ht="22.5" customHeight="1">
      <c r="A16" s="15"/>
      <c r="B16" s="15" t="s">
        <v>28</v>
      </c>
      <c r="C16" s="15"/>
      <c r="D16" s="17"/>
      <c r="E16" s="42">
        <f t="shared" si="2"/>
        <v>430</v>
      </c>
      <c r="F16" s="41">
        <f t="shared" si="2"/>
        <v>146</v>
      </c>
      <c r="G16" s="41">
        <f t="shared" si="2"/>
        <v>284</v>
      </c>
      <c r="H16" s="41">
        <f t="shared" si="3"/>
        <v>425</v>
      </c>
      <c r="I16" s="42">
        <f>123+23</f>
        <v>146</v>
      </c>
      <c r="J16" s="42">
        <f>215+64</f>
        <v>279</v>
      </c>
      <c r="K16" s="36">
        <f>0</f>
        <v>0</v>
      </c>
      <c r="L16" s="36">
        <f>0</f>
        <v>0</v>
      </c>
      <c r="M16" s="36">
        <f>0</f>
        <v>0</v>
      </c>
      <c r="N16" s="42">
        <f t="shared" si="4"/>
        <v>5</v>
      </c>
      <c r="O16" s="44">
        <f>0</f>
        <v>0</v>
      </c>
      <c r="P16" s="45">
        <f>5</f>
        <v>5</v>
      </c>
      <c r="Q16" s="36">
        <f>0</f>
        <v>0</v>
      </c>
      <c r="R16" s="36">
        <f>0</f>
        <v>0</v>
      </c>
      <c r="S16" s="36">
        <f>0</f>
        <v>0</v>
      </c>
      <c r="T16" s="22" t="s">
        <v>37</v>
      </c>
      <c r="U16" s="15"/>
    </row>
    <row r="17" spans="1:21" s="7" customFormat="1" ht="22.5" customHeight="1">
      <c r="A17" s="15"/>
      <c r="B17" s="15" t="s">
        <v>29</v>
      </c>
      <c r="C17" s="15"/>
      <c r="D17" s="17"/>
      <c r="E17" s="42">
        <f t="shared" si="2"/>
        <v>642</v>
      </c>
      <c r="F17" s="41">
        <f t="shared" si="2"/>
        <v>237</v>
      </c>
      <c r="G17" s="41">
        <f t="shared" si="2"/>
        <v>405</v>
      </c>
      <c r="H17" s="41">
        <f t="shared" si="3"/>
        <v>618</v>
      </c>
      <c r="I17" s="42">
        <f>175+62</f>
        <v>237</v>
      </c>
      <c r="J17" s="42">
        <f>295+86</f>
        <v>381</v>
      </c>
      <c r="K17" s="44">
        <f t="shared" ref="K17:K19" si="5">SUM(L17:M17)</f>
        <v>9</v>
      </c>
      <c r="L17" s="36">
        <f>0</f>
        <v>0</v>
      </c>
      <c r="M17" s="41">
        <f>9</f>
        <v>9</v>
      </c>
      <c r="N17" s="42">
        <f t="shared" si="4"/>
        <v>15</v>
      </c>
      <c r="O17" s="44">
        <f>0+0</f>
        <v>0</v>
      </c>
      <c r="P17" s="45">
        <f>11+4</f>
        <v>15</v>
      </c>
      <c r="Q17" s="36">
        <f>0</f>
        <v>0</v>
      </c>
      <c r="R17" s="36">
        <f>0</f>
        <v>0</v>
      </c>
      <c r="S17" s="36">
        <f>0</f>
        <v>0</v>
      </c>
      <c r="T17" s="22" t="s">
        <v>38</v>
      </c>
      <c r="U17" s="15"/>
    </row>
    <row r="18" spans="1:21" s="7" customFormat="1" ht="22.5" customHeight="1">
      <c r="A18" s="15"/>
      <c r="B18" s="15" t="s">
        <v>30</v>
      </c>
      <c r="C18" s="15"/>
      <c r="D18" s="17"/>
      <c r="E18" s="42">
        <f t="shared" si="2"/>
        <v>578</v>
      </c>
      <c r="F18" s="41">
        <f t="shared" si="2"/>
        <v>205</v>
      </c>
      <c r="G18" s="41">
        <f t="shared" si="2"/>
        <v>373</v>
      </c>
      <c r="H18" s="41">
        <f t="shared" si="3"/>
        <v>485</v>
      </c>
      <c r="I18" s="42">
        <f>132+51</f>
        <v>183</v>
      </c>
      <c r="J18" s="42">
        <f>219+83</f>
        <v>302</v>
      </c>
      <c r="K18" s="44">
        <f t="shared" si="5"/>
        <v>41</v>
      </c>
      <c r="L18" s="42">
        <f>7</f>
        <v>7</v>
      </c>
      <c r="M18" s="41">
        <f>34</f>
        <v>34</v>
      </c>
      <c r="N18" s="42">
        <f t="shared" si="4"/>
        <v>52</v>
      </c>
      <c r="O18" s="42">
        <f>5+4+6</f>
        <v>15</v>
      </c>
      <c r="P18" s="45">
        <f>11+10+16</f>
        <v>37</v>
      </c>
      <c r="Q18" s="36">
        <f>0</f>
        <v>0</v>
      </c>
      <c r="R18" s="36">
        <f>0</f>
        <v>0</v>
      </c>
      <c r="S18" s="36">
        <f>0</f>
        <v>0</v>
      </c>
      <c r="T18" s="22" t="s">
        <v>39</v>
      </c>
      <c r="U18" s="15"/>
    </row>
    <row r="19" spans="1:21" s="7" customFormat="1" ht="22.5" customHeight="1">
      <c r="A19" s="15"/>
      <c r="B19" s="15" t="s">
        <v>31</v>
      </c>
      <c r="C19" s="15"/>
      <c r="D19" s="17"/>
      <c r="E19" s="42">
        <f t="shared" si="2"/>
        <v>783</v>
      </c>
      <c r="F19" s="41">
        <f t="shared" si="2"/>
        <v>239</v>
      </c>
      <c r="G19" s="41">
        <f t="shared" si="2"/>
        <v>544</v>
      </c>
      <c r="H19" s="41">
        <f t="shared" si="3"/>
        <v>415</v>
      </c>
      <c r="I19" s="42">
        <f>100+59</f>
        <v>159</v>
      </c>
      <c r="J19" s="42">
        <f>143+113</f>
        <v>256</v>
      </c>
      <c r="K19" s="44">
        <f t="shared" si="5"/>
        <v>87</v>
      </c>
      <c r="L19" s="42">
        <f>17</f>
        <v>17</v>
      </c>
      <c r="M19" s="41">
        <f>70</f>
        <v>70</v>
      </c>
      <c r="N19" s="42">
        <f t="shared" si="4"/>
        <v>281</v>
      </c>
      <c r="O19" s="42">
        <f>56+0+0+3+4</f>
        <v>63</v>
      </c>
      <c r="P19" s="45">
        <f>185+3+8+12+10</f>
        <v>218</v>
      </c>
      <c r="Q19" s="36">
        <f>0</f>
        <v>0</v>
      </c>
      <c r="R19" s="36">
        <f>0</f>
        <v>0</v>
      </c>
      <c r="S19" s="36">
        <f>0</f>
        <v>0</v>
      </c>
      <c r="T19" s="22" t="s">
        <v>40</v>
      </c>
      <c r="U19" s="15"/>
    </row>
    <row r="20" spans="1:21" s="7" customFormat="1" ht="22.5" customHeight="1">
      <c r="A20" s="15"/>
      <c r="B20" s="15" t="s">
        <v>32</v>
      </c>
      <c r="C20" s="15"/>
      <c r="D20" s="17"/>
      <c r="E20" s="42">
        <f t="shared" si="2"/>
        <v>179</v>
      </c>
      <c r="F20" s="41">
        <f t="shared" si="2"/>
        <v>58</v>
      </c>
      <c r="G20" s="41">
        <f t="shared" si="2"/>
        <v>121</v>
      </c>
      <c r="H20" s="41">
        <f t="shared" si="3"/>
        <v>173</v>
      </c>
      <c r="I20" s="42">
        <f>44+14</f>
        <v>58</v>
      </c>
      <c r="J20" s="42">
        <f>88+27</f>
        <v>115</v>
      </c>
      <c r="K20" s="36">
        <f>0</f>
        <v>0</v>
      </c>
      <c r="L20" s="36">
        <f>0</f>
        <v>0</v>
      </c>
      <c r="M20" s="36">
        <f>0</f>
        <v>0</v>
      </c>
      <c r="N20" s="42">
        <f t="shared" si="4"/>
        <v>6</v>
      </c>
      <c r="O20" s="44">
        <f>0+0</f>
        <v>0</v>
      </c>
      <c r="P20" s="45">
        <f>3+3</f>
        <v>6</v>
      </c>
      <c r="Q20" s="36">
        <f>0</f>
        <v>0</v>
      </c>
      <c r="R20" s="36">
        <f>0</f>
        <v>0</v>
      </c>
      <c r="S20" s="36">
        <f>0</f>
        <v>0</v>
      </c>
      <c r="T20" s="22" t="s">
        <v>41</v>
      </c>
      <c r="U20" s="15"/>
    </row>
    <row r="21" spans="1:21" s="7" customFormat="1" ht="22.5" customHeight="1">
      <c r="A21" s="15"/>
      <c r="B21" s="15" t="s">
        <v>33</v>
      </c>
      <c r="C21" s="15"/>
      <c r="D21" s="17"/>
      <c r="E21" s="42">
        <f t="shared" si="2"/>
        <v>355</v>
      </c>
      <c r="F21" s="41">
        <f t="shared" si="2"/>
        <v>136</v>
      </c>
      <c r="G21" s="41">
        <f t="shared" si="2"/>
        <v>219</v>
      </c>
      <c r="H21" s="41">
        <f t="shared" si="3"/>
        <v>339</v>
      </c>
      <c r="I21" s="42">
        <f>96+37</f>
        <v>133</v>
      </c>
      <c r="J21" s="42">
        <f>143+63</f>
        <v>206</v>
      </c>
      <c r="K21" s="36">
        <f>0</f>
        <v>0</v>
      </c>
      <c r="L21" s="36">
        <f>0</f>
        <v>0</v>
      </c>
      <c r="M21" s="36">
        <f>0</f>
        <v>0</v>
      </c>
      <c r="N21" s="42">
        <f t="shared" si="4"/>
        <v>16</v>
      </c>
      <c r="O21" s="42">
        <f>1+2</f>
        <v>3</v>
      </c>
      <c r="P21" s="45">
        <f>6+7</f>
        <v>13</v>
      </c>
      <c r="Q21" s="36">
        <f>0</f>
        <v>0</v>
      </c>
      <c r="R21" s="36">
        <f>0</f>
        <v>0</v>
      </c>
      <c r="S21" s="36">
        <f>0</f>
        <v>0</v>
      </c>
      <c r="T21" s="29" t="s">
        <v>42</v>
      </c>
      <c r="U21" s="15"/>
    </row>
    <row r="22" spans="1:21" s="13" customFormat="1" ht="6" customHeight="1">
      <c r="A22" s="14"/>
      <c r="B22" s="14"/>
      <c r="C22" s="14"/>
      <c r="D22" s="30"/>
      <c r="E22" s="32"/>
      <c r="F22" s="33"/>
      <c r="G22" s="34"/>
      <c r="H22" s="33"/>
      <c r="I22" s="34"/>
      <c r="J22" s="33"/>
      <c r="K22" s="34"/>
      <c r="L22" s="33"/>
      <c r="M22" s="34"/>
      <c r="N22" s="33"/>
      <c r="O22" s="35"/>
      <c r="P22" s="34"/>
      <c r="Q22" s="33"/>
      <c r="R22" s="34"/>
      <c r="S22" s="33"/>
      <c r="T22" s="31"/>
      <c r="U22" s="14"/>
    </row>
    <row r="23" spans="1:21" s="7" customFormat="1" ht="4.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 s="7" customFormat="1" ht="18" customHeight="1">
      <c r="B24" s="27" t="s">
        <v>48</v>
      </c>
      <c r="C24" s="7" t="s">
        <v>46</v>
      </c>
      <c r="D24" s="27"/>
      <c r="E24" s="27"/>
      <c r="F24" s="27"/>
      <c r="G24" s="27"/>
      <c r="H24" s="27"/>
      <c r="I24" s="27"/>
      <c r="J24" s="27"/>
      <c r="K24" s="27"/>
      <c r="M24" s="27" t="s">
        <v>45</v>
      </c>
      <c r="N24" s="7" t="s">
        <v>50</v>
      </c>
    </row>
    <row r="25" spans="1:21" s="7" customFormat="1" ht="18" customHeight="1">
      <c r="B25" s="7" t="s">
        <v>43</v>
      </c>
      <c r="C25" s="19" t="s">
        <v>49</v>
      </c>
      <c r="D25" s="19"/>
      <c r="E25" s="19"/>
      <c r="F25" s="19"/>
      <c r="G25" s="19"/>
      <c r="H25" s="19"/>
      <c r="I25" s="19"/>
      <c r="K25" s="19"/>
      <c r="N25" s="7" t="s">
        <v>51</v>
      </c>
    </row>
    <row r="26" spans="1:21" s="7" customFormat="1" ht="18" customHeight="1">
      <c r="B26" s="7" t="s">
        <v>44</v>
      </c>
      <c r="C26" s="28" t="s">
        <v>47</v>
      </c>
      <c r="D26" s="28"/>
      <c r="E26" s="28"/>
      <c r="F26" s="28"/>
      <c r="G26" s="28"/>
      <c r="H26" s="28"/>
      <c r="I26" s="28"/>
      <c r="J26" s="28"/>
      <c r="N26" s="7" t="s">
        <v>52</v>
      </c>
    </row>
    <row r="27" spans="1:2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</sheetData>
  <mergeCells count="20">
    <mergeCell ref="A12:D12"/>
    <mergeCell ref="E7:G7"/>
    <mergeCell ref="H7:J7"/>
    <mergeCell ref="K7:M7"/>
    <mergeCell ref="A4:D11"/>
    <mergeCell ref="H4:S4"/>
    <mergeCell ref="T4:U11"/>
    <mergeCell ref="H5:J5"/>
    <mergeCell ref="K5:M5"/>
    <mergeCell ref="E6:G6"/>
    <mergeCell ref="H6:J6"/>
    <mergeCell ref="K6:M6"/>
    <mergeCell ref="N6:P6"/>
    <mergeCell ref="Q6:S6"/>
    <mergeCell ref="N7:P7"/>
    <mergeCell ref="Q7:S7"/>
    <mergeCell ref="H8:J8"/>
    <mergeCell ref="K8:M8"/>
    <mergeCell ref="N8:P8"/>
    <mergeCell ref="K9:M9"/>
  </mergeCells>
  <pageMargins left="0.42" right="0.26" top="0.59055118110236227" bottom="0.6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NSO07</cp:lastModifiedBy>
  <cp:lastPrinted>2018-08-16T08:35:44Z</cp:lastPrinted>
  <dcterms:created xsi:type="dcterms:W3CDTF">1997-06-13T10:07:54Z</dcterms:created>
  <dcterms:modified xsi:type="dcterms:W3CDTF">2018-09-18T03:46:59Z</dcterms:modified>
</cp:coreProperties>
</file>