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3.4" sheetId="1" r:id="rId1"/>
  </sheets>
  <definedNames>
    <definedName name="_xlnm.Print_Area" localSheetId="0">'T-3.4'!$A$1:$U$37</definedName>
  </definedNames>
  <calcPr calcId="125725"/>
</workbook>
</file>

<file path=xl/calcChain.xml><?xml version="1.0" encoding="utf-8"?>
<calcChain xmlns="http://schemas.openxmlformats.org/spreadsheetml/2006/main">
  <c r="J30" i="1"/>
  <c r="I30"/>
  <c r="F30" s="1"/>
  <c r="E30" s="1"/>
  <c r="G30"/>
  <c r="H29"/>
  <c r="G29"/>
  <c r="F29"/>
  <c r="E29"/>
  <c r="J28"/>
  <c r="I28"/>
  <c r="H28" s="1"/>
  <c r="G28"/>
  <c r="F28"/>
  <c r="E28" s="1"/>
  <c r="Q27"/>
  <c r="P27"/>
  <c r="N27" s="1"/>
  <c r="J27"/>
  <c r="I27"/>
  <c r="H27"/>
  <c r="F27"/>
  <c r="Q26"/>
  <c r="P26"/>
  <c r="N26" s="1"/>
  <c r="J26"/>
  <c r="I26"/>
  <c r="F26" s="1"/>
  <c r="J25"/>
  <c r="I25"/>
  <c r="H25" s="1"/>
  <c r="G25"/>
  <c r="F25"/>
  <c r="E25" s="1"/>
  <c r="J24"/>
  <c r="I24"/>
  <c r="F24" s="1"/>
  <c r="E24" s="1"/>
  <c r="G24"/>
  <c r="Q23"/>
  <c r="P23"/>
  <c r="N23" s="1"/>
  <c r="J23"/>
  <c r="G23" s="1"/>
  <c r="I23"/>
  <c r="H23" s="1"/>
  <c r="F23"/>
  <c r="K22"/>
  <c r="J22"/>
  <c r="I22"/>
  <c r="F22" s="1"/>
  <c r="E22" s="1"/>
  <c r="G22"/>
  <c r="J21"/>
  <c r="I21"/>
  <c r="H21" s="1"/>
  <c r="G21"/>
  <c r="F21"/>
  <c r="E21" s="1"/>
  <c r="N20"/>
  <c r="J20"/>
  <c r="G20" s="1"/>
  <c r="I20"/>
  <c r="H20" s="1"/>
  <c r="F20"/>
  <c r="E20" s="1"/>
  <c r="Q19"/>
  <c r="P19"/>
  <c r="N19"/>
  <c r="K19"/>
  <c r="J19"/>
  <c r="I19"/>
  <c r="H19"/>
  <c r="G19"/>
  <c r="F19"/>
  <c r="E19" s="1"/>
  <c r="Q18"/>
  <c r="P18"/>
  <c r="N18" s="1"/>
  <c r="K18"/>
  <c r="J18"/>
  <c r="G18" s="1"/>
  <c r="I18"/>
  <c r="H18" s="1"/>
  <c r="F18"/>
  <c r="E18" s="1"/>
  <c r="J17"/>
  <c r="I17"/>
  <c r="H17"/>
  <c r="G17"/>
  <c r="F17"/>
  <c r="E17" s="1"/>
  <c r="N16"/>
  <c r="K16"/>
  <c r="J16"/>
  <c r="I16"/>
  <c r="H16"/>
  <c r="G16"/>
  <c r="F16"/>
  <c r="E16" s="1"/>
  <c r="J15"/>
  <c r="G15" s="1"/>
  <c r="I15"/>
  <c r="H15" s="1"/>
  <c r="F15"/>
  <c r="Q14"/>
  <c r="K14"/>
  <c r="J14"/>
  <c r="J13" s="1"/>
  <c r="I14"/>
  <c r="H14" s="1"/>
  <c r="F14"/>
  <c r="S13"/>
  <c r="R13"/>
  <c r="Q13"/>
  <c r="O13"/>
  <c r="M13"/>
  <c r="L13"/>
  <c r="K13" s="1"/>
  <c r="I13"/>
  <c r="E26" l="1"/>
  <c r="E23"/>
  <c r="E27"/>
  <c r="H13"/>
  <c r="E15"/>
  <c r="P13"/>
  <c r="N13" s="1"/>
  <c r="H26"/>
  <c r="G27"/>
  <c r="G26"/>
  <c r="F13"/>
  <c r="G14"/>
  <c r="G13" s="1"/>
  <c r="H30"/>
  <c r="H22"/>
  <c r="H24"/>
  <c r="E14" l="1"/>
  <c r="E13" s="1"/>
</calcChain>
</file>

<file path=xl/sharedStrings.xml><?xml version="1.0" encoding="utf-8"?>
<sst xmlns="http://schemas.openxmlformats.org/spreadsheetml/2006/main" count="205" uniqueCount="75">
  <si>
    <t xml:space="preserve">ตาราง    </t>
  </si>
  <si>
    <t>ครู จำแนกตามสังกัด และเพศ เป็นรายอำเภอ ปีการศึกษา 2560</t>
  </si>
  <si>
    <t xml:space="preserve">Table </t>
  </si>
  <si>
    <t>Teacher by Jurisdiction, Sex and District: Academic Year 2017</t>
  </si>
  <si>
    <t>อำเภอ</t>
  </si>
  <si>
    <t>สังกัด Jurisdiction</t>
  </si>
  <si>
    <t>District</t>
  </si>
  <si>
    <t xml:space="preserve"> </t>
  </si>
  <si>
    <t>สำนักบริหารงาน</t>
  </si>
  <si>
    <t>สนง.คณะกรรมการ</t>
  </si>
  <si>
    <t>คณะกรรมการส่งเสริม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</si>
  <si>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</si>
  <si>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</si>
  <si>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</si>
  <si>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>รวม</t>
  </si>
  <si>
    <t>Office of the Basic</t>
  </si>
  <si>
    <t>Office of the Private</t>
  </si>
  <si>
    <t xml:space="preserve">Department of Local </t>
  </si>
  <si>
    <r>
      <t>อื่น ๆ</t>
    </r>
    <r>
      <rPr>
        <vertAlign val="superscript"/>
        <sz val="13"/>
        <rFont val="TH SarabunPSK"/>
        <family val="2"/>
      </rPr>
      <t>1/</t>
    </r>
  </si>
  <si>
    <t>Total</t>
  </si>
  <si>
    <t>Education Commission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</si>
  <si>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</si>
  <si>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</si>
  <si>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</si>
  <si>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</si>
  <si>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</si>
  <si>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</si>
  <si>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</si>
  <si>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>เมืองสุรินทร์</t>
  </si>
  <si>
    <t>-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</si>
  <si>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</si>
  <si>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</si>
  <si>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</si>
  <si>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</si>
  <si>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</si>
  <si>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</si>
  <si>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</si>
  <si>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</si>
  <si>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</si>
  <si>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</si>
  <si>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</si>
  <si>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</si>
  <si>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</si>
  <si>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</si>
  <si>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</si>
  <si>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</si>
  <si>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</si>
  <si>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</si>
  <si>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</si>
  <si>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</si>
  <si>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</si>
  <si>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</si>
  <si>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</si>
  <si>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</si>
  <si>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</si>
  <si>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</si>
  <si>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</si>
  <si>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</si>
  <si>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</si>
  <si>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</si>
  <si>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</si>
  <si>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</si>
  <si>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</si>
  <si>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1/  รวมมหาวิทยาลัยราชภัฏ (โรงเรียนสาธิตมหาวิทยาลัยราชภัฏ)</t>
  </si>
  <si>
    <t xml:space="preserve">       1/  Including  Rajabhat University (demonstration Rajabhat University),</t>
  </si>
  <si>
    <t xml:space="preserve">  สำนักงานตำรวจแห่งชาติ (โรงเรียนตำรวจตระเวนชายแดน)</t>
  </si>
  <si>
    <t xml:space="preserve">            Royal Thai Police (The Border Patrol Police School)</t>
  </si>
  <si>
    <t xml:space="preserve">     ที่มา:  สำนักงานเขตพื้นที่การศึกษาประถมศึกษาสุรินทร์  เขต 1, 2 และ 3</t>
  </si>
  <si>
    <t>Source:  Surin Primary Educational Service Area Office, Area 1, 2 and 3</t>
  </si>
  <si>
    <t xml:space="preserve">             สำนักงานเขตพื้นที่การศึกษามัธยมศึกษาเขต 33  สุรินทร์ </t>
  </si>
  <si>
    <t xml:space="preserve">            Surin Secondary Educational Service Area Office, Area 33 </t>
  </si>
  <si>
    <t xml:space="preserve">             กรมส่งเสริมการปกครองส่วนท้องถิ่น</t>
  </si>
  <si>
    <t xml:space="preserve">            Department of Local Administration</t>
  </si>
  <si>
    <t xml:space="preserve">             สำนักงานศึกษาธิการจังหวัดสุรินทร์</t>
  </si>
  <si>
    <t xml:space="preserve">            Surin Provincial Education Office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</si>
</sst>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right" vertical="center" indent="1"/>
    </xf>
    <xf numFmtId="3" fontId="5" fillId="0" borderId="7" xfId="0" applyNumberFormat="1" applyFont="1" applyBorder="1" applyAlignment="1">
      <alignment horizontal="right" vertical="center" indent="1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3" fontId="3" fillId="0" borderId="13" xfId="0" applyNumberFormat="1" applyFont="1" applyBorder="1" applyAlignment="1">
      <alignment horizontal="right" vertical="center" indent="1"/>
    </xf>
    <xf numFmtId="3" fontId="3" fillId="0" borderId="7" xfId="0" applyNumberFormat="1" applyFont="1" applyBorder="1" applyAlignment="1">
      <alignment horizontal="right" vertical="center" indent="1"/>
    </xf>
    <xf numFmtId="3" fontId="3" fillId="0" borderId="13" xfId="0" applyNumberFormat="1" applyFont="1" applyBorder="1" applyAlignment="1">
      <alignment horizontal="right" indent="1"/>
    </xf>
    <xf numFmtId="3" fontId="3" fillId="0" borderId="7" xfId="0" applyNumberFormat="1" applyFont="1" applyBorder="1" applyAlignment="1">
      <alignment horizontal="right" indent="1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>
      <alignment horizontal="left"/>
    </xf>
    <xf numFmtId="0" fontId="3" fillId="0" borderId="7" xfId="0" applyFont="1" applyBorder="1"/>
    <xf numFmtId="0" fontId="3" fillId="0" borderId="10" xfId="0" applyFont="1" applyBorder="1"/>
    <xf numFmtId="0" fontId="3" fillId="0" borderId="0" xfId="0" applyFont="1" applyBorder="1" applyAlignment="1"/>
    <xf numFmtId="0" fontId="3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X37"/>
  <sheetViews>
    <sheetView tabSelected="1" view="pageBreakPreview" zoomScaleNormal="100" zoomScaleSheetLayoutView="100" workbookViewId="0">
      <selection activeCell="A37" sqref="A37:XFD37"/>
    </sheetView>
  </sheetViews>
  <sheetFormatPr defaultColWidth="9.09765625" defaultRowHeight="18.75"/>
  <cols>
    <col min="1" max="1" width="1.69921875" style="6" customWidth="1"/>
    <col min="2" max="2" width="5.8984375" style="6" customWidth="1"/>
    <col min="3" max="3" width="4.8984375" style="6" customWidth="1"/>
    <col min="4" max="4" width="5.296875" style="6" customWidth="1"/>
    <col min="5" max="19" width="8.69921875" style="6" customWidth="1"/>
    <col min="20" max="20" width="1.8984375" style="6" customWidth="1"/>
    <col min="21" max="21" width="18.59765625" style="6" customWidth="1"/>
    <col min="22" max="22" width="2.296875" style="7" customWidth="1"/>
    <col min="23" max="23" width="4.69921875" style="6" customWidth="1"/>
    <col min="24" max="16384" width="9.09765625" style="6"/>
  </cols>
  <sheetData>
    <row r="1" spans="1:24" s="1" customFormat="1" ht="21">
      <c r="B1" s="2" t="s">
        <v>0</v>
      </c>
      <c r="C1" s="3">
        <v>3.4</v>
      </c>
      <c r="D1" s="2" t="s">
        <v>1</v>
      </c>
      <c r="V1" s="4"/>
    </row>
    <row r="2" spans="1:24" s="4" customFormat="1" ht="21">
      <c r="B2" s="5" t="s">
        <v>2</v>
      </c>
      <c r="C2" s="3">
        <v>3.4</v>
      </c>
      <c r="D2" s="5" t="s">
        <v>3</v>
      </c>
    </row>
    <row r="3" spans="1:24" ht="3" customHeight="1"/>
    <row r="4" spans="1:24" s="18" customFormat="1" ht="16.5" customHeight="1">
      <c r="A4" s="8" t="s">
        <v>4</v>
      </c>
      <c r="B4" s="8"/>
      <c r="C4" s="8"/>
      <c r="D4" s="9"/>
      <c r="E4" s="10"/>
      <c r="F4" s="11"/>
      <c r="G4" s="12"/>
      <c r="H4" s="13" t="s">
        <v>5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5"/>
      <c r="T4" s="16" t="s">
        <v>6</v>
      </c>
      <c r="U4" s="8"/>
      <c r="V4" s="17"/>
    </row>
    <row r="5" spans="1:24" s="18" customFormat="1" ht="15.75" customHeight="1">
      <c r="A5" s="19"/>
      <c r="B5" s="19"/>
      <c r="C5" s="19"/>
      <c r="D5" s="20"/>
      <c r="E5" s="21"/>
      <c r="F5" s="17"/>
      <c r="G5" s="22" t="s">
        <v>7</v>
      </c>
      <c r="H5" s="23"/>
      <c r="I5" s="24"/>
      <c r="J5" s="25"/>
      <c r="K5" s="23" t="s">
        <v>8</v>
      </c>
      <c r="L5" s="24"/>
      <c r="M5" s="24"/>
      <c r="N5" s="10"/>
      <c r="O5" s="11"/>
      <c r="P5" s="12"/>
      <c r="Q5" s="17"/>
      <c r="R5" s="17"/>
      <c r="S5" s="22"/>
      <c r="T5" s="26"/>
      <c r="U5" s="19"/>
      <c r="V5" s="17"/>
    </row>
    <row r="6" spans="1:24" s="18" customFormat="1" ht="16.5" customHeight="1">
      <c r="A6" s="19"/>
      <c r="B6" s="19"/>
      <c r="C6" s="19"/>
      <c r="D6" s="20"/>
      <c r="E6" s="23"/>
      <c r="F6" s="24"/>
      <c r="G6" s="25"/>
      <c r="H6" s="23" t="s">
        <v>9</v>
      </c>
      <c r="I6" s="24"/>
      <c r="J6" s="25"/>
      <c r="K6" s="23" t="s">
        <v>10</v>
      </c>
      <c r="L6" s="24"/>
      <c r="M6" s="24"/>
      <c r="N6" s="23"/>
      <c r="O6" s="24"/>
      <c r="P6" s="25"/>
      <c r="T6" s="26"/>
      <c r="U6" s="19"/>
      <c r="V6" s="17"/>
    </row>
    <row r="7" spans="1:24" s="18" customFormat="1" ht="17.25">
      <c r="A7" s="19"/>
      <c r="B7" s="19"/>
      <c r="C7" s="19"/>
      <c r="D7" s="20"/>
      <c r="E7" s="23"/>
      <c r="F7" s="24"/>
      <c r="G7" s="25"/>
      <c r="H7" s="23" t="s">
        <v>11</v>
      </c>
      <c r="I7" s="24"/>
      <c r="J7" s="25"/>
      <c r="K7" s="23" t="s">
        <v>12</v>
      </c>
      <c r="L7" s="24"/>
      <c r="M7" s="24"/>
      <c r="N7" s="23" t="s">
        <v>13</v>
      </c>
      <c r="O7" s="24"/>
      <c r="P7" s="25"/>
      <c r="Q7" s="23"/>
      <c r="R7" s="24"/>
      <c r="S7" s="25"/>
      <c r="T7" s="26"/>
      <c r="U7" s="19"/>
      <c r="V7" s="17"/>
    </row>
    <row r="8" spans="1:24" s="18" customFormat="1" ht="19.5">
      <c r="A8" s="19"/>
      <c r="B8" s="19"/>
      <c r="C8" s="19"/>
      <c r="D8" s="20"/>
      <c r="E8" s="23" t="s">
        <v>14</v>
      </c>
      <c r="F8" s="24"/>
      <c r="G8" s="25"/>
      <c r="H8" s="23" t="s">
        <v>15</v>
      </c>
      <c r="I8" s="24"/>
      <c r="J8" s="25"/>
      <c r="K8" s="23" t="s">
        <v>16</v>
      </c>
      <c r="L8" s="24"/>
      <c r="M8" s="24"/>
      <c r="N8" s="23" t="s">
        <v>17</v>
      </c>
      <c r="O8" s="24"/>
      <c r="P8" s="25"/>
      <c r="Q8" s="23" t="s">
        <v>18</v>
      </c>
      <c r="R8" s="24"/>
      <c r="S8" s="25"/>
      <c r="T8" s="26"/>
      <c r="U8" s="19"/>
      <c r="V8" s="17"/>
    </row>
    <row r="9" spans="1:24" s="18" customFormat="1" ht="17.25">
      <c r="A9" s="19"/>
      <c r="B9" s="19"/>
      <c r="C9" s="19"/>
      <c r="D9" s="20"/>
      <c r="E9" s="23" t="s">
        <v>19</v>
      </c>
      <c r="F9" s="24"/>
      <c r="G9" s="25"/>
      <c r="H9" s="27" t="s">
        <v>20</v>
      </c>
      <c r="I9" s="28"/>
      <c r="J9" s="29"/>
      <c r="K9" s="27" t="s">
        <v>20</v>
      </c>
      <c r="L9" s="28"/>
      <c r="M9" s="28"/>
      <c r="N9" s="27" t="s">
        <v>21</v>
      </c>
      <c r="O9" s="28"/>
      <c r="P9" s="29"/>
      <c r="Q9" s="27" t="s">
        <v>22</v>
      </c>
      <c r="R9" s="28"/>
      <c r="S9" s="29"/>
      <c r="T9" s="26"/>
      <c r="U9" s="19"/>
      <c r="V9" s="17"/>
    </row>
    <row r="10" spans="1:24" s="18" customFormat="1" ht="17.25">
      <c r="A10" s="19"/>
      <c r="B10" s="19"/>
      <c r="C10" s="19"/>
      <c r="D10" s="20"/>
      <c r="E10" s="30" t="s">
        <v>14</v>
      </c>
      <c r="F10" s="30" t="s">
        <v>23</v>
      </c>
      <c r="G10" s="30" t="s">
        <v>24</v>
      </c>
      <c r="H10" s="31" t="s">
        <v>14</v>
      </c>
      <c r="I10" s="31" t="s">
        <v>23</v>
      </c>
      <c r="J10" s="32" t="s">
        <v>24</v>
      </c>
      <c r="K10" s="30" t="s">
        <v>14</v>
      </c>
      <c r="L10" s="30" t="s">
        <v>23</v>
      </c>
      <c r="M10" s="30" t="s">
        <v>24</v>
      </c>
      <c r="N10" s="31" t="s">
        <v>14</v>
      </c>
      <c r="O10" s="31" t="s">
        <v>23</v>
      </c>
      <c r="P10" s="31" t="s">
        <v>24</v>
      </c>
      <c r="Q10" s="31" t="s">
        <v>14</v>
      </c>
      <c r="R10" s="31" t="s">
        <v>23</v>
      </c>
      <c r="S10" s="32" t="s">
        <v>24</v>
      </c>
      <c r="T10" s="26"/>
      <c r="U10" s="19"/>
      <c r="V10" s="17"/>
    </row>
    <row r="11" spans="1:24" s="18" customFormat="1" ht="17.25">
      <c r="A11" s="33"/>
      <c r="B11" s="33"/>
      <c r="C11" s="33"/>
      <c r="D11" s="34"/>
      <c r="E11" s="35" t="s">
        <v>19</v>
      </c>
      <c r="F11" s="35" t="s">
        <v>25</v>
      </c>
      <c r="G11" s="35" t="s">
        <v>26</v>
      </c>
      <c r="H11" s="35" t="s">
        <v>19</v>
      </c>
      <c r="I11" s="35" t="s">
        <v>25</v>
      </c>
      <c r="J11" s="35" t="s">
        <v>26</v>
      </c>
      <c r="K11" s="35" t="s">
        <v>19</v>
      </c>
      <c r="L11" s="35" t="s">
        <v>25</v>
      </c>
      <c r="M11" s="35" t="s">
        <v>26</v>
      </c>
      <c r="N11" s="35" t="s">
        <v>19</v>
      </c>
      <c r="O11" s="35" t="s">
        <v>25</v>
      </c>
      <c r="P11" s="35" t="s">
        <v>26</v>
      </c>
      <c r="Q11" s="35" t="s">
        <v>19</v>
      </c>
      <c r="R11" s="35" t="s">
        <v>25</v>
      </c>
      <c r="S11" s="35" t="s">
        <v>26</v>
      </c>
      <c r="T11" s="36"/>
      <c r="U11" s="33"/>
      <c r="V11" s="17"/>
    </row>
    <row r="12" spans="1:24" s="42" customFormat="1" ht="3" customHeight="1">
      <c r="A12" s="37"/>
      <c r="B12" s="37"/>
      <c r="C12" s="37"/>
      <c r="D12" s="38"/>
      <c r="E12" s="39"/>
      <c r="F12" s="40"/>
      <c r="G12" s="40"/>
      <c r="H12" s="40"/>
      <c r="I12" s="40"/>
      <c r="J12" s="39"/>
      <c r="K12" s="40"/>
      <c r="L12" s="40"/>
      <c r="M12" s="40"/>
      <c r="N12" s="40"/>
      <c r="O12" s="40"/>
      <c r="P12" s="40"/>
      <c r="Q12" s="40"/>
      <c r="R12" s="40"/>
      <c r="S12" s="39"/>
      <c r="T12" s="41"/>
    </row>
    <row r="13" spans="1:24" s="49" customFormat="1" ht="18" customHeight="1">
      <c r="A13" s="43" t="s">
        <v>27</v>
      </c>
      <c r="B13" s="43"/>
      <c r="C13" s="43"/>
      <c r="D13" s="43"/>
      <c r="E13" s="44">
        <f>SUM(E14:E30)</f>
        <v>14468</v>
      </c>
      <c r="F13" s="45">
        <f>SUM(F14:F30)</f>
        <v>4896</v>
      </c>
      <c r="G13" s="45">
        <f>SUM(G14:G30)</f>
        <v>9572</v>
      </c>
      <c r="H13" s="44">
        <f>SUM(I13:J13)</f>
        <v>14094</v>
      </c>
      <c r="I13" s="44">
        <f>SUM(I14:I30)</f>
        <v>4800</v>
      </c>
      <c r="J13" s="45">
        <f>SUM(J14:J30)</f>
        <v>9294</v>
      </c>
      <c r="K13" s="44">
        <f>SUM(L13:M13)</f>
        <v>186</v>
      </c>
      <c r="L13" s="45">
        <f t="shared" ref="L13:M13" si="0">SUM(L14:L30)</f>
        <v>34</v>
      </c>
      <c r="M13" s="45">
        <f t="shared" si="0"/>
        <v>152</v>
      </c>
      <c r="N13" s="44">
        <f>SUM(O13:P13)</f>
        <v>112</v>
      </c>
      <c r="O13" s="44">
        <f t="shared" ref="O13:P13" si="1">SUM(O14:O30)</f>
        <v>22</v>
      </c>
      <c r="P13" s="45">
        <f t="shared" si="1"/>
        <v>90</v>
      </c>
      <c r="Q13" s="44">
        <f t="shared" ref="Q13:Q27" si="2">SUM(R13:S13)</f>
        <v>76</v>
      </c>
      <c r="R13" s="44">
        <f t="shared" ref="R13:S13" si="3">SUM(R14:R30)</f>
        <v>40</v>
      </c>
      <c r="S13" s="45">
        <f t="shared" si="3"/>
        <v>36</v>
      </c>
      <c r="T13" s="46"/>
      <c r="U13" s="47" t="s">
        <v>19</v>
      </c>
      <c r="V13" s="48"/>
    </row>
    <row r="14" spans="1:24" s="55" customFormat="1" ht="18" customHeight="1">
      <c r="A14" s="42"/>
      <c r="B14" s="50" t="s">
        <v>28</v>
      </c>
      <c r="C14" s="42"/>
      <c r="D14" s="42"/>
      <c r="E14" s="51">
        <f>SUM(F14,G14)</f>
        <v>2224</v>
      </c>
      <c r="F14" s="52">
        <f>SUM(I14,L14,O14,R14)</f>
        <v>647</v>
      </c>
      <c r="G14" s="52">
        <f>SUM(J14,M14,P14,S14)</f>
        <v>1577</v>
      </c>
      <c r="H14" s="53">
        <f>SUM(I14:J14)</f>
        <v>2087</v>
      </c>
      <c r="I14" s="53">
        <f>371+258</f>
        <v>629</v>
      </c>
      <c r="J14" s="54">
        <f>938+520</f>
        <v>1458</v>
      </c>
      <c r="K14" s="51">
        <f>SUM(L14:M14)</f>
        <v>115</v>
      </c>
      <c r="L14" s="53">
        <v>13</v>
      </c>
      <c r="M14" s="53">
        <v>102</v>
      </c>
      <c r="N14" s="51" t="s">
        <v>29</v>
      </c>
      <c r="O14" s="53" t="s">
        <v>29</v>
      </c>
      <c r="P14" s="53" t="s">
        <v>29</v>
      </c>
      <c r="Q14" s="51">
        <f t="shared" si="2"/>
        <v>22</v>
      </c>
      <c r="R14" s="53">
        <v>5</v>
      </c>
      <c r="S14" s="54">
        <v>17</v>
      </c>
      <c r="U14" s="55" t="s">
        <v>30</v>
      </c>
      <c r="V14" s="56"/>
      <c r="W14" s="42"/>
    </row>
    <row r="15" spans="1:24" s="55" customFormat="1" ht="18" customHeight="1">
      <c r="A15" s="42"/>
      <c r="B15" s="57" t="s">
        <v>31</v>
      </c>
      <c r="E15" s="51">
        <f>SUM(F15,G15)</f>
        <v>559</v>
      </c>
      <c r="F15" s="52">
        <f t="shared" ref="F15:G30" si="4">SUM(I15,L15,O15,R15)</f>
        <v>219</v>
      </c>
      <c r="G15" s="52">
        <f t="shared" si="4"/>
        <v>340</v>
      </c>
      <c r="H15" s="53">
        <f t="shared" ref="H15:H30" si="5">SUM(I15:J15)</f>
        <v>559</v>
      </c>
      <c r="I15" s="53">
        <f>176+43</f>
        <v>219</v>
      </c>
      <c r="J15" s="54">
        <f>274+66</f>
        <v>340</v>
      </c>
      <c r="K15" s="51" t="s">
        <v>29</v>
      </c>
      <c r="L15" s="53" t="s">
        <v>29</v>
      </c>
      <c r="M15" s="53" t="s">
        <v>29</v>
      </c>
      <c r="N15" s="51" t="s">
        <v>29</v>
      </c>
      <c r="O15" s="53" t="s">
        <v>29</v>
      </c>
      <c r="P15" s="53" t="s">
        <v>29</v>
      </c>
      <c r="Q15" s="51" t="s">
        <v>29</v>
      </c>
      <c r="R15" s="53" t="s">
        <v>29</v>
      </c>
      <c r="S15" s="54" t="s">
        <v>29</v>
      </c>
      <c r="U15" s="55" t="s">
        <v>32</v>
      </c>
      <c r="V15" s="58"/>
      <c r="W15" s="58"/>
    </row>
    <row r="16" spans="1:24" s="55" customFormat="1" ht="18" customHeight="1">
      <c r="A16" s="42"/>
      <c r="B16" s="50" t="s">
        <v>33</v>
      </c>
      <c r="C16" s="42"/>
      <c r="D16" s="42"/>
      <c r="E16" s="51">
        <f t="shared" ref="E16:E30" si="6">SUM(F16,G16)</f>
        <v>896</v>
      </c>
      <c r="F16" s="52">
        <f t="shared" si="4"/>
        <v>306</v>
      </c>
      <c r="G16" s="52">
        <f t="shared" si="4"/>
        <v>590</v>
      </c>
      <c r="H16" s="53">
        <f t="shared" si="5"/>
        <v>829</v>
      </c>
      <c r="I16" s="53">
        <f>202+88</f>
        <v>290</v>
      </c>
      <c r="J16" s="54">
        <f>402+137</f>
        <v>539</v>
      </c>
      <c r="K16" s="51">
        <f>SUM(L16:M16)</f>
        <v>23</v>
      </c>
      <c r="L16" s="53">
        <v>2</v>
      </c>
      <c r="M16" s="53">
        <v>21</v>
      </c>
      <c r="N16" s="51">
        <f t="shared" ref="N16:N27" si="7">SUM(O16:P16)</f>
        <v>44</v>
      </c>
      <c r="O16" s="53">
        <v>14</v>
      </c>
      <c r="P16" s="53">
        <v>30</v>
      </c>
      <c r="Q16" s="51" t="s">
        <v>29</v>
      </c>
      <c r="R16" s="53" t="s">
        <v>29</v>
      </c>
      <c r="S16" s="54" t="s">
        <v>29</v>
      </c>
      <c r="U16" s="55" t="s">
        <v>34</v>
      </c>
      <c r="V16" s="58"/>
      <c r="W16" s="58"/>
      <c r="X16" s="42"/>
    </row>
    <row r="17" spans="1:23" s="55" customFormat="1" ht="18" customHeight="1">
      <c r="A17" s="42"/>
      <c r="B17" s="50" t="s">
        <v>35</v>
      </c>
      <c r="C17" s="42"/>
      <c r="D17" s="59"/>
      <c r="E17" s="51">
        <f t="shared" si="6"/>
        <v>563</v>
      </c>
      <c r="F17" s="52">
        <f t="shared" si="4"/>
        <v>190</v>
      </c>
      <c r="G17" s="52">
        <f t="shared" si="4"/>
        <v>373</v>
      </c>
      <c r="H17" s="53">
        <f t="shared" si="5"/>
        <v>563</v>
      </c>
      <c r="I17" s="53">
        <f>133+57</f>
        <v>190</v>
      </c>
      <c r="J17" s="54">
        <f>266+107</f>
        <v>373</v>
      </c>
      <c r="K17" s="51" t="s">
        <v>29</v>
      </c>
      <c r="L17" s="53" t="s">
        <v>29</v>
      </c>
      <c r="M17" s="53" t="s">
        <v>29</v>
      </c>
      <c r="N17" s="51" t="s">
        <v>29</v>
      </c>
      <c r="O17" s="53" t="s">
        <v>29</v>
      </c>
      <c r="P17" s="53" t="s">
        <v>29</v>
      </c>
      <c r="Q17" s="51" t="s">
        <v>29</v>
      </c>
      <c r="R17" s="53" t="s">
        <v>29</v>
      </c>
      <c r="S17" s="54" t="s">
        <v>29</v>
      </c>
      <c r="U17" s="55" t="s">
        <v>36</v>
      </c>
      <c r="V17" s="42"/>
    </row>
    <row r="18" spans="1:23" s="55" customFormat="1" ht="18" customHeight="1">
      <c r="A18" s="42"/>
      <c r="B18" s="50" t="s">
        <v>37</v>
      </c>
      <c r="C18" s="42"/>
      <c r="D18" s="59"/>
      <c r="E18" s="51">
        <f t="shared" si="6"/>
        <v>2046</v>
      </c>
      <c r="F18" s="52">
        <f t="shared" si="4"/>
        <v>631</v>
      </c>
      <c r="G18" s="52">
        <f t="shared" si="4"/>
        <v>1415</v>
      </c>
      <c r="H18" s="53">
        <f t="shared" si="5"/>
        <v>2016</v>
      </c>
      <c r="I18" s="53">
        <f>95+246+272</f>
        <v>613</v>
      </c>
      <c r="J18" s="54">
        <f>185+595+623</f>
        <v>1403</v>
      </c>
      <c r="K18" s="51">
        <f>SUM(L18:M18)</f>
        <v>20</v>
      </c>
      <c r="L18" s="53">
        <v>13</v>
      </c>
      <c r="M18" s="53">
        <v>7</v>
      </c>
      <c r="N18" s="51">
        <f t="shared" si="7"/>
        <v>2</v>
      </c>
      <c r="O18" s="53" t="s">
        <v>29</v>
      </c>
      <c r="P18" s="53">
        <f>2</f>
        <v>2</v>
      </c>
      <c r="Q18" s="51">
        <f t="shared" si="2"/>
        <v>8</v>
      </c>
      <c r="R18" s="53">
        <v>5</v>
      </c>
      <c r="S18" s="54">
        <v>3</v>
      </c>
      <c r="U18" s="55" t="s">
        <v>38</v>
      </c>
      <c r="V18" s="42"/>
    </row>
    <row r="19" spans="1:23" s="55" customFormat="1" ht="18" customHeight="1">
      <c r="A19" s="42"/>
      <c r="B19" s="50" t="s">
        <v>39</v>
      </c>
      <c r="C19" s="42"/>
      <c r="D19" s="59"/>
      <c r="E19" s="51">
        <f t="shared" si="6"/>
        <v>915</v>
      </c>
      <c r="F19" s="52">
        <f t="shared" si="4"/>
        <v>309</v>
      </c>
      <c r="G19" s="52">
        <f t="shared" si="4"/>
        <v>606</v>
      </c>
      <c r="H19" s="53">
        <f t="shared" si="5"/>
        <v>901</v>
      </c>
      <c r="I19" s="53">
        <f>47+121+132</f>
        <v>300</v>
      </c>
      <c r="J19" s="54">
        <f>76+265+260</f>
        <v>601</v>
      </c>
      <c r="K19" s="51">
        <f>SUM(L19:M19)</f>
        <v>4</v>
      </c>
      <c r="L19" s="53">
        <v>2</v>
      </c>
      <c r="M19" s="53">
        <v>2</v>
      </c>
      <c r="N19" s="51">
        <f t="shared" si="7"/>
        <v>2</v>
      </c>
      <c r="O19" s="53" t="s">
        <v>29</v>
      </c>
      <c r="P19" s="53">
        <f>2</f>
        <v>2</v>
      </c>
      <c r="Q19" s="51">
        <f t="shared" si="2"/>
        <v>8</v>
      </c>
      <c r="R19" s="53">
        <v>7</v>
      </c>
      <c r="S19" s="54">
        <v>1</v>
      </c>
      <c r="U19" s="55" t="s">
        <v>40</v>
      </c>
      <c r="V19" s="42"/>
    </row>
    <row r="20" spans="1:23" s="55" customFormat="1" ht="18" customHeight="1">
      <c r="A20" s="42"/>
      <c r="B20" s="50" t="s">
        <v>41</v>
      </c>
      <c r="C20" s="42"/>
      <c r="D20" s="59"/>
      <c r="E20" s="51">
        <f t="shared" si="6"/>
        <v>767</v>
      </c>
      <c r="F20" s="52">
        <f t="shared" si="4"/>
        <v>275</v>
      </c>
      <c r="G20" s="52">
        <f t="shared" si="4"/>
        <v>492</v>
      </c>
      <c r="H20" s="53">
        <f t="shared" si="5"/>
        <v>747</v>
      </c>
      <c r="I20" s="53">
        <f>187+83</f>
        <v>270</v>
      </c>
      <c r="J20" s="54">
        <f>343+134</f>
        <v>477</v>
      </c>
      <c r="K20" s="51" t="s">
        <v>29</v>
      </c>
      <c r="L20" s="53" t="s">
        <v>29</v>
      </c>
      <c r="M20" s="53" t="s">
        <v>29</v>
      </c>
      <c r="N20" s="51">
        <f t="shared" si="7"/>
        <v>20</v>
      </c>
      <c r="O20" s="53">
        <v>5</v>
      </c>
      <c r="P20" s="53">
        <v>15</v>
      </c>
      <c r="Q20" s="51" t="s">
        <v>29</v>
      </c>
      <c r="R20" s="53" t="s">
        <v>29</v>
      </c>
      <c r="S20" s="54" t="s">
        <v>29</v>
      </c>
      <c r="U20" s="55" t="s">
        <v>42</v>
      </c>
      <c r="V20" s="42"/>
    </row>
    <row r="21" spans="1:23" s="55" customFormat="1" ht="18" customHeight="1">
      <c r="A21" s="42"/>
      <c r="B21" s="50" t="s">
        <v>43</v>
      </c>
      <c r="C21" s="42"/>
      <c r="D21" s="59"/>
      <c r="E21" s="51">
        <f t="shared" si="6"/>
        <v>495</v>
      </c>
      <c r="F21" s="52">
        <f t="shared" si="4"/>
        <v>305</v>
      </c>
      <c r="G21" s="52">
        <f t="shared" si="4"/>
        <v>190</v>
      </c>
      <c r="H21" s="53">
        <f t="shared" si="5"/>
        <v>495</v>
      </c>
      <c r="I21" s="53">
        <f>276+29</f>
        <v>305</v>
      </c>
      <c r="J21" s="54">
        <f>137+53</f>
        <v>190</v>
      </c>
      <c r="K21" s="51" t="s">
        <v>29</v>
      </c>
      <c r="L21" s="53" t="s">
        <v>29</v>
      </c>
      <c r="M21" s="53" t="s">
        <v>29</v>
      </c>
      <c r="N21" s="51" t="s">
        <v>29</v>
      </c>
      <c r="O21" s="53" t="s">
        <v>29</v>
      </c>
      <c r="P21" s="53" t="s">
        <v>29</v>
      </c>
      <c r="Q21" s="51" t="s">
        <v>29</v>
      </c>
      <c r="R21" s="53" t="s">
        <v>29</v>
      </c>
      <c r="S21" s="54" t="s">
        <v>29</v>
      </c>
      <c r="U21" s="55" t="s">
        <v>44</v>
      </c>
      <c r="V21" s="42"/>
    </row>
    <row r="22" spans="1:23" s="55" customFormat="1" ht="18" customHeight="1">
      <c r="A22" s="42"/>
      <c r="B22" s="50" t="s">
        <v>45</v>
      </c>
      <c r="C22" s="42"/>
      <c r="D22" s="59"/>
      <c r="E22" s="51">
        <f t="shared" si="6"/>
        <v>1072</v>
      </c>
      <c r="F22" s="52">
        <f t="shared" si="4"/>
        <v>364</v>
      </c>
      <c r="G22" s="52">
        <f t="shared" si="4"/>
        <v>708</v>
      </c>
      <c r="H22" s="53">
        <f t="shared" si="5"/>
        <v>1048</v>
      </c>
      <c r="I22" s="53">
        <f>250+110</f>
        <v>360</v>
      </c>
      <c r="J22" s="54">
        <f>516+172</f>
        <v>688</v>
      </c>
      <c r="K22" s="51">
        <f>SUM(L22:M22)</f>
        <v>24</v>
      </c>
      <c r="L22" s="53">
        <v>4</v>
      </c>
      <c r="M22" s="53">
        <v>20</v>
      </c>
      <c r="N22" s="51" t="s">
        <v>29</v>
      </c>
      <c r="O22" s="53" t="s">
        <v>29</v>
      </c>
      <c r="P22" s="53" t="s">
        <v>29</v>
      </c>
      <c r="Q22" s="51" t="s">
        <v>29</v>
      </c>
      <c r="R22" s="53" t="s">
        <v>29</v>
      </c>
      <c r="S22" s="54" t="s">
        <v>29</v>
      </c>
      <c r="U22" s="55" t="s">
        <v>46</v>
      </c>
      <c r="V22" s="42"/>
    </row>
    <row r="23" spans="1:23" s="55" customFormat="1" ht="18" customHeight="1">
      <c r="A23" s="42"/>
      <c r="B23" s="50" t="s">
        <v>47</v>
      </c>
      <c r="C23" s="42"/>
      <c r="D23" s="59"/>
      <c r="E23" s="51">
        <f t="shared" si="6"/>
        <v>1985</v>
      </c>
      <c r="F23" s="52">
        <f t="shared" si="4"/>
        <v>620</v>
      </c>
      <c r="G23" s="52">
        <f t="shared" si="4"/>
        <v>1365</v>
      </c>
      <c r="H23" s="53">
        <f t="shared" si="5"/>
        <v>1931</v>
      </c>
      <c r="I23" s="53">
        <f>107+238+262</f>
        <v>607</v>
      </c>
      <c r="J23" s="54">
        <f>152+581+591</f>
        <v>1324</v>
      </c>
      <c r="K23" s="51" t="s">
        <v>29</v>
      </c>
      <c r="L23" s="53" t="s">
        <v>29</v>
      </c>
      <c r="M23" s="53" t="s">
        <v>29</v>
      </c>
      <c r="N23" s="51">
        <f t="shared" si="7"/>
        <v>38</v>
      </c>
      <c r="O23" s="53">
        <v>3</v>
      </c>
      <c r="P23" s="53">
        <f>32+3</f>
        <v>35</v>
      </c>
      <c r="Q23" s="51">
        <f t="shared" si="2"/>
        <v>16</v>
      </c>
      <c r="R23" s="53">
        <v>10</v>
      </c>
      <c r="S23" s="54">
        <v>6</v>
      </c>
      <c r="U23" s="55" t="s">
        <v>48</v>
      </c>
      <c r="V23" s="42"/>
    </row>
    <row r="24" spans="1:23" s="55" customFormat="1" ht="18" customHeight="1">
      <c r="A24" s="42"/>
      <c r="B24" s="50" t="s">
        <v>49</v>
      </c>
      <c r="C24" s="42"/>
      <c r="D24" s="59"/>
      <c r="E24" s="51">
        <f t="shared" si="6"/>
        <v>311</v>
      </c>
      <c r="F24" s="52">
        <f t="shared" si="4"/>
        <v>110</v>
      </c>
      <c r="G24" s="52">
        <f t="shared" si="4"/>
        <v>201</v>
      </c>
      <c r="H24" s="53">
        <f t="shared" si="5"/>
        <v>311</v>
      </c>
      <c r="I24" s="53">
        <f>70+40</f>
        <v>110</v>
      </c>
      <c r="J24" s="54">
        <f>134+67</f>
        <v>201</v>
      </c>
      <c r="K24" s="51" t="s">
        <v>29</v>
      </c>
      <c r="L24" s="53" t="s">
        <v>29</v>
      </c>
      <c r="M24" s="53" t="s">
        <v>29</v>
      </c>
      <c r="N24" s="51" t="s">
        <v>29</v>
      </c>
      <c r="O24" s="53" t="s">
        <v>29</v>
      </c>
      <c r="P24" s="53" t="s">
        <v>29</v>
      </c>
      <c r="Q24" s="51" t="s">
        <v>29</v>
      </c>
      <c r="R24" s="53" t="s">
        <v>29</v>
      </c>
      <c r="S24" s="54" t="s">
        <v>29</v>
      </c>
      <c r="U24" s="55" t="s">
        <v>50</v>
      </c>
      <c r="V24" s="42"/>
      <c r="W24" s="42"/>
    </row>
    <row r="25" spans="1:23" s="55" customFormat="1" ht="18" customHeight="1">
      <c r="A25" s="42"/>
      <c r="B25" s="50" t="s">
        <v>51</v>
      </c>
      <c r="C25" s="42"/>
      <c r="D25" s="59"/>
      <c r="E25" s="51">
        <f t="shared" si="6"/>
        <v>417</v>
      </c>
      <c r="F25" s="52">
        <f t="shared" si="4"/>
        <v>143</v>
      </c>
      <c r="G25" s="52">
        <f t="shared" si="4"/>
        <v>274</v>
      </c>
      <c r="H25" s="53">
        <f t="shared" si="5"/>
        <v>417</v>
      </c>
      <c r="I25" s="53">
        <f>109+34</f>
        <v>143</v>
      </c>
      <c r="J25" s="54">
        <f>214+60</f>
        <v>274</v>
      </c>
      <c r="K25" s="51" t="s">
        <v>29</v>
      </c>
      <c r="L25" s="53" t="s">
        <v>29</v>
      </c>
      <c r="M25" s="53" t="s">
        <v>29</v>
      </c>
      <c r="N25" s="51" t="s">
        <v>29</v>
      </c>
      <c r="O25" s="53" t="s">
        <v>29</v>
      </c>
      <c r="P25" s="53" t="s">
        <v>29</v>
      </c>
      <c r="Q25" s="51" t="s">
        <v>29</v>
      </c>
      <c r="R25" s="53" t="s">
        <v>29</v>
      </c>
      <c r="S25" s="54" t="s">
        <v>29</v>
      </c>
      <c r="U25" s="55" t="s">
        <v>52</v>
      </c>
      <c r="V25" s="42"/>
    </row>
    <row r="26" spans="1:23" s="55" customFormat="1" ht="18" customHeight="1">
      <c r="A26" s="42"/>
      <c r="B26" s="55" t="s">
        <v>53</v>
      </c>
      <c r="C26" s="42"/>
      <c r="D26" s="59"/>
      <c r="E26" s="51">
        <f t="shared" si="6"/>
        <v>655</v>
      </c>
      <c r="F26" s="52">
        <f t="shared" si="4"/>
        <v>236</v>
      </c>
      <c r="G26" s="52">
        <f t="shared" si="4"/>
        <v>419</v>
      </c>
      <c r="H26" s="53">
        <f t="shared" si="5"/>
        <v>636</v>
      </c>
      <c r="I26" s="53">
        <f>42+89+95</f>
        <v>226</v>
      </c>
      <c r="J26" s="54">
        <f>59+177+174</f>
        <v>410</v>
      </c>
      <c r="K26" s="51" t="s">
        <v>29</v>
      </c>
      <c r="L26" s="53" t="s">
        <v>29</v>
      </c>
      <c r="M26" s="53" t="s">
        <v>29</v>
      </c>
      <c r="N26" s="51">
        <f t="shared" si="7"/>
        <v>4</v>
      </c>
      <c r="O26" s="53" t="s">
        <v>29</v>
      </c>
      <c r="P26" s="53">
        <f>4</f>
        <v>4</v>
      </c>
      <c r="Q26" s="51">
        <f t="shared" si="2"/>
        <v>15</v>
      </c>
      <c r="R26" s="53">
        <v>10</v>
      </c>
      <c r="S26" s="54">
        <v>5</v>
      </c>
      <c r="U26" s="55" t="s">
        <v>54</v>
      </c>
      <c r="V26" s="42"/>
    </row>
    <row r="27" spans="1:23" s="55" customFormat="1" ht="18" customHeight="1">
      <c r="A27" s="42"/>
      <c r="B27" s="55" t="s">
        <v>55</v>
      </c>
      <c r="C27" s="42"/>
      <c r="D27" s="59"/>
      <c r="E27" s="51">
        <f t="shared" si="6"/>
        <v>538</v>
      </c>
      <c r="F27" s="52">
        <f t="shared" si="4"/>
        <v>186</v>
      </c>
      <c r="G27" s="52">
        <f t="shared" si="4"/>
        <v>352</v>
      </c>
      <c r="H27" s="53">
        <f t="shared" si="5"/>
        <v>529</v>
      </c>
      <c r="I27" s="53">
        <f>25+81+77</f>
        <v>183</v>
      </c>
      <c r="J27" s="54">
        <f>24+162+160</f>
        <v>346</v>
      </c>
      <c r="K27" s="51" t="s">
        <v>29</v>
      </c>
      <c r="L27" s="53" t="s">
        <v>29</v>
      </c>
      <c r="M27" s="53" t="s">
        <v>29</v>
      </c>
      <c r="N27" s="51">
        <f t="shared" si="7"/>
        <v>2</v>
      </c>
      <c r="O27" s="53" t="s">
        <v>29</v>
      </c>
      <c r="P27" s="53">
        <f>2</f>
        <v>2</v>
      </c>
      <c r="Q27" s="51">
        <f t="shared" si="2"/>
        <v>7</v>
      </c>
      <c r="R27" s="53">
        <v>3</v>
      </c>
      <c r="S27" s="54">
        <v>4</v>
      </c>
      <c r="U27" s="55" t="s">
        <v>56</v>
      </c>
      <c r="V27" s="42"/>
    </row>
    <row r="28" spans="1:23" s="55" customFormat="1" ht="18" customHeight="1">
      <c r="A28" s="42"/>
      <c r="B28" s="55" t="s">
        <v>57</v>
      </c>
      <c r="C28" s="42"/>
      <c r="D28" s="59"/>
      <c r="E28" s="51">
        <f t="shared" si="6"/>
        <v>694</v>
      </c>
      <c r="F28" s="52">
        <f t="shared" si="4"/>
        <v>228</v>
      </c>
      <c r="G28" s="52">
        <f t="shared" si="4"/>
        <v>466</v>
      </c>
      <c r="H28" s="53">
        <f t="shared" si="5"/>
        <v>694</v>
      </c>
      <c r="I28" s="53">
        <f>11+102+115</f>
        <v>228</v>
      </c>
      <c r="J28" s="54">
        <f>16+223+227</f>
        <v>466</v>
      </c>
      <c r="K28" s="51" t="s">
        <v>29</v>
      </c>
      <c r="L28" s="53" t="s">
        <v>29</v>
      </c>
      <c r="M28" s="53" t="s">
        <v>29</v>
      </c>
      <c r="N28" s="51" t="s">
        <v>29</v>
      </c>
      <c r="O28" s="53" t="s">
        <v>29</v>
      </c>
      <c r="P28" s="53" t="s">
        <v>29</v>
      </c>
      <c r="Q28" s="51" t="s">
        <v>29</v>
      </c>
      <c r="R28" s="53" t="s">
        <v>29</v>
      </c>
      <c r="S28" s="54" t="s">
        <v>29</v>
      </c>
      <c r="U28" s="55" t="s">
        <v>58</v>
      </c>
      <c r="V28" s="42"/>
      <c r="W28" s="42"/>
    </row>
    <row r="29" spans="1:23" s="55" customFormat="1" ht="18" customHeight="1">
      <c r="A29" s="42"/>
      <c r="B29" s="55" t="s">
        <v>59</v>
      </c>
      <c r="C29" s="42"/>
      <c r="D29" s="59"/>
      <c r="E29" s="51">
        <f t="shared" si="6"/>
        <v>63</v>
      </c>
      <c r="F29" s="52">
        <f t="shared" si="4"/>
        <v>27</v>
      </c>
      <c r="G29" s="52">
        <f t="shared" si="4"/>
        <v>36</v>
      </c>
      <c r="H29" s="53">
        <f t="shared" si="5"/>
        <v>63</v>
      </c>
      <c r="I29" s="53">
        <v>27</v>
      </c>
      <c r="J29" s="54">
        <v>36</v>
      </c>
      <c r="K29" s="51" t="s">
        <v>29</v>
      </c>
      <c r="L29" s="53" t="s">
        <v>29</v>
      </c>
      <c r="M29" s="53" t="s">
        <v>29</v>
      </c>
      <c r="N29" s="51" t="s">
        <v>29</v>
      </c>
      <c r="O29" s="53" t="s">
        <v>29</v>
      </c>
      <c r="P29" s="53" t="s">
        <v>29</v>
      </c>
      <c r="Q29" s="51" t="s">
        <v>29</v>
      </c>
      <c r="R29" s="53" t="s">
        <v>29</v>
      </c>
      <c r="S29" s="54" t="s">
        <v>29</v>
      </c>
      <c r="U29" s="55" t="s">
        <v>60</v>
      </c>
      <c r="V29" s="42"/>
    </row>
    <row r="30" spans="1:23" s="55" customFormat="1" ht="18" customHeight="1">
      <c r="A30" s="42"/>
      <c r="B30" s="42" t="s">
        <v>61</v>
      </c>
      <c r="C30" s="42"/>
      <c r="D30" s="59"/>
      <c r="E30" s="51">
        <f t="shared" si="6"/>
        <v>268</v>
      </c>
      <c r="F30" s="52">
        <f t="shared" si="4"/>
        <v>100</v>
      </c>
      <c r="G30" s="52">
        <f t="shared" si="4"/>
        <v>168</v>
      </c>
      <c r="H30" s="53">
        <f t="shared" si="5"/>
        <v>268</v>
      </c>
      <c r="I30" s="53">
        <f>73+27</f>
        <v>100</v>
      </c>
      <c r="J30" s="54">
        <f>130+38</f>
        <v>168</v>
      </c>
      <c r="K30" s="51" t="s">
        <v>29</v>
      </c>
      <c r="L30" s="53" t="s">
        <v>29</v>
      </c>
      <c r="M30" s="53" t="s">
        <v>29</v>
      </c>
      <c r="N30" s="51" t="s">
        <v>29</v>
      </c>
      <c r="O30" s="53" t="s">
        <v>29</v>
      </c>
      <c r="P30" s="53" t="s">
        <v>29</v>
      </c>
      <c r="Q30" s="51" t="s">
        <v>29</v>
      </c>
      <c r="R30" s="53" t="s">
        <v>29</v>
      </c>
      <c r="S30" s="54" t="s">
        <v>29</v>
      </c>
      <c r="U30" s="42" t="s">
        <v>62</v>
      </c>
      <c r="V30" s="42"/>
    </row>
    <row r="31" spans="1:23" s="55" customFormat="1" ht="3" customHeight="1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42"/>
    </row>
    <row r="32" spans="1:23" s="55" customFormat="1" ht="19.5" customHeight="1">
      <c r="A32" s="42"/>
      <c r="B32" s="55" t="s">
        <v>63</v>
      </c>
      <c r="C32" s="61"/>
      <c r="D32" s="42"/>
      <c r="E32" s="42"/>
      <c r="F32" s="42"/>
      <c r="J32" s="42"/>
      <c r="K32" s="50" t="s">
        <v>64</v>
      </c>
      <c r="V32" s="42"/>
    </row>
    <row r="33" spans="1:22" s="55" customFormat="1" ht="19.5" customHeight="1">
      <c r="A33" s="42"/>
      <c r="C33" s="42" t="s">
        <v>65</v>
      </c>
      <c r="D33" s="42"/>
      <c r="E33" s="42"/>
      <c r="F33" s="42"/>
      <c r="J33" s="42"/>
      <c r="K33" s="50" t="s">
        <v>66</v>
      </c>
      <c r="V33" s="42"/>
    </row>
    <row r="34" spans="1:22" s="55" customFormat="1" ht="19.5" customHeight="1">
      <c r="B34" s="55" t="s">
        <v>67</v>
      </c>
      <c r="K34" s="55" t="s">
        <v>68</v>
      </c>
      <c r="V34" s="42"/>
    </row>
    <row r="35" spans="1:22" s="55" customFormat="1" ht="19.5" customHeight="1">
      <c r="B35" s="55" t="s">
        <v>69</v>
      </c>
      <c r="K35" s="55" t="s">
        <v>70</v>
      </c>
      <c r="V35" s="42"/>
    </row>
    <row r="36" spans="1:22" s="55" customFormat="1" ht="19.5" customHeight="1">
      <c r="B36" s="55" t="s">
        <v>71</v>
      </c>
      <c r="K36" s="55" t="s">
        <v>72</v>
      </c>
      <c r="V36" s="42"/>
    </row>
    <row r="37" spans="1:22" s="18" customFormat="1" ht="17.25">
      <c r="B37" s="18" t="s">
        <v>73</v>
      </c>
      <c r="E37" s="62"/>
      <c r="F37" s="62"/>
      <c r="K37" s="18" t="s">
        <v>74</v>
      </c>
    </row>
  </sheetData>
  <mergeCells count="25">
    <mergeCell ref="E9:G9"/>
    <mergeCell ref="H9:J9"/>
    <mergeCell ref="K9:M9"/>
    <mergeCell ref="N9:P9"/>
    <mergeCell ref="Q9:S9"/>
    <mergeCell ref="A13:D13"/>
    <mergeCell ref="H7:J7"/>
    <mergeCell ref="K7:M7"/>
    <mergeCell ref="N7:P7"/>
    <mergeCell ref="Q7:S7"/>
    <mergeCell ref="E8:G8"/>
    <mergeCell ref="H8:J8"/>
    <mergeCell ref="K8:M8"/>
    <mergeCell ref="N8:P8"/>
    <mergeCell ref="Q8:S8"/>
    <mergeCell ref="A4:D11"/>
    <mergeCell ref="H4:S4"/>
    <mergeCell ref="T4:U11"/>
    <mergeCell ref="H5:J5"/>
    <mergeCell ref="K5:M5"/>
    <mergeCell ref="E6:G6"/>
    <mergeCell ref="H6:J6"/>
    <mergeCell ref="K6:M6"/>
    <mergeCell ref="N6:P6"/>
    <mergeCell ref="E7:G7"/>
  </mergeCells>
  <pageMargins left="0.55118110236220497" right="0" top="0.53740157499999996" bottom="9.0551180999999994E-2" header="0.511811023622047" footer="0.511811023622047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2018-10-30T08:18:41Z</dcterms:created>
  <dcterms:modified xsi:type="dcterms:W3CDTF">2018-10-30T08:18:48Z</dcterms:modified>
</cp:coreProperties>
</file>