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7 สถิติหญิงและชาย\"/>
    </mc:Choice>
  </mc:AlternateContent>
  <bookViews>
    <workbookView xWindow="-15" yWindow="-15" windowWidth="15600" windowHeight="7755"/>
  </bookViews>
  <sheets>
    <sheet name="T-7.4" sheetId="24" r:id="rId1"/>
  </sheets>
  <definedNames>
    <definedName name="_xlnm.Print_Area" localSheetId="0">'T-7.4'!$A$1:$V$24</definedName>
  </definedNames>
  <calcPr calcId="162913" iterateDelta="1E-4"/>
</workbook>
</file>

<file path=xl/calcChain.xml><?xml version="1.0" encoding="utf-8"?>
<calcChain xmlns="http://schemas.openxmlformats.org/spreadsheetml/2006/main">
  <c r="S18" i="24" l="1"/>
  <c r="S17" i="24"/>
  <c r="R18" i="24"/>
  <c r="R17" i="24"/>
  <c r="S10" i="24"/>
  <c r="S9" i="24"/>
  <c r="R10" i="24"/>
  <c r="R9" i="24"/>
  <c r="S16" i="24" l="1"/>
  <c r="S15" i="24"/>
  <c r="R16" i="24"/>
  <c r="R15" i="24"/>
  <c r="S12" i="24" l="1"/>
  <c r="R12" i="24"/>
  <c r="R11" i="24"/>
  <c r="Q17" i="24" l="1"/>
  <c r="Q18" i="24"/>
  <c r="S11" i="24"/>
  <c r="Q9" i="24"/>
  <c r="Q15" i="24"/>
  <c r="S14" i="24" l="1"/>
  <c r="R14" i="24"/>
  <c r="Q16" i="24"/>
  <c r="Q14" i="24" s="1"/>
  <c r="Q12" i="24"/>
  <c r="Q11" i="24"/>
  <c r="Q10" i="24"/>
  <c r="S8" i="24"/>
  <c r="R8" i="24"/>
  <c r="P18" i="24"/>
  <c r="O18" i="24"/>
  <c r="N18" i="24" s="1"/>
  <c r="M18" i="24"/>
  <c r="L18" i="24"/>
  <c r="K18" i="24" s="1"/>
  <c r="E18" i="24"/>
  <c r="P17" i="24"/>
  <c r="O17" i="24"/>
  <c r="N17" i="24"/>
  <c r="M17" i="24"/>
  <c r="L17" i="24"/>
  <c r="K17" i="24"/>
  <c r="E17" i="24"/>
  <c r="P16" i="24"/>
  <c r="O16" i="24"/>
  <c r="N16" i="24"/>
  <c r="M16" i="24"/>
  <c r="K16" i="24" s="1"/>
  <c r="L16" i="24"/>
  <c r="P15" i="24"/>
  <c r="P14" i="24" s="1"/>
  <c r="O15" i="24"/>
  <c r="O14" i="24" s="1"/>
  <c r="M15" i="24"/>
  <c r="M14" i="24" s="1"/>
  <c r="L15" i="24"/>
  <c r="L14" i="24" s="1"/>
  <c r="K15" i="24"/>
  <c r="J14" i="24"/>
  <c r="I14" i="24"/>
  <c r="H14" i="24"/>
  <c r="G14" i="24"/>
  <c r="F14" i="24"/>
  <c r="E14" i="24"/>
  <c r="P12" i="24"/>
  <c r="O12" i="24"/>
  <c r="N12" i="24" s="1"/>
  <c r="M12" i="24"/>
  <c r="L12" i="24"/>
  <c r="K12" i="24" s="1"/>
  <c r="H12" i="24"/>
  <c r="E12" i="24"/>
  <c r="P11" i="24"/>
  <c r="O11" i="24"/>
  <c r="N11" i="24" s="1"/>
  <c r="M11" i="24"/>
  <c r="L11" i="24"/>
  <c r="K11" i="24" s="1"/>
  <c r="H11" i="24"/>
  <c r="E11" i="24"/>
  <c r="P10" i="24"/>
  <c r="O10" i="24"/>
  <c r="N10" i="24" s="1"/>
  <c r="M10" i="24"/>
  <c r="L10" i="24"/>
  <c r="K10" i="24" s="1"/>
  <c r="H10" i="24"/>
  <c r="E10" i="24"/>
  <c r="P9" i="24"/>
  <c r="P8" i="24" s="1"/>
  <c r="O9" i="24"/>
  <c r="N9" i="24" s="1"/>
  <c r="M9" i="24"/>
  <c r="L9" i="24"/>
  <c r="K9" i="24" s="1"/>
  <c r="H9" i="24"/>
  <c r="E9" i="24"/>
  <c r="E8" i="24" s="1"/>
  <c r="M8" i="24"/>
  <c r="L8" i="24"/>
  <c r="J8" i="24"/>
  <c r="I8" i="24"/>
  <c r="H8" i="24"/>
  <c r="G8" i="24"/>
  <c r="F8" i="24"/>
  <c r="Q8" i="24" l="1"/>
  <c r="K14" i="24"/>
  <c r="N15" i="24"/>
  <c r="N14" i="24" s="1"/>
  <c r="K8" i="24"/>
  <c r="N8" i="24"/>
  <c r="O8" i="24"/>
</calcChain>
</file>

<file path=xl/sharedStrings.xml><?xml version="1.0" encoding="utf-8"?>
<sst xmlns="http://schemas.openxmlformats.org/spreadsheetml/2006/main" count="74" uniqueCount="49">
  <si>
    <t>ตาราง</t>
  </si>
  <si>
    <t>Total</t>
  </si>
  <si>
    <t>Table</t>
  </si>
  <si>
    <t>2557 (2014)</t>
  </si>
  <si>
    <t>Source</t>
  </si>
  <si>
    <t>ที่มา</t>
  </si>
  <si>
    <t>รวม</t>
  </si>
  <si>
    <t>ชาย</t>
  </si>
  <si>
    <t>Male</t>
  </si>
  <si>
    <t>หญิง</t>
  </si>
  <si>
    <t>Female</t>
  </si>
  <si>
    <t>2558 (2015)</t>
  </si>
  <si>
    <t>2559 (2016)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</si>
  <si>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</si>
  <si>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</si>
  <si>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</si>
  <si>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</si>
  <si>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</si>
  <si>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</si>
  <si>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</si>
  <si>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</si>
  <si>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</si>
  <si>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</si>
  <si>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</si>
  <si>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</si>
  <si>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</si>
  <si>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</si>
  <si>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</si>
  <si>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</si>
  <si>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</si>
  <si>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</si>
  <si>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</si>
  <si>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</si>
  <si>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</si>
  <si>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</si>
  <si>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>:  สำนักงานเขตพื้นที่การศึกษาประถมศึกษาจังหวัดสุโขทัย เขต 1 และ 2</t>
  </si>
  <si>
    <t>:  Sukhothai Primary Educational Service Area Office, Area 1,2</t>
  </si>
  <si>
    <t xml:space="preserve">              สำนักงานเขตพื้นที่การศึกษามัธยมศึกษาเขต_ _ _ _ (จังหวัด_ _ _ _ )</t>
  </si>
  <si>
    <t xml:space="preserve">   สำนักงานเขตพื้นที่การศึกษามัธยมศึกษาเขต 38 (จังหวัดสุโขทัย)</t>
  </si>
  <si>
    <t xml:space="preserve">   Sukhothai Seconary Educational Service Area Office, Area 38</t>
  </si>
  <si>
    <t>Level of Education</t>
  </si>
  <si>
    <t xml:space="preserve">   สำนักงานส่งเสริมการปกครองส่วนท้องถิ่นจังหวัดสุโขทัย</t>
  </si>
  <si>
    <t xml:space="preserve">   Sukhothai Provincial office of Local Administration</t>
  </si>
  <si>
    <t>2560 (2017)</t>
  </si>
  <si>
    <t>เขต1 ขาดครูเอกชน</t>
  </si>
  <si>
    <t>ชาย 16 ญ68 รวม84</t>
  </si>
  <si>
    <t>2561 (2018)</t>
  </si>
  <si>
    <t>ครู จำแนกตามเพศและวุฒิการศึกษา และนักเรียน จำแนกตามเพศและระดับการศึกษา  พ.ศ. 2557 -2561</t>
  </si>
  <si>
    <t>Teacher by Sex and Qualification and Students by Sex and Level of Education : 2014 -2018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</si>
</sst>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8" formatCode="#,##0\ "/>
    <numFmt numFmtId="190" formatCode="#,##0_ ;\-#,##0\ "/>
    <numFmt numFmtId="191" formatCode="#,##0\ \ "/>
    <numFmt numFmtId="192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4" fillId="0" borderId="1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91" fontId="7" fillId="0" borderId="6" xfId="3" applyNumberFormat="1" applyFont="1" applyBorder="1" applyAlignment="1"/>
    <xf numFmtId="191" fontId="5" fillId="0" borderId="6" xfId="3" applyNumberFormat="1" applyFont="1" applyBorder="1" applyAlignment="1"/>
    <xf numFmtId="0" fontId="5" fillId="0" borderId="8" xfId="0" applyFont="1" applyBorder="1" applyAlignment="1"/>
    <xf numFmtId="191" fontId="5" fillId="0" borderId="2" xfId="3" applyNumberFormat="1" applyFont="1" applyBorder="1" applyAlignment="1"/>
    <xf numFmtId="191" fontId="5" fillId="0" borderId="6" xfId="3" applyNumberFormat="1" applyFont="1" applyBorder="1" applyAlignment="1">
      <alignment horizontal="right"/>
    </xf>
    <xf numFmtId="188" fontId="5" fillId="0" borderId="2" xfId="3" applyNumberFormat="1" applyFont="1" applyBorder="1"/>
    <xf numFmtId="188" fontId="5" fillId="0" borderId="6" xfId="3" applyNumberFormat="1" applyFont="1" applyBorder="1"/>
    <xf numFmtId="0" fontId="5" fillId="0" borderId="8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0" xfId="0" applyFont="1" applyBorder="1" applyAlignment="1"/>
    <xf numFmtId="0" fontId="5" fillId="0" borderId="8" xfId="0" applyFont="1" applyBorder="1" applyAlignment="1">
      <alignment horizontal="left"/>
    </xf>
    <xf numFmtId="190" fontId="5" fillId="0" borderId="6" xfId="0" applyNumberFormat="1" applyFont="1" applyBorder="1"/>
    <xf numFmtId="190" fontId="7" fillId="0" borderId="6" xfId="0" applyNumberFormat="1" applyFont="1" applyBorder="1"/>
    <xf numFmtId="3" fontId="7" fillId="0" borderId="6" xfId="0" applyNumberFormat="1" applyFont="1" applyBorder="1" applyAlignment="1">
      <alignment horizontal="center"/>
    </xf>
    <xf numFmtId="192" fontId="4" fillId="0" borderId="0" xfId="0" applyNumberFormat="1" applyFont="1"/>
    <xf numFmtId="1" fontId="4" fillId="0" borderId="0" xfId="0" applyNumberFormat="1" applyFont="1"/>
    <xf numFmtId="0" fontId="4" fillId="0" borderId="0" xfId="0" applyFont="1" applyFill="1"/>
    <xf numFmtId="192" fontId="4" fillId="0" borderId="0" xfId="0" applyNumberFormat="1" applyFont="1" applyFill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/>
    <xf numFmtId="0" fontId="6" fillId="0" borderId="0" xfId="5" applyFont="1" applyAlignment="1">
      <alignment horizontal="left"/>
    </xf>
    <xf numFmtId="0" fontId="6" fillId="0" borderId="0" xfId="5" applyFont="1"/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6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96250" y="5057775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21</xdr:col>
      <xdr:colOff>104775</xdr:colOff>
      <xdr:row>0</xdr:row>
      <xdr:rowOff>19050</xdr:rowOff>
    </xdr:from>
    <xdr:to>
      <xdr:col>21</xdr:col>
      <xdr:colOff>466730</xdr:colOff>
      <xdr:row>15</xdr:row>
      <xdr:rowOff>216816</xdr:rowOff>
    </xdr:to>
    <xdr:grpSp>
      <xdr:nvGrpSpPr>
        <xdr:cNvPr id="7" name="Group 6"/>
        <xdr:cNvGrpSpPr/>
      </xdr:nvGrpSpPr>
      <xdr:grpSpPr>
        <a:xfrm>
          <a:off x="9629775" y="19050"/>
          <a:ext cx="361955" cy="4169691"/>
          <a:chOff x="9677398" y="9524"/>
          <a:chExt cx="355288" cy="4092075"/>
        </a:xfrm>
      </xdr:grpSpPr>
      <xdr:grpSp>
        <xdr:nvGrpSpPr>
          <xdr:cNvPr id="8" name="Group 7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704023" y="109672"/>
              <a:ext cx="317824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72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4"/>
  <sheetViews>
    <sheetView tabSelected="1" workbookViewId="0">
      <selection activeCell="G9" sqref="G9"/>
    </sheetView>
  </sheetViews>
  <sheetFormatPr defaultColWidth="9.140625" defaultRowHeight="18.75" x14ac:dyDescent="0.3"/>
  <cols>
    <col min="1" max="1" width="1.42578125" style="5" customWidth="1"/>
    <col min="2" max="2" width="5.5703125" style="5" customWidth="1"/>
    <col min="3" max="3" width="4.140625" style="5" customWidth="1"/>
    <col min="4" max="4" width="9.140625" style="5" customWidth="1"/>
    <col min="5" max="19" width="6.7109375" style="5" customWidth="1"/>
    <col min="20" max="20" width="21.42578125" style="4" customWidth="1"/>
    <col min="21" max="21" width="0.42578125" style="5" customWidth="1"/>
    <col min="22" max="22" width="7.140625" style="5" customWidth="1"/>
    <col min="23" max="16384" width="9.140625" style="5"/>
  </cols>
  <sheetData>
    <row r="1" spans="1:24" s="1" customFormat="1" ht="18.600000000000001" customHeight="1" x14ac:dyDescent="0.3">
      <c r="B1" s="1" t="s">
        <v>0</v>
      </c>
      <c r="C1" s="2">
        <v>7.4</v>
      </c>
      <c r="D1" s="1" t="s">
        <v>47</v>
      </c>
      <c r="T1" s="3"/>
    </row>
    <row r="2" spans="1:24" s="8" customFormat="1" ht="18.600000000000001" customHeight="1" x14ac:dyDescent="0.3">
      <c r="B2" s="1" t="s">
        <v>2</v>
      </c>
      <c r="C2" s="2">
        <v>7.4</v>
      </c>
      <c r="D2" s="1" t="s">
        <v>48</v>
      </c>
      <c r="E2" s="1"/>
      <c r="T2" s="9"/>
    </row>
    <row r="3" spans="1:24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24" s="7" customFormat="1" ht="18.600000000000001" customHeight="1" x14ac:dyDescent="0.3">
      <c r="A4" s="62" t="s">
        <v>25</v>
      </c>
      <c r="B4" s="62"/>
      <c r="C4" s="62"/>
      <c r="D4" s="63"/>
      <c r="E4" s="68" t="s">
        <v>3</v>
      </c>
      <c r="F4" s="69"/>
      <c r="G4" s="70"/>
      <c r="H4" s="68" t="s">
        <v>11</v>
      </c>
      <c r="I4" s="69"/>
      <c r="J4" s="70"/>
      <c r="K4" s="68" t="s">
        <v>12</v>
      </c>
      <c r="L4" s="69"/>
      <c r="M4" s="70"/>
      <c r="N4" s="68" t="s">
        <v>43</v>
      </c>
      <c r="O4" s="69"/>
      <c r="P4" s="69"/>
      <c r="Q4" s="68" t="s">
        <v>46</v>
      </c>
      <c r="R4" s="69"/>
      <c r="S4" s="69"/>
      <c r="T4" s="50" t="s">
        <v>40</v>
      </c>
    </row>
    <row r="5" spans="1:24" s="7" customFormat="1" ht="18.600000000000001" customHeight="1" x14ac:dyDescent="0.3">
      <c r="A5" s="64"/>
      <c r="B5" s="64"/>
      <c r="C5" s="64"/>
      <c r="D5" s="65"/>
      <c r="E5" s="19" t="s">
        <v>6</v>
      </c>
      <c r="F5" s="19" t="s">
        <v>7</v>
      </c>
      <c r="G5" s="20" t="s">
        <v>9</v>
      </c>
      <c r="H5" s="19" t="s">
        <v>6</v>
      </c>
      <c r="I5" s="19" t="s">
        <v>7</v>
      </c>
      <c r="J5" s="20" t="s">
        <v>9</v>
      </c>
      <c r="K5" s="19" t="s">
        <v>6</v>
      </c>
      <c r="L5" s="19" t="s">
        <v>7</v>
      </c>
      <c r="M5" s="20" t="s">
        <v>9</v>
      </c>
      <c r="N5" s="19" t="s">
        <v>6</v>
      </c>
      <c r="O5" s="19" t="s">
        <v>7</v>
      </c>
      <c r="P5" s="20" t="s">
        <v>9</v>
      </c>
      <c r="Q5" s="19" t="s">
        <v>6</v>
      </c>
      <c r="R5" s="19" t="s">
        <v>7</v>
      </c>
      <c r="S5" s="20" t="s">
        <v>9</v>
      </c>
      <c r="T5" s="51"/>
    </row>
    <row r="6" spans="1:24" s="7" customFormat="1" ht="18.600000000000001" customHeight="1" x14ac:dyDescent="0.3">
      <c r="A6" s="66"/>
      <c r="B6" s="66"/>
      <c r="C6" s="66"/>
      <c r="D6" s="67"/>
      <c r="E6" s="21" t="s">
        <v>1</v>
      </c>
      <c r="F6" s="21" t="s">
        <v>8</v>
      </c>
      <c r="G6" s="22" t="s">
        <v>10</v>
      </c>
      <c r="H6" s="21" t="s">
        <v>1</v>
      </c>
      <c r="I6" s="21" t="s">
        <v>8</v>
      </c>
      <c r="J6" s="22" t="s">
        <v>10</v>
      </c>
      <c r="K6" s="21" t="s">
        <v>1</v>
      </c>
      <c r="L6" s="21" t="s">
        <v>8</v>
      </c>
      <c r="M6" s="22" t="s">
        <v>10</v>
      </c>
      <c r="N6" s="21" t="s">
        <v>1</v>
      </c>
      <c r="O6" s="21" t="s">
        <v>8</v>
      </c>
      <c r="P6" s="22" t="s">
        <v>10</v>
      </c>
      <c r="Q6" s="21" t="s">
        <v>1</v>
      </c>
      <c r="R6" s="21" t="s">
        <v>8</v>
      </c>
      <c r="S6" s="22" t="s">
        <v>10</v>
      </c>
      <c r="T6" s="52"/>
    </row>
    <row r="7" spans="1:24" s="17" customFormat="1" ht="24.6" customHeight="1" x14ac:dyDescent="0.3">
      <c r="E7" s="53" t="s">
        <v>13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  <c r="T7" s="23"/>
    </row>
    <row r="8" spans="1:24" s="17" customFormat="1" ht="24.6" customHeight="1" x14ac:dyDescent="0.3">
      <c r="A8" s="56" t="s">
        <v>14</v>
      </c>
      <c r="B8" s="56"/>
      <c r="C8" s="56"/>
      <c r="D8" s="57"/>
      <c r="E8" s="24">
        <f t="shared" ref="E8:G8" si="0">SUM(E9:E12)</f>
        <v>5002</v>
      </c>
      <c r="F8" s="24">
        <f t="shared" si="0"/>
        <v>1689</v>
      </c>
      <c r="G8" s="24">
        <f t="shared" si="0"/>
        <v>3313</v>
      </c>
      <c r="H8" s="39">
        <f>SUM(H9:H12)</f>
        <v>4807</v>
      </c>
      <c r="I8" s="39">
        <f t="shared" ref="I8" si="1">SUM(I9:I12)</f>
        <v>1846</v>
      </c>
      <c r="J8" s="39">
        <f>SUM(J9:J12)</f>
        <v>2961</v>
      </c>
      <c r="K8" s="39">
        <f>SUM(K9:K12)</f>
        <v>4738</v>
      </c>
      <c r="L8" s="39">
        <f t="shared" ref="L8" si="2">SUM(L9:L12)</f>
        <v>1602</v>
      </c>
      <c r="M8" s="39">
        <f>SUM(M9:M12)</f>
        <v>3136</v>
      </c>
      <c r="N8" s="39">
        <f>SUM(N9:N12)</f>
        <v>4716</v>
      </c>
      <c r="O8" s="39">
        <f>SUM(O9:O12)</f>
        <v>1579</v>
      </c>
      <c r="P8" s="39">
        <f>SUM(P9:P12)</f>
        <v>3137</v>
      </c>
      <c r="Q8" s="39">
        <f>SUM(Q9:Q12)</f>
        <v>4692</v>
      </c>
      <c r="R8" s="39">
        <f t="shared" ref="R8:S8" si="3">SUM(R9:R12)</f>
        <v>1489</v>
      </c>
      <c r="S8" s="39">
        <f t="shared" si="3"/>
        <v>3203</v>
      </c>
      <c r="T8" s="15" t="s">
        <v>15</v>
      </c>
      <c r="W8" s="17" t="s">
        <v>44</v>
      </c>
      <c r="X8" s="17" t="s">
        <v>45</v>
      </c>
    </row>
    <row r="9" spans="1:24" s="17" customFormat="1" ht="24.6" customHeight="1" x14ac:dyDescent="0.3">
      <c r="A9" s="18"/>
      <c r="B9" s="18" t="s">
        <v>16</v>
      </c>
      <c r="C9" s="18"/>
      <c r="D9" s="36"/>
      <c r="E9" s="25">
        <f>SUM(F9:G9)</f>
        <v>1036</v>
      </c>
      <c r="F9" s="25">
        <v>346</v>
      </c>
      <c r="G9" s="25">
        <v>690</v>
      </c>
      <c r="H9" s="25">
        <f>SUM(I9:J9)</f>
        <v>1071</v>
      </c>
      <c r="I9" s="25">
        <v>476</v>
      </c>
      <c r="J9" s="25">
        <v>595</v>
      </c>
      <c r="K9" s="25">
        <f>SUM(L9:M9)</f>
        <v>978</v>
      </c>
      <c r="L9" s="25">
        <f>120+1+156+4+1+3+1+1+21+1+2+1+2+2+6</f>
        <v>322</v>
      </c>
      <c r="M9" s="25">
        <f>318+2+209+14+1+1+2+2+2+1+5+65+8+1+4+1+2+18</f>
        <v>656</v>
      </c>
      <c r="N9" s="25">
        <f>SUM(O9:P9)</f>
        <v>1478</v>
      </c>
      <c r="O9" s="25">
        <f>201+10+3+4+1+0+0+0+21+0+0+1+1+0+2+52+1+3+3+3+154+4</f>
        <v>464</v>
      </c>
      <c r="P9" s="25">
        <f>291+44+5+3+3+10+3+6+72+1+2+4+2+5+7+193+4+8+0+4+343+4</f>
        <v>1014</v>
      </c>
      <c r="Q9" s="25">
        <f>SUM(R9:S9)</f>
        <v>1540</v>
      </c>
      <c r="R9" s="25">
        <f>163+30+201+2+2+3+1+10+0+3+0+5+1+0+1+23+0+3+0+0+1</f>
        <v>449</v>
      </c>
      <c r="S9" s="25">
        <f>234+279+398+6+7+2+42+5+5+1+5+2+9+5+70+5+8+2+3+3</f>
        <v>1091</v>
      </c>
      <c r="T9" s="23" t="s">
        <v>17</v>
      </c>
    </row>
    <row r="10" spans="1:24" s="17" customFormat="1" ht="24.6" customHeight="1" x14ac:dyDescent="0.3">
      <c r="A10" s="35"/>
      <c r="B10" s="35" t="s">
        <v>18</v>
      </c>
      <c r="C10" s="35"/>
      <c r="D10" s="26"/>
      <c r="E10" s="25">
        <f>SUM(F10:G10)</f>
        <v>3872</v>
      </c>
      <c r="F10" s="27">
        <v>1310</v>
      </c>
      <c r="G10" s="25">
        <v>2562</v>
      </c>
      <c r="H10" s="25">
        <f>SUM(I10:J10)</f>
        <v>3652</v>
      </c>
      <c r="I10" s="27">
        <v>1333</v>
      </c>
      <c r="J10" s="25">
        <v>2319</v>
      </c>
      <c r="K10" s="25">
        <f>SUM(L10:M10)</f>
        <v>2811</v>
      </c>
      <c r="L10" s="27">
        <f>227+168+445+8+2+1+8+3+4+40+2+2+3+1+22+2+4+10</f>
        <v>952</v>
      </c>
      <c r="M10" s="25">
        <f>397+222+824+22+4+9+17+4+1+3+3+3+6+157+5+2+3+2+5+4+10+7+83+6+10+50</f>
        <v>1859</v>
      </c>
      <c r="N10" s="25">
        <f t="shared" ref="N10:N12" si="4">SUM(O10:P10)</f>
        <v>3208</v>
      </c>
      <c r="O10" s="27">
        <f>251+10+1+0+1+7+0+0+0+0+5+4+35+0+0+0+0+0+1+3+6+489+4+1+4+0+240+30</f>
        <v>1092</v>
      </c>
      <c r="P10" s="25">
        <f>582+42+1+4+10+10+2+5+1+1+5+10+113+2+8+1+3+2+5+7+28+691+4+2+17+8+383+169</f>
        <v>2116</v>
      </c>
      <c r="Q10" s="25">
        <f t="shared" ref="Q10:Q12" si="5">SUM(R10:S10)</f>
        <v>3123</v>
      </c>
      <c r="R10" s="27">
        <f>237+446+205+31+10+4+3+25+1+0+0+2+3+5+1+0+0+0+4+36+0+3+1+0+0+0+3+0</f>
        <v>1020</v>
      </c>
      <c r="S10" s="25">
        <f>1+546+591+412+230+27+18+8+67+3+2+4+7+12+10+4+5+1+4+4+113+7+8+2+4+5+1+5+2</f>
        <v>2103</v>
      </c>
      <c r="T10" s="23" t="s">
        <v>19</v>
      </c>
    </row>
    <row r="11" spans="1:24" s="17" customFormat="1" ht="24.6" customHeight="1" x14ac:dyDescent="0.3">
      <c r="A11" s="18"/>
      <c r="B11" s="18" t="s">
        <v>20</v>
      </c>
      <c r="C11" s="18"/>
      <c r="D11" s="36"/>
      <c r="E11" s="25">
        <f>SUM(F11:G11)</f>
        <v>75</v>
      </c>
      <c r="F11" s="27">
        <v>27</v>
      </c>
      <c r="G11" s="25">
        <v>48</v>
      </c>
      <c r="H11" s="25">
        <f>SUM(I11:J11)</f>
        <v>63</v>
      </c>
      <c r="I11" s="27">
        <v>26</v>
      </c>
      <c r="J11" s="25">
        <v>37</v>
      </c>
      <c r="K11" s="25">
        <f>SUM(L11:M11)</f>
        <v>924</v>
      </c>
      <c r="L11" s="27">
        <f>3+305+1</f>
        <v>309</v>
      </c>
      <c r="M11" s="25">
        <f>1+614</f>
        <v>615</v>
      </c>
      <c r="N11" s="25">
        <f t="shared" si="4"/>
        <v>19</v>
      </c>
      <c r="O11" s="27">
        <f>10+5+1</f>
        <v>16</v>
      </c>
      <c r="P11" s="25">
        <f>3+0</f>
        <v>3</v>
      </c>
      <c r="Q11" s="25">
        <f t="shared" si="5"/>
        <v>27</v>
      </c>
      <c r="R11" s="27">
        <f>7+2+4+6</f>
        <v>19</v>
      </c>
      <c r="S11" s="25">
        <f>2+5+0+1</f>
        <v>8</v>
      </c>
      <c r="T11" s="23" t="s">
        <v>21</v>
      </c>
    </row>
    <row r="12" spans="1:24" s="17" customFormat="1" ht="24.6" customHeight="1" x14ac:dyDescent="0.3">
      <c r="A12" s="18"/>
      <c r="B12" s="18" t="s">
        <v>22</v>
      </c>
      <c r="C12" s="18"/>
      <c r="D12" s="36"/>
      <c r="E12" s="25">
        <f>SUM(F12:G12)</f>
        <v>19</v>
      </c>
      <c r="F12" s="27">
        <v>6</v>
      </c>
      <c r="G12" s="28">
        <v>13</v>
      </c>
      <c r="H12" s="25">
        <f>SUM(I12:J12)</f>
        <v>21</v>
      </c>
      <c r="I12" s="27">
        <v>11</v>
      </c>
      <c r="J12" s="28">
        <v>10</v>
      </c>
      <c r="K12" s="25">
        <f>SUM(L12:M12)</f>
        <v>25</v>
      </c>
      <c r="L12" s="27">
        <f>12+7</f>
        <v>19</v>
      </c>
      <c r="M12" s="28">
        <f>3+3</f>
        <v>6</v>
      </c>
      <c r="N12" s="25">
        <f t="shared" si="4"/>
        <v>11</v>
      </c>
      <c r="O12" s="27">
        <f>1+6</f>
        <v>7</v>
      </c>
      <c r="P12" s="28">
        <f>0+4</f>
        <v>4</v>
      </c>
      <c r="Q12" s="25">
        <f t="shared" si="5"/>
        <v>2</v>
      </c>
      <c r="R12" s="27">
        <f>1+0+0</f>
        <v>1</v>
      </c>
      <c r="S12" s="28">
        <f>0+0+1</f>
        <v>1</v>
      </c>
      <c r="T12" s="23" t="s">
        <v>23</v>
      </c>
    </row>
    <row r="13" spans="1:24" s="17" customFormat="1" ht="24.6" customHeight="1" x14ac:dyDescent="0.3">
      <c r="E13" s="58" t="s">
        <v>24</v>
      </c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60"/>
      <c r="T13" s="23"/>
    </row>
    <row r="14" spans="1:24" s="17" customFormat="1" ht="24.6" customHeight="1" x14ac:dyDescent="0.3">
      <c r="A14" s="61" t="s">
        <v>25</v>
      </c>
      <c r="B14" s="61"/>
      <c r="C14" s="61"/>
      <c r="D14" s="57"/>
      <c r="E14" s="38">
        <f t="shared" ref="E14:H14" si="6">SUM(E15:E18)</f>
        <v>80179</v>
      </c>
      <c r="F14" s="38">
        <f t="shared" si="6"/>
        <v>40548</v>
      </c>
      <c r="G14" s="38">
        <f t="shared" si="6"/>
        <v>39631</v>
      </c>
      <c r="H14" s="38">
        <f t="shared" si="6"/>
        <v>79357</v>
      </c>
      <c r="I14" s="38">
        <f>SUM(I15:I18)</f>
        <v>40063</v>
      </c>
      <c r="J14" s="38">
        <f t="shared" ref="J14:M14" si="7">SUM(J15:J18)</f>
        <v>39294</v>
      </c>
      <c r="K14" s="38">
        <f t="shared" si="7"/>
        <v>78439</v>
      </c>
      <c r="L14" s="38">
        <f t="shared" si="7"/>
        <v>39644</v>
      </c>
      <c r="M14" s="38">
        <f t="shared" si="7"/>
        <v>38795</v>
      </c>
      <c r="N14" s="38">
        <f>SUM(N15:N18)</f>
        <v>78018</v>
      </c>
      <c r="O14" s="38">
        <f>SUM(O15:O18)</f>
        <v>39608</v>
      </c>
      <c r="P14" s="38">
        <f>SUM(P15:P18)</f>
        <v>38410</v>
      </c>
      <c r="Q14" s="38">
        <f>SUM(Q15:Q18)</f>
        <v>76455</v>
      </c>
      <c r="R14" s="38">
        <f>SUM(R15:R18)</f>
        <v>38526</v>
      </c>
      <c r="S14" s="38">
        <f t="shared" ref="S14" si="8">SUM(S15:S18)</f>
        <v>37929</v>
      </c>
      <c r="T14" s="15" t="s">
        <v>26</v>
      </c>
    </row>
    <row r="15" spans="1:24" s="17" customFormat="1" ht="24.6" customHeight="1" x14ac:dyDescent="0.3">
      <c r="B15" s="17" t="s">
        <v>27</v>
      </c>
      <c r="D15" s="31"/>
      <c r="E15" s="30">
        <v>11320</v>
      </c>
      <c r="F15" s="29">
        <v>4750</v>
      </c>
      <c r="G15" s="30">
        <v>6570</v>
      </c>
      <c r="H15" s="37">
        <v>10755</v>
      </c>
      <c r="I15" s="37">
        <v>4456</v>
      </c>
      <c r="J15" s="37">
        <v>6299</v>
      </c>
      <c r="K15" s="37">
        <f>SUM(L15:M15)</f>
        <v>10216</v>
      </c>
      <c r="L15" s="37">
        <f>3965+191+108</f>
        <v>4264</v>
      </c>
      <c r="M15" s="37">
        <f>5511+366+75</f>
        <v>5952</v>
      </c>
      <c r="N15" s="37">
        <f t="shared" ref="N15:N17" si="9">SUM(O15:P15)</f>
        <v>9891</v>
      </c>
      <c r="O15" s="37">
        <f>130+208+3885</f>
        <v>4223</v>
      </c>
      <c r="P15" s="37">
        <f>77+334+5257</f>
        <v>5668</v>
      </c>
      <c r="Q15" s="37">
        <f>SUM(R15:S15)</f>
        <v>9451</v>
      </c>
      <c r="R15" s="37">
        <f>3675+140+200</f>
        <v>4015</v>
      </c>
      <c r="S15" s="37">
        <f>5013+113+310</f>
        <v>5436</v>
      </c>
      <c r="T15" s="23" t="s">
        <v>28</v>
      </c>
    </row>
    <row r="16" spans="1:24" s="17" customFormat="1" ht="24.6" customHeight="1" x14ac:dyDescent="0.3">
      <c r="B16" s="17" t="s">
        <v>29</v>
      </c>
      <c r="D16" s="31"/>
      <c r="E16" s="30">
        <v>18007</v>
      </c>
      <c r="F16" s="29">
        <v>9281</v>
      </c>
      <c r="G16" s="30">
        <v>8726</v>
      </c>
      <c r="H16" s="37">
        <v>17781</v>
      </c>
      <c r="I16" s="37">
        <v>9107</v>
      </c>
      <c r="J16" s="37">
        <v>8674</v>
      </c>
      <c r="K16" s="37">
        <f>SUM(L16:M16)</f>
        <v>17514</v>
      </c>
      <c r="L16" s="37">
        <f>5435+1145+1247+105+68+10+15+560+360+24</f>
        <v>8969</v>
      </c>
      <c r="M16" s="37">
        <f>5836+867+991+84+52+9+23+444+206+33</f>
        <v>8545</v>
      </c>
      <c r="N16" s="37">
        <f t="shared" si="9"/>
        <v>17827</v>
      </c>
      <c r="O16" s="37">
        <f>1204+428+35+19+599+106+1262+34+67+5411+37</f>
        <v>9202</v>
      </c>
      <c r="P16" s="37">
        <f>885+274+23+18+496+90+918+28+56+5729+108</f>
        <v>8625</v>
      </c>
      <c r="Q16" s="37">
        <f t="shared" ref="Q16:Q18" si="10">SUM(R16:S16)</f>
        <v>17988</v>
      </c>
      <c r="R16" s="37">
        <f>1243+1204+5387+29+103+37+506+65+42+21+672</f>
        <v>9309</v>
      </c>
      <c r="S16" s="37">
        <f>900+890+5710+106+95+36+325+65+24+16+512</f>
        <v>8679</v>
      </c>
      <c r="T16" s="32" t="s">
        <v>30</v>
      </c>
    </row>
    <row r="17" spans="1:20" s="17" customFormat="1" ht="24.6" customHeight="1" x14ac:dyDescent="0.3">
      <c r="B17" s="17" t="s">
        <v>31</v>
      </c>
      <c r="D17" s="31"/>
      <c r="E17" s="30">
        <f>SUM(F17:G17)</f>
        <v>37620</v>
      </c>
      <c r="F17" s="29">
        <v>19736</v>
      </c>
      <c r="G17" s="30">
        <v>17884</v>
      </c>
      <c r="H17" s="37">
        <v>37507</v>
      </c>
      <c r="I17" s="37">
        <v>19693</v>
      </c>
      <c r="J17" s="37">
        <v>17814</v>
      </c>
      <c r="K17" s="37">
        <f>SUM(L17:M17)</f>
        <v>37087</v>
      </c>
      <c r="L17" s="37">
        <f>8142+8421+150+58+34+82+61+25+27+33+1420+16+37+7+13+41+18+649+84+47</f>
        <v>19365</v>
      </c>
      <c r="M17" s="37">
        <f>7466+7627+111+55+32+80+34+15+32+30+1353+16+36+3+24+64+15+621+60+48</f>
        <v>17722</v>
      </c>
      <c r="N17" s="37">
        <f t="shared" si="9"/>
        <v>35987</v>
      </c>
      <c r="O17" s="37">
        <f>7432+687+63+41+98+23+21+22+35+1425+4+15+15+44+37+134+7755+49+39+84+88+699</f>
        <v>18810</v>
      </c>
      <c r="P17" s="37">
        <f>6841+646+53+35+80+19+12+27+32+1343+8+21+18+42+65+99+6986+47+41+64+86+612</f>
        <v>17177</v>
      </c>
      <c r="Q17" s="37">
        <f t="shared" si="10"/>
        <v>36116</v>
      </c>
      <c r="R17" s="37">
        <f>7397+7539+732+136+73+44+712+52+66+41+83+92+18+26+21+1412+22+41+41+7+45+14</f>
        <v>18614</v>
      </c>
      <c r="S17" s="37">
        <f>6752+6930+979+108+70+37+686+54+52+38+86+75+20+15+30+1375+26+66+40+3+43+17</f>
        <v>17502</v>
      </c>
      <c r="T17" s="32" t="s">
        <v>32</v>
      </c>
    </row>
    <row r="18" spans="1:20" s="17" customFormat="1" ht="24.6" customHeight="1" x14ac:dyDescent="0.3">
      <c r="B18" s="17" t="s">
        <v>33</v>
      </c>
      <c r="D18" s="31"/>
      <c r="E18" s="30">
        <f>SUM(F18:G18)</f>
        <v>13232</v>
      </c>
      <c r="F18" s="29">
        <v>6781</v>
      </c>
      <c r="G18" s="30">
        <v>6451</v>
      </c>
      <c r="H18" s="37">
        <v>13314</v>
      </c>
      <c r="I18" s="37">
        <v>6807</v>
      </c>
      <c r="J18" s="37">
        <v>6507</v>
      </c>
      <c r="K18" s="37">
        <f>SUM(L18:M18)</f>
        <v>13622</v>
      </c>
      <c r="L18" s="37">
        <f>2695+2733+53+24+35+36+11+9+66+50+31+6+687+31+21+4+32+59+48+19+4+333+24+35</f>
        <v>7046</v>
      </c>
      <c r="M18" s="37">
        <f>2435+2580+55+19+22+36+14+12+51+28+25+12+713+33+30+3+29+56+42+24+3+294+31+29</f>
        <v>6576</v>
      </c>
      <c r="N18" s="37">
        <f>SUM(O18:P18)</f>
        <v>14313</v>
      </c>
      <c r="O18" s="37">
        <f>2313+287+30+35+25+25+7+72+110+59+7+33+475+3+49+27+58+8+23+27+54+2205+28+20+32+33+1328</f>
        <v>7373</v>
      </c>
      <c r="P18" s="37">
        <f>2074+260+14+44+21+31+8+48+90+63+11+27+538+0+48+22+65+8+30+31+56+2117+41+25+33+29+1206</f>
        <v>6940</v>
      </c>
      <c r="Q18" s="37">
        <f t="shared" si="10"/>
        <v>12900</v>
      </c>
      <c r="R18" s="37">
        <f>2111+2173+916+46+26+30+317+25+27+37+22+32+27+11+60+17+45+9+467+25+34+19+2+49+24+25+12</f>
        <v>6588</v>
      </c>
      <c r="S18" s="37">
        <f>2013+1986+988+50+35+24+267+13+15+42+23+23+22+8+52+16+52+11+508+26+32+18+1+32+19+27+9</f>
        <v>6312</v>
      </c>
      <c r="T18" s="32" t="s">
        <v>34</v>
      </c>
    </row>
    <row r="19" spans="1:20" ht="6.75" customHeight="1" x14ac:dyDescent="0.3">
      <c r="E19" s="13"/>
      <c r="F19" s="13"/>
      <c r="G19" s="13"/>
      <c r="H19" s="6"/>
      <c r="I19" s="33"/>
      <c r="J19" s="34"/>
      <c r="K19" s="6"/>
      <c r="L19" s="33"/>
      <c r="M19" s="34"/>
      <c r="O19" s="10"/>
      <c r="P19" s="13"/>
      <c r="Q19" s="12"/>
      <c r="R19" s="12"/>
      <c r="S19" s="12"/>
      <c r="T19" s="11"/>
    </row>
    <row r="20" spans="1:20" ht="6.75" customHeight="1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s="17" customFormat="1" ht="18.600000000000001" customHeight="1" x14ac:dyDescent="0.3">
      <c r="B21" s="45" t="s">
        <v>5</v>
      </c>
      <c r="C21" s="48" t="s">
        <v>35</v>
      </c>
      <c r="D21" s="7"/>
      <c r="E21" s="7"/>
      <c r="F21" s="7"/>
      <c r="G21" s="7"/>
      <c r="H21" s="7"/>
      <c r="I21" s="7"/>
      <c r="J21" s="7"/>
      <c r="K21" s="7"/>
      <c r="L21" s="7"/>
      <c r="M21" s="46" t="s">
        <v>4</v>
      </c>
      <c r="N21" s="49" t="s">
        <v>36</v>
      </c>
      <c r="O21" s="7"/>
      <c r="P21" s="7"/>
    </row>
    <row r="22" spans="1:20" s="17" customFormat="1" ht="18.600000000000001" customHeight="1" x14ac:dyDescent="0.3">
      <c r="B22" s="44" t="s">
        <v>37</v>
      </c>
      <c r="C22" s="48" t="s">
        <v>38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49" t="s">
        <v>39</v>
      </c>
      <c r="O22" s="7"/>
      <c r="P22" s="7"/>
    </row>
    <row r="23" spans="1:20" x14ac:dyDescent="0.3">
      <c r="B23" s="7"/>
      <c r="C23" s="47" t="s">
        <v>41</v>
      </c>
      <c r="D23" s="7"/>
      <c r="E23" s="7"/>
      <c r="F23" s="7"/>
      <c r="G23" s="7"/>
      <c r="H23" s="7"/>
      <c r="I23" s="7"/>
      <c r="J23" s="7"/>
      <c r="K23" s="7"/>
      <c r="L23" s="14"/>
      <c r="M23" s="7"/>
      <c r="N23" s="7" t="s">
        <v>42</v>
      </c>
      <c r="O23" s="7"/>
      <c r="P23" s="7"/>
    </row>
    <row r="25" spans="1:20" x14ac:dyDescent="0.3"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3"/>
      <c r="R25" s="40"/>
      <c r="S25" s="40"/>
    </row>
    <row r="26" spans="1:20" x14ac:dyDescent="0.3"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40"/>
      <c r="S26" s="40"/>
    </row>
    <row r="27" spans="1:20" x14ac:dyDescent="0.3"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  <c r="R27" s="43"/>
      <c r="S27" s="40"/>
    </row>
    <row r="28" spans="1:20" x14ac:dyDescent="0.3"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3"/>
      <c r="R28" s="43"/>
      <c r="S28" s="40"/>
    </row>
    <row r="30" spans="1:20" x14ac:dyDescent="0.3">
      <c r="K30" s="41"/>
      <c r="L30" s="41"/>
      <c r="M30" s="41"/>
      <c r="Q30" s="41"/>
      <c r="R30" s="41"/>
      <c r="S30" s="41"/>
    </row>
    <row r="31" spans="1:20" x14ac:dyDescent="0.3">
      <c r="K31" s="41"/>
      <c r="L31" s="41"/>
      <c r="M31" s="41"/>
      <c r="Q31" s="41"/>
      <c r="R31" s="41"/>
      <c r="S31" s="41"/>
    </row>
    <row r="32" spans="1:20" x14ac:dyDescent="0.3">
      <c r="K32" s="41"/>
      <c r="L32" s="41"/>
      <c r="M32" s="41"/>
      <c r="Q32" s="41"/>
      <c r="R32" s="41"/>
      <c r="S32" s="41"/>
    </row>
    <row r="33" spans="11:19" x14ac:dyDescent="0.3">
      <c r="K33" s="41"/>
      <c r="L33" s="41"/>
      <c r="M33" s="41"/>
      <c r="Q33" s="41"/>
      <c r="R33" s="41"/>
      <c r="S33" s="41"/>
    </row>
    <row r="34" spans="11:19" x14ac:dyDescent="0.3">
      <c r="K34" s="41"/>
      <c r="L34" s="41"/>
      <c r="M34" s="41"/>
      <c r="Q34" s="41"/>
      <c r="R34" s="41"/>
      <c r="S34" s="41"/>
    </row>
  </sheetData>
  <mergeCells count="11">
    <mergeCell ref="T4:T6"/>
    <mergeCell ref="E7:S7"/>
    <mergeCell ref="A8:D8"/>
    <mergeCell ref="E13:S13"/>
    <mergeCell ref="A14:D14"/>
    <mergeCell ref="A4:D6"/>
    <mergeCell ref="E4:G4"/>
    <mergeCell ref="H4:J4"/>
    <mergeCell ref="K4:M4"/>
    <mergeCell ref="N4:P4"/>
    <mergeCell ref="Q4:S4"/>
  </mergeCells>
  <pageMargins left="0.46" right="0.30208333333333331" top="0.59375" bottom="0.6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2019-08-15T07:04:16Z</cp:lastPrinted>
  <dcterms:created xsi:type="dcterms:W3CDTF">2004-08-16T17:13:42Z</dcterms:created>
  <dcterms:modified xsi:type="dcterms:W3CDTF">2019-09-27T03:41:26Z</dcterms:modified>
</cp:coreProperties>
</file>