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ตารางที่ 5" sheetId="4" r:id="rId1"/>
  </sheets>
  <externalReferences>
    <externalReference r:id="rId2"/>
    <externalReference r:id="rId3"/>
    <externalReference r:id="rId4"/>
  </externalReferences>
  <calcPr calcId="125725"/>
</workbook>
</file>

<file path=xl/calcChain.xml><?xml version="1.0" encoding="utf-8"?>
<calcChain xmlns="http://schemas.openxmlformats.org/spreadsheetml/2006/main">
  <c r="D45" i="4"/>
  <c r="B45"/>
  <c r="D43"/>
  <c r="B43"/>
  <c r="D40"/>
  <c r="B40"/>
  <c r="D38"/>
  <c r="B38"/>
  <c r="D36"/>
  <c r="B36"/>
  <c r="D33"/>
  <c r="B33"/>
  <c r="D29"/>
  <c r="B29"/>
  <c r="D27"/>
  <c r="B27"/>
  <c r="B25"/>
  <c r="D24"/>
  <c r="D46" s="1"/>
  <c r="C24"/>
  <c r="B24"/>
  <c r="B46" s="1"/>
  <c r="D23"/>
  <c r="C23"/>
  <c r="C45" s="1"/>
  <c r="B23"/>
  <c r="D22"/>
  <c r="D44" s="1"/>
  <c r="C22"/>
  <c r="B22"/>
  <c r="B44" s="1"/>
  <c r="D21"/>
  <c r="C21"/>
  <c r="C43" s="1"/>
  <c r="B21"/>
  <c r="D20"/>
  <c r="D42" s="1"/>
  <c r="C20"/>
  <c r="B20"/>
  <c r="B42" s="1"/>
  <c r="D18"/>
  <c r="C18"/>
  <c r="C40" s="1"/>
  <c r="B18"/>
  <c r="D17"/>
  <c r="D39" s="1"/>
  <c r="C17"/>
  <c r="B17"/>
  <c r="B39" s="1"/>
  <c r="D16"/>
  <c r="C16"/>
  <c r="C38" s="1"/>
  <c r="B16"/>
  <c r="D15"/>
  <c r="D37" s="1"/>
  <c r="C15"/>
  <c r="B15"/>
  <c r="B37" s="1"/>
  <c r="D14"/>
  <c r="C14"/>
  <c r="C36" s="1"/>
  <c r="B14"/>
  <c r="D12"/>
  <c r="D34" s="1"/>
  <c r="C12"/>
  <c r="B12"/>
  <c r="B34" s="1"/>
  <c r="D11"/>
  <c r="C11"/>
  <c r="C33" s="1"/>
  <c r="B11"/>
  <c r="D10"/>
  <c r="C10"/>
  <c r="C32" s="1"/>
  <c r="B10"/>
  <c r="B32" s="1"/>
  <c r="D9"/>
  <c r="D31" s="1"/>
  <c r="C9"/>
  <c r="C31" s="1"/>
  <c r="B9"/>
  <c r="B31" s="1"/>
  <c r="D8"/>
  <c r="C8"/>
  <c r="B8"/>
  <c r="D7"/>
  <c r="C7"/>
  <c r="C29" s="1"/>
  <c r="B7"/>
  <c r="D6"/>
  <c r="D28" s="1"/>
  <c r="C6"/>
  <c r="B6"/>
  <c r="B28" s="1"/>
  <c r="D5"/>
  <c r="C5"/>
  <c r="C27" s="1"/>
  <c r="B5"/>
  <c r="C28" l="1"/>
  <c r="C34"/>
  <c r="C37"/>
  <c r="C39"/>
  <c r="C42"/>
  <c r="C44"/>
</calcChain>
</file>

<file path=xl/sharedStrings.xml><?xml version="1.0" encoding="utf-8"?>
<sst xmlns="http://schemas.openxmlformats.org/spreadsheetml/2006/main" count="59" uniqueCount="32">
  <si>
    <t>ตารางที่  5   จำนวนและร้อยละของประชากรอายุ 15 ปีขึ้นไปที่มีงานทำ    จำแนกตามอุตสาหกรรม และเพศจังหวัดศรีสะเกษ</t>
  </si>
  <si>
    <t xml:space="preserve">                      พ.ศ. 2553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</si>
  <si>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</si>
  <si>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</si>
  <si>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</si>
  <si>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</si>
  <si>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</si>
  <si>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</si>
  <si>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</si>
  <si>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การประมง</t>
  </si>
  <si>
    <t>3. การทำเหมืองแร่ และเหมืองหิน</t>
  </si>
  <si>
    <t>4. การผลิต</t>
  </si>
  <si>
    <t>5. การไฟฟ้า ก๊าซ และการประปา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</si>
  <si>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</si>
  <si>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</si>
  <si>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</si>
  <si>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</si>
  <si>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</si>
  <si>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</si>
  <si>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11. กิจการด้านอสังหาริมทรัพย์ การให้เช่า  และกิจกรรมทางธุรกิจ</t>
  </si>
  <si>
    <t>12.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</si>
  <si>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</si>
  <si>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13. การศึกษา</t>
  </si>
  <si>
    <t>14. งานด้านสุขภาพ และงานสังคมสงเคราะห์</t>
  </si>
  <si>
    <t>15. กิจกรรมด้านบริการชุมชน สังคม และการบริการส่วนบุคคลอื่นๆ</t>
  </si>
  <si>
    <t>16. ลูกจ้างในครัวเรือนส่วนบุคคล</t>
  </si>
  <si>
    <t>1.7 องค์การระหว่างประเทศ</t>
  </si>
  <si>
    <t>1.8 ไม่ทราบ</t>
  </si>
  <si>
    <t>ร้อยละ</t>
  </si>
  <si>
    <t>-</t>
  </si>
  <si>
    <t xml:space="preserve"> </t>
  </si>
  <si>
    <t>11. กิจการด้านอสังหาริมทรัพย์ การให้เช่าและกิจกรรมทางธุรกิจ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</si>
</sst>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87" formatCode="_-* #,##0_-;\-* #,##0_-;_-* &quot;-&quot;??_-;_-@_-"/>
    <numFmt numFmtId="188" formatCode="0.0"/>
  </numFmts>
  <fonts count="11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187" fontId="2" fillId="0" borderId="0" xfId="2" applyNumberFormat="1" applyFont="1" applyAlignment="1">
      <alignment horizontal="right"/>
    </xf>
    <xf numFmtId="3" fontId="4" fillId="0" borderId="0" xfId="1" applyNumberFormat="1" applyFont="1" applyAlignment="1">
      <alignment vertical="center"/>
    </xf>
    <xf numFmtId="187" fontId="5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quotePrefix="1" applyFont="1" applyAlignment="1" applyProtection="1">
      <alignment horizontal="left" vertical="center"/>
    </xf>
    <xf numFmtId="187" fontId="5" fillId="0" borderId="0" xfId="2" applyNumberFormat="1" applyFont="1" applyAlignment="1">
      <alignment horizontal="right"/>
    </xf>
    <xf numFmtId="3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3" fontId="7" fillId="0" borderId="0" xfId="1" applyNumberFormat="1" applyFont="1" applyAlignment="1">
      <alignment vertical="center"/>
    </xf>
    <xf numFmtId="0" fontId="3" fillId="0" borderId="0" xfId="1" applyFont="1" applyAlignment="1" applyProtection="1">
      <alignment horizontal="left" vertical="center"/>
    </xf>
    <xf numFmtId="3" fontId="6" fillId="0" borderId="0" xfId="1" applyNumberFormat="1" applyFont="1"/>
    <xf numFmtId="0" fontId="6" fillId="0" borderId="0" xfId="1" applyFont="1"/>
    <xf numFmtId="187" fontId="5" fillId="0" borderId="0" xfId="2" applyNumberFormat="1" applyFont="1"/>
    <xf numFmtId="0" fontId="3" fillId="0" borderId="0" xfId="1" applyFont="1" applyBorder="1" applyAlignment="1" applyProtection="1">
      <alignment horizontal="left" vertical="center"/>
    </xf>
    <xf numFmtId="3" fontId="6" fillId="0" borderId="0" xfId="1" applyNumberFormat="1" applyFont="1" applyBorder="1"/>
    <xf numFmtId="0" fontId="6" fillId="0" borderId="0" xfId="1" applyFont="1" applyBorder="1"/>
    <xf numFmtId="0" fontId="3" fillId="0" borderId="0" xfId="1" applyFont="1" applyBorder="1"/>
    <xf numFmtId="0" fontId="8" fillId="0" borderId="0" xfId="1" applyFont="1" applyAlignment="1">
      <alignment horizontal="center"/>
    </xf>
    <xf numFmtId="3" fontId="6" fillId="0" borderId="0" xfId="1" applyNumberFormat="1" applyFont="1" applyAlignment="1">
      <alignment horizontal="right"/>
    </xf>
    <xf numFmtId="0" fontId="3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center" vertical="center"/>
    </xf>
    <xf numFmtId="0" fontId="9" fillId="0" borderId="0" xfId="1" applyFont="1"/>
    <xf numFmtId="187" fontId="6" fillId="0" borderId="0" xfId="2" applyNumberFormat="1" applyFont="1" applyAlignment="1">
      <alignment horizontal="left"/>
    </xf>
    <xf numFmtId="0" fontId="10" fillId="0" borderId="0" xfId="1" applyFont="1" applyAlignment="1">
      <alignment horizontal="center" vertical="center"/>
    </xf>
    <xf numFmtId="188" fontId="2" fillId="0" borderId="0" xfId="1" applyNumberFormat="1" applyFont="1" applyAlignment="1">
      <alignment horizontal="right" vertical="center"/>
    </xf>
    <xf numFmtId="188" fontId="5" fillId="0" borderId="0" xfId="1" applyNumberFormat="1" applyFont="1" applyAlignment="1">
      <alignment horizontal="right" vertical="center"/>
    </xf>
    <xf numFmtId="0" fontId="3" fillId="0" borderId="3" xfId="1" applyFont="1" applyBorder="1" applyAlignment="1">
      <alignment horizontal="left"/>
    </xf>
    <xf numFmtId="188" fontId="5" fillId="0" borderId="3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horizontal="left"/>
    </xf>
    <xf numFmtId="0" fontId="9" fillId="0" borderId="0" xfId="1" applyFont="1" applyBorder="1"/>
    <xf numFmtId="188" fontId="3" fillId="0" borderId="0" xfId="1" applyNumberFormat="1" applyFont="1" applyBorder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562725" y="332422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562725" y="31337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562725" y="332422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562725" y="57054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562725" y="57054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562725" y="57054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6562725" y="332422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6562725" y="313372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6562725" y="332422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562725" y="856297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47625</xdr:rowOff>
    </xdr:from>
    <xdr:to>
      <xdr:col>4</xdr:col>
      <xdr:colOff>0</xdr:colOff>
      <xdr:row>35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562725" y="8372475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562725" y="8562975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oneCellAnchor>
    <xdr:from>
      <xdr:col>0</xdr:col>
      <xdr:colOff>2952750</xdr:colOff>
      <xdr:row>17</xdr:row>
      <xdr:rowOff>114300</xdr:rowOff>
    </xdr:from>
    <xdr:ext cx="76200" cy="314325"/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952750" y="439102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sp>
    <xdr:clientData/>
  </xdr:oneCellAnchor>
  <xdr:oneCellAnchor>
    <xdr:from>
      <xdr:col>2</xdr:col>
      <xdr:colOff>647700</xdr:colOff>
      <xdr:row>16</xdr:row>
      <xdr:rowOff>180975</xdr:rowOff>
    </xdr:from>
    <xdr:ext cx="76200" cy="314325"/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5286375" y="42195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sp>
    <xdr:clientData/>
  </xdr:oneCellAnchor>
  <xdr:oneCellAnchor>
    <xdr:from>
      <xdr:col>0</xdr:col>
      <xdr:colOff>2952750</xdr:colOff>
      <xdr:row>17</xdr:row>
      <xdr:rowOff>114300</xdr:rowOff>
    </xdr:from>
    <xdr:ext cx="76200" cy="314325"/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952750" y="439102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sp>
    <xdr:clientData/>
  </xdr:oneCellAnchor>
  <xdr:oneCellAnchor>
    <xdr:from>
      <xdr:col>2</xdr:col>
      <xdr:colOff>647700</xdr:colOff>
      <xdr:row>16</xdr:row>
      <xdr:rowOff>180975</xdr:rowOff>
    </xdr:from>
    <xdr:ext cx="76200" cy="314325"/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5286375" y="421957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5;&#3634;&#3619;&#3634;&#3591;%20&#3626;&#3619;&#3591;.&#3652;&#3605;&#3619;&#3617;&#3634;&#3626;%201,2,3,4%20&#3611;&#3637;%202553\&#3626;&#3635;&#3619;&#3623;&#3592;&#3616;&#3634;&#3623;&#3632;&#3585;&#3634;&#3619;&#3607;&#3635;&#3591;&#3634;&#3609;&#3586;&#3629;&#3591;&#3611;&#3619;&#3632;&#3594;&#3634;&#3585;&#3619;%20&#3652;&#3605;&#3619;&#3617;&#3634;&#3626;%20&#3607;&#3637;&#3656;%202\&#3605;&#3634;&#3619;&#3634;&#3591;&#3619;&#3657;&#3629;&#3618;&#3621;&#3632;&#3586;&#3629;&#3591;&#3611;&#3619;&#3632;&#3594;&#3634;&#3585;&#3619;%20&#3652;&#3605;&#3619;&#3617;&#3634;&#3626;%202.5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5;&#3634;&#3619;&#3634;&#3591;%20&#3626;&#3619;&#3591;.&#3652;&#3605;&#3619;&#3617;&#3634;&#3626;%201,2,3,4%20&#3611;&#3637;%202553\&#3626;&#3635;&#3619;&#3623;&#3592;&#3616;&#3634;&#3623;&#3632;&#3585;&#3634;&#3619;&#3607;&#3635;&#3591;&#3634;&#3609;&#3586;&#3629;&#3591;&#3611;&#3619;&#3632;&#3594;&#3634;&#3585;&#3619;%20&#3652;&#3605;&#3619;&#3617;&#3634;&#3626;&#3607;&#3637;&#3656;%203\&#3605;&#3634;&#3619;&#3634;&#3591;&#3619;&#3657;&#3629;&#3618;&#3621;&#3632;&#3586;&#3629;&#3591;&#3611;&#3619;&#3632;&#3594;&#3634;&#3585;&#3619;%20&#3652;&#3605;&#3619;&#3617;&#3634;&#3626;%203.5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5;&#3634;&#3619;&#3634;&#3591;%20&#3626;&#3619;&#3591;.&#3652;&#3605;&#3619;&#3617;&#3634;&#3626;%201,2,3,4%20&#3611;&#3637;%202553\&#3626;&#3635;&#3619;&#3623;&#3592;&#3616;&#3634;&#3623;&#3632;&#3585;&#3634;&#3619;&#3607;&#3635;&#3591;&#3634;&#3609;&#3586;&#3629;&#3591;&#3611;&#3619;&#3632;&#3586;&#3634;&#3585;&#3619;%20&#3652;&#3605;&#3619;&#3617;&#3634;&#3626;&#3607;&#3637;&#3656;%204\&#3605;&#3634;&#3619;&#3634;&#3591;&#3619;&#3657;&#3629;&#3618;&#3621;&#3632;&#3586;&#3629;&#3591;&#3611;&#3619;&#3632;&#3594;&#3634;&#3585;&#3619;%20&#3652;&#3605;&#3619;&#3617;&#3634;&#3626;%204.5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>
        <row r="7">
          <cell r="B7">
            <v>1194231</v>
          </cell>
        </row>
      </sheetData>
      <sheetData sheetId="1">
        <row r="6">
          <cell r="C6">
            <v>585945</v>
          </cell>
        </row>
      </sheetData>
      <sheetData sheetId="2">
        <row r="5">
          <cell r="B5">
            <v>878041</v>
          </cell>
        </row>
      </sheetData>
      <sheetData sheetId="3">
        <row r="5">
          <cell r="B5">
            <v>878041</v>
          </cell>
        </row>
      </sheetData>
      <sheetData sheetId="4">
        <row r="5">
          <cell r="B5">
            <v>878041</v>
          </cell>
          <cell r="C5">
            <v>492247</v>
          </cell>
          <cell r="D5">
            <v>385794</v>
          </cell>
        </row>
        <row r="6">
          <cell r="B6">
            <v>502624</v>
          </cell>
          <cell r="C6">
            <v>264003</v>
          </cell>
          <cell r="D6">
            <v>238622</v>
          </cell>
        </row>
        <row r="7">
          <cell r="B7">
            <v>3336</v>
          </cell>
          <cell r="C7">
            <v>2435</v>
          </cell>
          <cell r="D7">
            <v>902</v>
          </cell>
        </row>
        <row r="8">
          <cell r="B8">
            <v>85</v>
          </cell>
          <cell r="C8">
            <v>0</v>
          </cell>
          <cell r="D8">
            <v>85</v>
          </cell>
        </row>
        <row r="9">
          <cell r="B9">
            <v>39945</v>
          </cell>
          <cell r="C9">
            <v>19531</v>
          </cell>
          <cell r="D9">
            <v>20414</v>
          </cell>
        </row>
        <row r="10">
          <cell r="B10">
            <v>9234</v>
          </cell>
          <cell r="C10">
            <v>9234</v>
          </cell>
          <cell r="D10">
            <v>0</v>
          </cell>
        </row>
        <row r="11">
          <cell r="B11">
            <v>52454</v>
          </cell>
          <cell r="C11">
            <v>50573</v>
          </cell>
          <cell r="D11">
            <v>1881</v>
          </cell>
        </row>
        <row r="12">
          <cell r="B12">
            <v>123169</v>
          </cell>
          <cell r="C12">
            <v>72144</v>
          </cell>
          <cell r="D12">
            <v>51025</v>
          </cell>
        </row>
        <row r="14">
          <cell r="B14">
            <v>24141</v>
          </cell>
          <cell r="C14">
            <v>10252</v>
          </cell>
          <cell r="D14">
            <v>13888</v>
          </cell>
        </row>
        <row r="15">
          <cell r="B15">
            <v>10044</v>
          </cell>
          <cell r="C15">
            <v>9940</v>
          </cell>
          <cell r="D15">
            <v>104</v>
          </cell>
        </row>
        <row r="16">
          <cell r="B16">
            <v>2346</v>
          </cell>
          <cell r="C16">
            <v>244</v>
          </cell>
          <cell r="D16">
            <v>2102</v>
          </cell>
        </row>
        <row r="17">
          <cell r="B17">
            <v>2014</v>
          </cell>
          <cell r="C17">
            <v>1216</v>
          </cell>
          <cell r="D17">
            <v>798</v>
          </cell>
        </row>
        <row r="18">
          <cell r="B18">
            <v>55424</v>
          </cell>
          <cell r="C18">
            <v>33058</v>
          </cell>
          <cell r="D18">
            <v>22365</v>
          </cell>
        </row>
        <row r="20">
          <cell r="B20">
            <v>32758</v>
          </cell>
          <cell r="C20">
            <v>17039</v>
          </cell>
          <cell r="D20">
            <v>15720</v>
          </cell>
        </row>
        <row r="21">
          <cell r="B21">
            <v>12428</v>
          </cell>
          <cell r="C21">
            <v>613</v>
          </cell>
          <cell r="D21">
            <v>11814</v>
          </cell>
        </row>
        <row r="22">
          <cell r="B22">
            <v>5287</v>
          </cell>
          <cell r="C22">
            <v>1965</v>
          </cell>
          <cell r="D22">
            <v>3322</v>
          </cell>
        </row>
        <row r="23">
          <cell r="B23">
            <v>2753</v>
          </cell>
          <cell r="C23">
            <v>0</v>
          </cell>
          <cell r="D23">
            <v>2753</v>
          </cell>
        </row>
        <row r="24">
          <cell r="B24">
            <v>0</v>
          </cell>
          <cell r="C24">
            <v>0</v>
          </cell>
          <cell r="D24">
            <v>0</v>
          </cell>
        </row>
        <row r="25">
          <cell r="B25">
            <v>0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>
        <row r="7">
          <cell r="B7">
            <v>1198380</v>
          </cell>
        </row>
      </sheetData>
      <sheetData sheetId="1">
        <row r="6">
          <cell r="C6">
            <v>587985</v>
          </cell>
        </row>
      </sheetData>
      <sheetData sheetId="2">
        <row r="5">
          <cell r="B5">
            <v>911317</v>
          </cell>
        </row>
      </sheetData>
      <sheetData sheetId="3">
        <row r="5">
          <cell r="B5">
            <v>911317</v>
          </cell>
        </row>
      </sheetData>
      <sheetData sheetId="4">
        <row r="5">
          <cell r="B5">
            <v>911317</v>
          </cell>
          <cell r="C5">
            <v>497384</v>
          </cell>
          <cell r="D5">
            <v>413933</v>
          </cell>
        </row>
        <row r="6">
          <cell r="B6">
            <v>601362</v>
          </cell>
          <cell r="C6">
            <v>332130</v>
          </cell>
          <cell r="D6">
            <v>269232</v>
          </cell>
        </row>
        <row r="7">
          <cell r="B7">
            <v>40</v>
          </cell>
          <cell r="C7">
            <v>40</v>
          </cell>
          <cell r="D7">
            <v>0</v>
          </cell>
        </row>
        <row r="8">
          <cell r="B8">
            <v>0</v>
          </cell>
          <cell r="C8">
            <v>0</v>
          </cell>
          <cell r="D8">
            <v>0</v>
          </cell>
        </row>
        <row r="9">
          <cell r="B9">
            <v>43192</v>
          </cell>
          <cell r="C9">
            <v>20553</v>
          </cell>
          <cell r="D9">
            <v>22638</v>
          </cell>
        </row>
        <row r="10">
          <cell r="B10">
            <v>5354</v>
          </cell>
          <cell r="C10">
            <v>5354</v>
          </cell>
          <cell r="D10">
            <v>0</v>
          </cell>
        </row>
        <row r="11">
          <cell r="B11">
            <v>32916</v>
          </cell>
          <cell r="C11">
            <v>31838</v>
          </cell>
          <cell r="D11">
            <v>1078</v>
          </cell>
        </row>
        <row r="12">
          <cell r="B12">
            <v>75676</v>
          </cell>
          <cell r="C12">
            <v>31943</v>
          </cell>
          <cell r="D12">
            <v>43733</v>
          </cell>
        </row>
        <row r="14">
          <cell r="B14">
            <v>12602</v>
          </cell>
          <cell r="C14">
            <v>5827</v>
          </cell>
          <cell r="D14">
            <v>6775</v>
          </cell>
        </row>
        <row r="15">
          <cell r="B15">
            <v>1123</v>
          </cell>
          <cell r="C15">
            <v>1080</v>
          </cell>
          <cell r="D15">
            <v>42</v>
          </cell>
        </row>
        <row r="16">
          <cell r="B16">
            <v>6137</v>
          </cell>
          <cell r="C16">
            <v>730</v>
          </cell>
          <cell r="D16">
            <v>5407</v>
          </cell>
        </row>
        <row r="17">
          <cell r="B17">
            <v>10879</v>
          </cell>
          <cell r="C17">
            <v>6299</v>
          </cell>
          <cell r="D17">
            <v>4580</v>
          </cell>
        </row>
        <row r="18">
          <cell r="B18">
            <v>53027</v>
          </cell>
          <cell r="C18">
            <v>41547</v>
          </cell>
          <cell r="D18">
            <v>11480</v>
          </cell>
        </row>
        <row r="20">
          <cell r="B20">
            <v>49140</v>
          </cell>
          <cell r="C20">
            <v>14156</v>
          </cell>
          <cell r="D20">
            <v>34984</v>
          </cell>
        </row>
        <row r="21">
          <cell r="B21">
            <v>9710</v>
          </cell>
          <cell r="C21">
            <v>3186</v>
          </cell>
          <cell r="D21">
            <v>6524</v>
          </cell>
        </row>
        <row r="22">
          <cell r="B22">
            <v>8683</v>
          </cell>
          <cell r="C22">
            <v>2679</v>
          </cell>
          <cell r="D22">
            <v>6003</v>
          </cell>
        </row>
        <row r="23">
          <cell r="B23">
            <v>1479</v>
          </cell>
          <cell r="C23">
            <v>23</v>
          </cell>
          <cell r="D23">
            <v>1455</v>
          </cell>
        </row>
        <row r="24">
          <cell r="B24">
            <v>0</v>
          </cell>
          <cell r="C24">
            <v>0</v>
          </cell>
          <cell r="D24">
            <v>0</v>
          </cell>
        </row>
        <row r="25">
          <cell r="B25">
            <v>0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>
        <row r="7">
          <cell r="B7">
            <v>1202055</v>
          </cell>
        </row>
      </sheetData>
      <sheetData sheetId="1">
        <row r="6">
          <cell r="C6">
            <v>589757</v>
          </cell>
        </row>
      </sheetData>
      <sheetData sheetId="2">
        <row r="5">
          <cell r="B5">
            <v>883098</v>
          </cell>
        </row>
      </sheetData>
      <sheetData sheetId="3">
        <row r="5">
          <cell r="B5">
            <v>883098</v>
          </cell>
        </row>
      </sheetData>
      <sheetData sheetId="4">
        <row r="5">
          <cell r="B5">
            <v>883098</v>
          </cell>
          <cell r="C5">
            <v>483393</v>
          </cell>
          <cell r="D5">
            <v>399705</v>
          </cell>
        </row>
        <row r="6">
          <cell r="B6">
            <v>648668</v>
          </cell>
          <cell r="C6">
            <v>362614</v>
          </cell>
          <cell r="D6">
            <v>286054</v>
          </cell>
        </row>
        <row r="7">
          <cell r="B7">
            <v>0</v>
          </cell>
          <cell r="C7">
            <v>0</v>
          </cell>
          <cell r="D7">
            <v>0</v>
          </cell>
        </row>
        <row r="8">
          <cell r="B8">
            <v>0</v>
          </cell>
          <cell r="C8">
            <v>0</v>
          </cell>
          <cell r="D8">
            <v>0</v>
          </cell>
        </row>
        <row r="9">
          <cell r="B9">
            <v>21647</v>
          </cell>
          <cell r="C9">
            <v>7372</v>
          </cell>
          <cell r="D9">
            <v>14275</v>
          </cell>
        </row>
        <row r="10">
          <cell r="B10">
            <v>461</v>
          </cell>
          <cell r="C10">
            <v>461</v>
          </cell>
          <cell r="D10">
            <v>0</v>
          </cell>
        </row>
        <row r="11">
          <cell r="B11">
            <v>16922</v>
          </cell>
          <cell r="C11">
            <v>16298</v>
          </cell>
          <cell r="D11">
            <v>624</v>
          </cell>
        </row>
        <row r="12">
          <cell r="B12">
            <v>62161</v>
          </cell>
          <cell r="C12">
            <v>37915</v>
          </cell>
          <cell r="D12">
            <v>24247</v>
          </cell>
        </row>
        <row r="14">
          <cell r="B14">
            <v>30441</v>
          </cell>
          <cell r="C14">
            <v>7314</v>
          </cell>
          <cell r="D14">
            <v>23127</v>
          </cell>
        </row>
        <row r="15">
          <cell r="B15">
            <v>8641</v>
          </cell>
          <cell r="C15">
            <v>7433</v>
          </cell>
          <cell r="D15">
            <v>1208</v>
          </cell>
        </row>
        <row r="16">
          <cell r="B16">
            <v>4847</v>
          </cell>
          <cell r="C16">
            <v>1425</v>
          </cell>
          <cell r="D16">
            <v>3423</v>
          </cell>
        </row>
        <row r="17">
          <cell r="B17">
            <v>1531</v>
          </cell>
          <cell r="C17">
            <v>862</v>
          </cell>
          <cell r="D17">
            <v>669</v>
          </cell>
        </row>
        <row r="18">
          <cell r="B18">
            <v>38381</v>
          </cell>
          <cell r="C18">
            <v>26298</v>
          </cell>
          <cell r="D18">
            <v>12083</v>
          </cell>
        </row>
        <row r="20">
          <cell r="B20">
            <v>34532</v>
          </cell>
          <cell r="C20">
            <v>13645</v>
          </cell>
          <cell r="D20">
            <v>20887</v>
          </cell>
        </row>
        <row r="21">
          <cell r="B21">
            <v>6226</v>
          </cell>
          <cell r="C21">
            <v>308</v>
          </cell>
          <cell r="D21">
            <v>5919</v>
          </cell>
        </row>
        <row r="22">
          <cell r="B22">
            <v>3164</v>
          </cell>
          <cell r="C22">
            <v>1448</v>
          </cell>
          <cell r="D22">
            <v>1716</v>
          </cell>
        </row>
        <row r="23">
          <cell r="B23">
            <v>5474</v>
          </cell>
          <cell r="C23">
            <v>0</v>
          </cell>
          <cell r="D23">
            <v>5474</v>
          </cell>
        </row>
        <row r="24">
          <cell r="B24">
            <v>0</v>
          </cell>
          <cell r="C24">
            <v>0</v>
          </cell>
          <cell r="D24">
            <v>0</v>
          </cell>
        </row>
        <row r="25">
          <cell r="B25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9"/>
  <sheetViews>
    <sheetView tabSelected="1" topLeftCell="A30" workbookViewId="0">
      <selection activeCell="D49" sqref="D49"/>
    </sheetView>
  </sheetViews>
  <sheetFormatPr defaultRowHeight="14.25" customHeight="1"/>
  <cols>
    <col min="1" max="1" width="48.5" style="34" customWidth="1"/>
    <col min="2" max="2" width="12.375" style="2" customWidth="1"/>
    <col min="3" max="3" width="14.125" style="2" customWidth="1"/>
    <col min="4" max="4" width="11.125" style="2" customWidth="1"/>
    <col min="5" max="5" width="9" style="34"/>
    <col min="6" max="8" width="9.875" style="34" bestFit="1" customWidth="1"/>
    <col min="9" max="256" width="9" style="34"/>
    <col min="257" max="257" width="48.5" style="34" customWidth="1"/>
    <col min="258" max="258" width="12.375" style="34" customWidth="1"/>
    <col min="259" max="259" width="14.125" style="34" customWidth="1"/>
    <col min="260" max="260" width="11.125" style="34" customWidth="1"/>
    <col min="261" max="261" width="9" style="34"/>
    <col min="262" max="264" width="9.875" style="34" bestFit="1" customWidth="1"/>
    <col min="265" max="512" width="9" style="34"/>
    <col min="513" max="513" width="48.5" style="34" customWidth="1"/>
    <col min="514" max="514" width="12.375" style="34" customWidth="1"/>
    <col min="515" max="515" width="14.125" style="34" customWidth="1"/>
    <col min="516" max="516" width="11.125" style="34" customWidth="1"/>
    <col min="517" max="517" width="9" style="34"/>
    <col min="518" max="520" width="9.875" style="34" bestFit="1" customWidth="1"/>
    <col min="521" max="768" width="9" style="34"/>
    <col min="769" max="769" width="48.5" style="34" customWidth="1"/>
    <col min="770" max="770" width="12.375" style="34" customWidth="1"/>
    <col min="771" max="771" width="14.125" style="34" customWidth="1"/>
    <col min="772" max="772" width="11.125" style="34" customWidth="1"/>
    <col min="773" max="773" width="9" style="34"/>
    <col min="774" max="776" width="9.875" style="34" bestFit="1" customWidth="1"/>
    <col min="777" max="1024" width="9" style="34"/>
    <col min="1025" max="1025" width="48.5" style="34" customWidth="1"/>
    <col min="1026" max="1026" width="12.375" style="34" customWidth="1"/>
    <col min="1027" max="1027" width="14.125" style="34" customWidth="1"/>
    <col min="1028" max="1028" width="11.125" style="34" customWidth="1"/>
    <col min="1029" max="1029" width="9" style="34"/>
    <col min="1030" max="1032" width="9.875" style="34" bestFit="1" customWidth="1"/>
    <col min="1033" max="1280" width="9" style="34"/>
    <col min="1281" max="1281" width="48.5" style="34" customWidth="1"/>
    <col min="1282" max="1282" width="12.375" style="34" customWidth="1"/>
    <col min="1283" max="1283" width="14.125" style="34" customWidth="1"/>
    <col min="1284" max="1284" width="11.125" style="34" customWidth="1"/>
    <col min="1285" max="1285" width="9" style="34"/>
    <col min="1286" max="1288" width="9.875" style="34" bestFit="1" customWidth="1"/>
    <col min="1289" max="1536" width="9" style="34"/>
    <col min="1537" max="1537" width="48.5" style="34" customWidth="1"/>
    <col min="1538" max="1538" width="12.375" style="34" customWidth="1"/>
    <col min="1539" max="1539" width="14.125" style="34" customWidth="1"/>
    <col min="1540" max="1540" width="11.125" style="34" customWidth="1"/>
    <col min="1541" max="1541" width="9" style="34"/>
    <col min="1542" max="1544" width="9.875" style="34" bestFit="1" customWidth="1"/>
    <col min="1545" max="1792" width="9" style="34"/>
    <col min="1793" max="1793" width="48.5" style="34" customWidth="1"/>
    <col min="1794" max="1794" width="12.375" style="34" customWidth="1"/>
    <col min="1795" max="1795" width="14.125" style="34" customWidth="1"/>
    <col min="1796" max="1796" width="11.125" style="34" customWidth="1"/>
    <col min="1797" max="1797" width="9" style="34"/>
    <col min="1798" max="1800" width="9.875" style="34" bestFit="1" customWidth="1"/>
    <col min="1801" max="2048" width="9" style="34"/>
    <col min="2049" max="2049" width="48.5" style="34" customWidth="1"/>
    <col min="2050" max="2050" width="12.375" style="34" customWidth="1"/>
    <col min="2051" max="2051" width="14.125" style="34" customWidth="1"/>
    <col min="2052" max="2052" width="11.125" style="34" customWidth="1"/>
    <col min="2053" max="2053" width="9" style="34"/>
    <col min="2054" max="2056" width="9.875" style="34" bestFit="1" customWidth="1"/>
    <col min="2057" max="2304" width="9" style="34"/>
    <col min="2305" max="2305" width="48.5" style="34" customWidth="1"/>
    <col min="2306" max="2306" width="12.375" style="34" customWidth="1"/>
    <col min="2307" max="2307" width="14.125" style="34" customWidth="1"/>
    <col min="2308" max="2308" width="11.125" style="34" customWidth="1"/>
    <col min="2309" max="2309" width="9" style="34"/>
    <col min="2310" max="2312" width="9.875" style="34" bestFit="1" customWidth="1"/>
    <col min="2313" max="2560" width="9" style="34"/>
    <col min="2561" max="2561" width="48.5" style="34" customWidth="1"/>
    <col min="2562" max="2562" width="12.375" style="34" customWidth="1"/>
    <col min="2563" max="2563" width="14.125" style="34" customWidth="1"/>
    <col min="2564" max="2564" width="11.125" style="34" customWidth="1"/>
    <col min="2565" max="2565" width="9" style="34"/>
    <col min="2566" max="2568" width="9.875" style="34" bestFit="1" customWidth="1"/>
    <col min="2569" max="2816" width="9" style="34"/>
    <col min="2817" max="2817" width="48.5" style="34" customWidth="1"/>
    <col min="2818" max="2818" width="12.375" style="34" customWidth="1"/>
    <col min="2819" max="2819" width="14.125" style="34" customWidth="1"/>
    <col min="2820" max="2820" width="11.125" style="34" customWidth="1"/>
    <col min="2821" max="2821" width="9" style="34"/>
    <col min="2822" max="2824" width="9.875" style="34" bestFit="1" customWidth="1"/>
    <col min="2825" max="3072" width="9" style="34"/>
    <col min="3073" max="3073" width="48.5" style="34" customWidth="1"/>
    <col min="3074" max="3074" width="12.375" style="34" customWidth="1"/>
    <col min="3075" max="3075" width="14.125" style="34" customWidth="1"/>
    <col min="3076" max="3076" width="11.125" style="34" customWidth="1"/>
    <col min="3077" max="3077" width="9" style="34"/>
    <col min="3078" max="3080" width="9.875" style="34" bestFit="1" customWidth="1"/>
    <col min="3081" max="3328" width="9" style="34"/>
    <col min="3329" max="3329" width="48.5" style="34" customWidth="1"/>
    <col min="3330" max="3330" width="12.375" style="34" customWidth="1"/>
    <col min="3331" max="3331" width="14.125" style="34" customWidth="1"/>
    <col min="3332" max="3332" width="11.125" style="34" customWidth="1"/>
    <col min="3333" max="3333" width="9" style="34"/>
    <col min="3334" max="3336" width="9.875" style="34" bestFit="1" customWidth="1"/>
    <col min="3337" max="3584" width="9" style="34"/>
    <col min="3585" max="3585" width="48.5" style="34" customWidth="1"/>
    <col min="3586" max="3586" width="12.375" style="34" customWidth="1"/>
    <col min="3587" max="3587" width="14.125" style="34" customWidth="1"/>
    <col min="3588" max="3588" width="11.125" style="34" customWidth="1"/>
    <col min="3589" max="3589" width="9" style="34"/>
    <col min="3590" max="3592" width="9.875" style="34" bestFit="1" customWidth="1"/>
    <col min="3593" max="3840" width="9" style="34"/>
    <col min="3841" max="3841" width="48.5" style="34" customWidth="1"/>
    <col min="3842" max="3842" width="12.375" style="34" customWidth="1"/>
    <col min="3843" max="3843" width="14.125" style="34" customWidth="1"/>
    <col min="3844" max="3844" width="11.125" style="34" customWidth="1"/>
    <col min="3845" max="3845" width="9" style="34"/>
    <col min="3846" max="3848" width="9.875" style="34" bestFit="1" customWidth="1"/>
    <col min="3849" max="4096" width="9" style="34"/>
    <col min="4097" max="4097" width="48.5" style="34" customWidth="1"/>
    <col min="4098" max="4098" width="12.375" style="34" customWidth="1"/>
    <col min="4099" max="4099" width="14.125" style="34" customWidth="1"/>
    <col min="4100" max="4100" width="11.125" style="34" customWidth="1"/>
    <col min="4101" max="4101" width="9" style="34"/>
    <col min="4102" max="4104" width="9.875" style="34" bestFit="1" customWidth="1"/>
    <col min="4105" max="4352" width="9" style="34"/>
    <col min="4353" max="4353" width="48.5" style="34" customWidth="1"/>
    <col min="4354" max="4354" width="12.375" style="34" customWidth="1"/>
    <col min="4355" max="4355" width="14.125" style="34" customWidth="1"/>
    <col min="4356" max="4356" width="11.125" style="34" customWidth="1"/>
    <col min="4357" max="4357" width="9" style="34"/>
    <col min="4358" max="4360" width="9.875" style="34" bestFit="1" customWidth="1"/>
    <col min="4361" max="4608" width="9" style="34"/>
    <col min="4609" max="4609" width="48.5" style="34" customWidth="1"/>
    <col min="4610" max="4610" width="12.375" style="34" customWidth="1"/>
    <col min="4611" max="4611" width="14.125" style="34" customWidth="1"/>
    <col min="4612" max="4612" width="11.125" style="34" customWidth="1"/>
    <col min="4613" max="4613" width="9" style="34"/>
    <col min="4614" max="4616" width="9.875" style="34" bestFit="1" customWidth="1"/>
    <col min="4617" max="4864" width="9" style="34"/>
    <col min="4865" max="4865" width="48.5" style="34" customWidth="1"/>
    <col min="4866" max="4866" width="12.375" style="34" customWidth="1"/>
    <col min="4867" max="4867" width="14.125" style="34" customWidth="1"/>
    <col min="4868" max="4868" width="11.125" style="34" customWidth="1"/>
    <col min="4869" max="4869" width="9" style="34"/>
    <col min="4870" max="4872" width="9.875" style="34" bestFit="1" customWidth="1"/>
    <col min="4873" max="5120" width="9" style="34"/>
    <col min="5121" max="5121" width="48.5" style="34" customWidth="1"/>
    <col min="5122" max="5122" width="12.375" style="34" customWidth="1"/>
    <col min="5123" max="5123" width="14.125" style="34" customWidth="1"/>
    <col min="5124" max="5124" width="11.125" style="34" customWidth="1"/>
    <col min="5125" max="5125" width="9" style="34"/>
    <col min="5126" max="5128" width="9.875" style="34" bestFit="1" customWidth="1"/>
    <col min="5129" max="5376" width="9" style="34"/>
    <col min="5377" max="5377" width="48.5" style="34" customWidth="1"/>
    <col min="5378" max="5378" width="12.375" style="34" customWidth="1"/>
    <col min="5379" max="5379" width="14.125" style="34" customWidth="1"/>
    <col min="5380" max="5380" width="11.125" style="34" customWidth="1"/>
    <col min="5381" max="5381" width="9" style="34"/>
    <col min="5382" max="5384" width="9.875" style="34" bestFit="1" customWidth="1"/>
    <col min="5385" max="5632" width="9" style="34"/>
    <col min="5633" max="5633" width="48.5" style="34" customWidth="1"/>
    <col min="5634" max="5634" width="12.375" style="34" customWidth="1"/>
    <col min="5635" max="5635" width="14.125" style="34" customWidth="1"/>
    <col min="5636" max="5636" width="11.125" style="34" customWidth="1"/>
    <col min="5637" max="5637" width="9" style="34"/>
    <col min="5638" max="5640" width="9.875" style="34" bestFit="1" customWidth="1"/>
    <col min="5641" max="5888" width="9" style="34"/>
    <col min="5889" max="5889" width="48.5" style="34" customWidth="1"/>
    <col min="5890" max="5890" width="12.375" style="34" customWidth="1"/>
    <col min="5891" max="5891" width="14.125" style="34" customWidth="1"/>
    <col min="5892" max="5892" width="11.125" style="34" customWidth="1"/>
    <col min="5893" max="5893" width="9" style="34"/>
    <col min="5894" max="5896" width="9.875" style="34" bestFit="1" customWidth="1"/>
    <col min="5897" max="6144" width="9" style="34"/>
    <col min="6145" max="6145" width="48.5" style="34" customWidth="1"/>
    <col min="6146" max="6146" width="12.375" style="34" customWidth="1"/>
    <col min="6147" max="6147" width="14.125" style="34" customWidth="1"/>
    <col min="6148" max="6148" width="11.125" style="34" customWidth="1"/>
    <col min="6149" max="6149" width="9" style="34"/>
    <col min="6150" max="6152" width="9.875" style="34" bestFit="1" customWidth="1"/>
    <col min="6153" max="6400" width="9" style="34"/>
    <col min="6401" max="6401" width="48.5" style="34" customWidth="1"/>
    <col min="6402" max="6402" width="12.375" style="34" customWidth="1"/>
    <col min="6403" max="6403" width="14.125" style="34" customWidth="1"/>
    <col min="6404" max="6404" width="11.125" style="34" customWidth="1"/>
    <col min="6405" max="6405" width="9" style="34"/>
    <col min="6406" max="6408" width="9.875" style="34" bestFit="1" customWidth="1"/>
    <col min="6409" max="6656" width="9" style="34"/>
    <col min="6657" max="6657" width="48.5" style="34" customWidth="1"/>
    <col min="6658" max="6658" width="12.375" style="34" customWidth="1"/>
    <col min="6659" max="6659" width="14.125" style="34" customWidth="1"/>
    <col min="6660" max="6660" width="11.125" style="34" customWidth="1"/>
    <col min="6661" max="6661" width="9" style="34"/>
    <col min="6662" max="6664" width="9.875" style="34" bestFit="1" customWidth="1"/>
    <col min="6665" max="6912" width="9" style="34"/>
    <col min="6913" max="6913" width="48.5" style="34" customWidth="1"/>
    <col min="6914" max="6914" width="12.375" style="34" customWidth="1"/>
    <col min="6915" max="6915" width="14.125" style="34" customWidth="1"/>
    <col min="6916" max="6916" width="11.125" style="34" customWidth="1"/>
    <col min="6917" max="6917" width="9" style="34"/>
    <col min="6918" max="6920" width="9.875" style="34" bestFit="1" customWidth="1"/>
    <col min="6921" max="7168" width="9" style="34"/>
    <col min="7169" max="7169" width="48.5" style="34" customWidth="1"/>
    <col min="7170" max="7170" width="12.375" style="34" customWidth="1"/>
    <col min="7171" max="7171" width="14.125" style="34" customWidth="1"/>
    <col min="7172" max="7172" width="11.125" style="34" customWidth="1"/>
    <col min="7173" max="7173" width="9" style="34"/>
    <col min="7174" max="7176" width="9.875" style="34" bestFit="1" customWidth="1"/>
    <col min="7177" max="7424" width="9" style="34"/>
    <col min="7425" max="7425" width="48.5" style="34" customWidth="1"/>
    <col min="7426" max="7426" width="12.375" style="34" customWidth="1"/>
    <col min="7427" max="7427" width="14.125" style="34" customWidth="1"/>
    <col min="7428" max="7428" width="11.125" style="34" customWidth="1"/>
    <col min="7429" max="7429" width="9" style="34"/>
    <col min="7430" max="7432" width="9.875" style="34" bestFit="1" customWidth="1"/>
    <col min="7433" max="7680" width="9" style="34"/>
    <col min="7681" max="7681" width="48.5" style="34" customWidth="1"/>
    <col min="7682" max="7682" width="12.375" style="34" customWidth="1"/>
    <col min="7683" max="7683" width="14.125" style="34" customWidth="1"/>
    <col min="7684" max="7684" width="11.125" style="34" customWidth="1"/>
    <col min="7685" max="7685" width="9" style="34"/>
    <col min="7686" max="7688" width="9.875" style="34" bestFit="1" customWidth="1"/>
    <col min="7689" max="7936" width="9" style="34"/>
    <col min="7937" max="7937" width="48.5" style="34" customWidth="1"/>
    <col min="7938" max="7938" width="12.375" style="34" customWidth="1"/>
    <col min="7939" max="7939" width="14.125" style="34" customWidth="1"/>
    <col min="7940" max="7940" width="11.125" style="34" customWidth="1"/>
    <col min="7941" max="7941" width="9" style="34"/>
    <col min="7942" max="7944" width="9.875" style="34" bestFit="1" customWidth="1"/>
    <col min="7945" max="8192" width="9" style="34"/>
    <col min="8193" max="8193" width="48.5" style="34" customWidth="1"/>
    <col min="8194" max="8194" width="12.375" style="34" customWidth="1"/>
    <col min="8195" max="8195" width="14.125" style="34" customWidth="1"/>
    <col min="8196" max="8196" width="11.125" style="34" customWidth="1"/>
    <col min="8197" max="8197" width="9" style="34"/>
    <col min="8198" max="8200" width="9.875" style="34" bestFit="1" customWidth="1"/>
    <col min="8201" max="8448" width="9" style="34"/>
    <col min="8449" max="8449" width="48.5" style="34" customWidth="1"/>
    <col min="8450" max="8450" width="12.375" style="34" customWidth="1"/>
    <col min="8451" max="8451" width="14.125" style="34" customWidth="1"/>
    <col min="8452" max="8452" width="11.125" style="34" customWidth="1"/>
    <col min="8453" max="8453" width="9" style="34"/>
    <col min="8454" max="8456" width="9.875" style="34" bestFit="1" customWidth="1"/>
    <col min="8457" max="8704" width="9" style="34"/>
    <col min="8705" max="8705" width="48.5" style="34" customWidth="1"/>
    <col min="8706" max="8706" width="12.375" style="34" customWidth="1"/>
    <col min="8707" max="8707" width="14.125" style="34" customWidth="1"/>
    <col min="8708" max="8708" width="11.125" style="34" customWidth="1"/>
    <col min="8709" max="8709" width="9" style="34"/>
    <col min="8710" max="8712" width="9.875" style="34" bestFit="1" customWidth="1"/>
    <col min="8713" max="8960" width="9" style="34"/>
    <col min="8961" max="8961" width="48.5" style="34" customWidth="1"/>
    <col min="8962" max="8962" width="12.375" style="34" customWidth="1"/>
    <col min="8963" max="8963" width="14.125" style="34" customWidth="1"/>
    <col min="8964" max="8964" width="11.125" style="34" customWidth="1"/>
    <col min="8965" max="8965" width="9" style="34"/>
    <col min="8966" max="8968" width="9.875" style="34" bestFit="1" customWidth="1"/>
    <col min="8969" max="9216" width="9" style="34"/>
    <col min="9217" max="9217" width="48.5" style="34" customWidth="1"/>
    <col min="9218" max="9218" width="12.375" style="34" customWidth="1"/>
    <col min="9219" max="9219" width="14.125" style="34" customWidth="1"/>
    <col min="9220" max="9220" width="11.125" style="34" customWidth="1"/>
    <col min="9221" max="9221" width="9" style="34"/>
    <col min="9222" max="9224" width="9.875" style="34" bestFit="1" customWidth="1"/>
    <col min="9225" max="9472" width="9" style="34"/>
    <col min="9473" max="9473" width="48.5" style="34" customWidth="1"/>
    <col min="9474" max="9474" width="12.375" style="34" customWidth="1"/>
    <col min="9475" max="9475" width="14.125" style="34" customWidth="1"/>
    <col min="9476" max="9476" width="11.125" style="34" customWidth="1"/>
    <col min="9477" max="9477" width="9" style="34"/>
    <col min="9478" max="9480" width="9.875" style="34" bestFit="1" customWidth="1"/>
    <col min="9481" max="9728" width="9" style="34"/>
    <col min="9729" max="9729" width="48.5" style="34" customWidth="1"/>
    <col min="9730" max="9730" width="12.375" style="34" customWidth="1"/>
    <col min="9731" max="9731" width="14.125" style="34" customWidth="1"/>
    <col min="9732" max="9732" width="11.125" style="34" customWidth="1"/>
    <col min="9733" max="9733" width="9" style="34"/>
    <col min="9734" max="9736" width="9.875" style="34" bestFit="1" customWidth="1"/>
    <col min="9737" max="9984" width="9" style="34"/>
    <col min="9985" max="9985" width="48.5" style="34" customWidth="1"/>
    <col min="9986" max="9986" width="12.375" style="34" customWidth="1"/>
    <col min="9987" max="9987" width="14.125" style="34" customWidth="1"/>
    <col min="9988" max="9988" width="11.125" style="34" customWidth="1"/>
    <col min="9989" max="9989" width="9" style="34"/>
    <col min="9990" max="9992" width="9.875" style="34" bestFit="1" customWidth="1"/>
    <col min="9993" max="10240" width="9" style="34"/>
    <col min="10241" max="10241" width="48.5" style="34" customWidth="1"/>
    <col min="10242" max="10242" width="12.375" style="34" customWidth="1"/>
    <col min="10243" max="10243" width="14.125" style="34" customWidth="1"/>
    <col min="10244" max="10244" width="11.125" style="34" customWidth="1"/>
    <col min="10245" max="10245" width="9" style="34"/>
    <col min="10246" max="10248" width="9.875" style="34" bestFit="1" customWidth="1"/>
    <col min="10249" max="10496" width="9" style="34"/>
    <col min="10497" max="10497" width="48.5" style="34" customWidth="1"/>
    <col min="10498" max="10498" width="12.375" style="34" customWidth="1"/>
    <col min="10499" max="10499" width="14.125" style="34" customWidth="1"/>
    <col min="10500" max="10500" width="11.125" style="34" customWidth="1"/>
    <col min="10501" max="10501" width="9" style="34"/>
    <col min="10502" max="10504" width="9.875" style="34" bestFit="1" customWidth="1"/>
    <col min="10505" max="10752" width="9" style="34"/>
    <col min="10753" max="10753" width="48.5" style="34" customWidth="1"/>
    <col min="10754" max="10754" width="12.375" style="34" customWidth="1"/>
    <col min="10755" max="10755" width="14.125" style="34" customWidth="1"/>
    <col min="10756" max="10756" width="11.125" style="34" customWidth="1"/>
    <col min="10757" max="10757" width="9" style="34"/>
    <col min="10758" max="10760" width="9.875" style="34" bestFit="1" customWidth="1"/>
    <col min="10761" max="11008" width="9" style="34"/>
    <col min="11009" max="11009" width="48.5" style="34" customWidth="1"/>
    <col min="11010" max="11010" width="12.375" style="34" customWidth="1"/>
    <col min="11011" max="11011" width="14.125" style="34" customWidth="1"/>
    <col min="11012" max="11012" width="11.125" style="34" customWidth="1"/>
    <col min="11013" max="11013" width="9" style="34"/>
    <col min="11014" max="11016" width="9.875" style="34" bestFit="1" customWidth="1"/>
    <col min="11017" max="11264" width="9" style="34"/>
    <col min="11265" max="11265" width="48.5" style="34" customWidth="1"/>
    <col min="11266" max="11266" width="12.375" style="34" customWidth="1"/>
    <col min="11267" max="11267" width="14.125" style="34" customWidth="1"/>
    <col min="11268" max="11268" width="11.125" style="34" customWidth="1"/>
    <col min="11269" max="11269" width="9" style="34"/>
    <col min="11270" max="11272" width="9.875" style="34" bestFit="1" customWidth="1"/>
    <col min="11273" max="11520" width="9" style="34"/>
    <col min="11521" max="11521" width="48.5" style="34" customWidth="1"/>
    <col min="11522" max="11522" width="12.375" style="34" customWidth="1"/>
    <col min="11523" max="11523" width="14.125" style="34" customWidth="1"/>
    <col min="11524" max="11524" width="11.125" style="34" customWidth="1"/>
    <col min="11525" max="11525" width="9" style="34"/>
    <col min="11526" max="11528" width="9.875" style="34" bestFit="1" customWidth="1"/>
    <col min="11529" max="11776" width="9" style="34"/>
    <col min="11777" max="11777" width="48.5" style="34" customWidth="1"/>
    <col min="11778" max="11778" width="12.375" style="34" customWidth="1"/>
    <col min="11779" max="11779" width="14.125" style="34" customWidth="1"/>
    <col min="11780" max="11780" width="11.125" style="34" customWidth="1"/>
    <col min="11781" max="11781" width="9" style="34"/>
    <col min="11782" max="11784" width="9.875" style="34" bestFit="1" customWidth="1"/>
    <col min="11785" max="12032" width="9" style="34"/>
    <col min="12033" max="12033" width="48.5" style="34" customWidth="1"/>
    <col min="12034" max="12034" width="12.375" style="34" customWidth="1"/>
    <col min="12035" max="12035" width="14.125" style="34" customWidth="1"/>
    <col min="12036" max="12036" width="11.125" style="34" customWidth="1"/>
    <col min="12037" max="12037" width="9" style="34"/>
    <col min="12038" max="12040" width="9.875" style="34" bestFit="1" customWidth="1"/>
    <col min="12041" max="12288" width="9" style="34"/>
    <col min="12289" max="12289" width="48.5" style="34" customWidth="1"/>
    <col min="12290" max="12290" width="12.375" style="34" customWidth="1"/>
    <col min="12291" max="12291" width="14.125" style="34" customWidth="1"/>
    <col min="12292" max="12292" width="11.125" style="34" customWidth="1"/>
    <col min="12293" max="12293" width="9" style="34"/>
    <col min="12294" max="12296" width="9.875" style="34" bestFit="1" customWidth="1"/>
    <col min="12297" max="12544" width="9" style="34"/>
    <col min="12545" max="12545" width="48.5" style="34" customWidth="1"/>
    <col min="12546" max="12546" width="12.375" style="34" customWidth="1"/>
    <col min="12547" max="12547" width="14.125" style="34" customWidth="1"/>
    <col min="12548" max="12548" width="11.125" style="34" customWidth="1"/>
    <col min="12549" max="12549" width="9" style="34"/>
    <col min="12550" max="12552" width="9.875" style="34" bestFit="1" customWidth="1"/>
    <col min="12553" max="12800" width="9" style="34"/>
    <col min="12801" max="12801" width="48.5" style="34" customWidth="1"/>
    <col min="12802" max="12802" width="12.375" style="34" customWidth="1"/>
    <col min="12803" max="12803" width="14.125" style="34" customWidth="1"/>
    <col min="12804" max="12804" width="11.125" style="34" customWidth="1"/>
    <col min="12805" max="12805" width="9" style="34"/>
    <col min="12806" max="12808" width="9.875" style="34" bestFit="1" customWidth="1"/>
    <col min="12809" max="13056" width="9" style="34"/>
    <col min="13057" max="13057" width="48.5" style="34" customWidth="1"/>
    <col min="13058" max="13058" width="12.375" style="34" customWidth="1"/>
    <col min="13059" max="13059" width="14.125" style="34" customWidth="1"/>
    <col min="13060" max="13060" width="11.125" style="34" customWidth="1"/>
    <col min="13061" max="13061" width="9" style="34"/>
    <col min="13062" max="13064" width="9.875" style="34" bestFit="1" customWidth="1"/>
    <col min="13065" max="13312" width="9" style="34"/>
    <col min="13313" max="13313" width="48.5" style="34" customWidth="1"/>
    <col min="13314" max="13314" width="12.375" style="34" customWidth="1"/>
    <col min="13315" max="13315" width="14.125" style="34" customWidth="1"/>
    <col min="13316" max="13316" width="11.125" style="34" customWidth="1"/>
    <col min="13317" max="13317" width="9" style="34"/>
    <col min="13318" max="13320" width="9.875" style="34" bestFit="1" customWidth="1"/>
    <col min="13321" max="13568" width="9" style="34"/>
    <col min="13569" max="13569" width="48.5" style="34" customWidth="1"/>
    <col min="13570" max="13570" width="12.375" style="34" customWidth="1"/>
    <col min="13571" max="13571" width="14.125" style="34" customWidth="1"/>
    <col min="13572" max="13572" width="11.125" style="34" customWidth="1"/>
    <col min="13573" max="13573" width="9" style="34"/>
    <col min="13574" max="13576" width="9.875" style="34" bestFit="1" customWidth="1"/>
    <col min="13577" max="13824" width="9" style="34"/>
    <col min="13825" max="13825" width="48.5" style="34" customWidth="1"/>
    <col min="13826" max="13826" width="12.375" style="34" customWidth="1"/>
    <col min="13827" max="13827" width="14.125" style="34" customWidth="1"/>
    <col min="13828" max="13828" width="11.125" style="34" customWidth="1"/>
    <col min="13829" max="13829" width="9" style="34"/>
    <col min="13830" max="13832" width="9.875" style="34" bestFit="1" customWidth="1"/>
    <col min="13833" max="14080" width="9" style="34"/>
    <col min="14081" max="14081" width="48.5" style="34" customWidth="1"/>
    <col min="14082" max="14082" width="12.375" style="34" customWidth="1"/>
    <col min="14083" max="14083" width="14.125" style="34" customWidth="1"/>
    <col min="14084" max="14084" width="11.125" style="34" customWidth="1"/>
    <col min="14085" max="14085" width="9" style="34"/>
    <col min="14086" max="14088" width="9.875" style="34" bestFit="1" customWidth="1"/>
    <col min="14089" max="14336" width="9" style="34"/>
    <col min="14337" max="14337" width="48.5" style="34" customWidth="1"/>
    <col min="14338" max="14338" width="12.375" style="34" customWidth="1"/>
    <col min="14339" max="14339" width="14.125" style="34" customWidth="1"/>
    <col min="14340" max="14340" width="11.125" style="34" customWidth="1"/>
    <col min="14341" max="14341" width="9" style="34"/>
    <col min="14342" max="14344" width="9.875" style="34" bestFit="1" customWidth="1"/>
    <col min="14345" max="14592" width="9" style="34"/>
    <col min="14593" max="14593" width="48.5" style="34" customWidth="1"/>
    <col min="14594" max="14594" width="12.375" style="34" customWidth="1"/>
    <col min="14595" max="14595" width="14.125" style="34" customWidth="1"/>
    <col min="14596" max="14596" width="11.125" style="34" customWidth="1"/>
    <col min="14597" max="14597" width="9" style="34"/>
    <col min="14598" max="14600" width="9.875" style="34" bestFit="1" customWidth="1"/>
    <col min="14601" max="14848" width="9" style="34"/>
    <col min="14849" max="14849" width="48.5" style="34" customWidth="1"/>
    <col min="14850" max="14850" width="12.375" style="34" customWidth="1"/>
    <col min="14851" max="14851" width="14.125" style="34" customWidth="1"/>
    <col min="14852" max="14852" width="11.125" style="34" customWidth="1"/>
    <col min="14853" max="14853" width="9" style="34"/>
    <col min="14854" max="14856" width="9.875" style="34" bestFit="1" customWidth="1"/>
    <col min="14857" max="15104" width="9" style="34"/>
    <col min="15105" max="15105" width="48.5" style="34" customWidth="1"/>
    <col min="15106" max="15106" width="12.375" style="34" customWidth="1"/>
    <col min="15107" max="15107" width="14.125" style="34" customWidth="1"/>
    <col min="15108" max="15108" width="11.125" style="34" customWidth="1"/>
    <col min="15109" max="15109" width="9" style="34"/>
    <col min="15110" max="15112" width="9.875" style="34" bestFit="1" customWidth="1"/>
    <col min="15113" max="15360" width="9" style="34"/>
    <col min="15361" max="15361" width="48.5" style="34" customWidth="1"/>
    <col min="15362" max="15362" width="12.375" style="34" customWidth="1"/>
    <col min="15363" max="15363" width="14.125" style="34" customWidth="1"/>
    <col min="15364" max="15364" width="11.125" style="34" customWidth="1"/>
    <col min="15365" max="15365" width="9" style="34"/>
    <col min="15366" max="15368" width="9.875" style="34" bestFit="1" customWidth="1"/>
    <col min="15369" max="15616" width="9" style="34"/>
    <col min="15617" max="15617" width="48.5" style="34" customWidth="1"/>
    <col min="15618" max="15618" width="12.375" style="34" customWidth="1"/>
    <col min="15619" max="15619" width="14.125" style="34" customWidth="1"/>
    <col min="15620" max="15620" width="11.125" style="34" customWidth="1"/>
    <col min="15621" max="15621" width="9" style="34"/>
    <col min="15622" max="15624" width="9.875" style="34" bestFit="1" customWidth="1"/>
    <col min="15625" max="15872" width="9" style="34"/>
    <col min="15873" max="15873" width="48.5" style="34" customWidth="1"/>
    <col min="15874" max="15874" width="12.375" style="34" customWidth="1"/>
    <col min="15875" max="15875" width="14.125" style="34" customWidth="1"/>
    <col min="15876" max="15876" width="11.125" style="34" customWidth="1"/>
    <col min="15877" max="15877" width="9" style="34"/>
    <col min="15878" max="15880" width="9.875" style="34" bestFit="1" customWidth="1"/>
    <col min="15881" max="16128" width="9" style="34"/>
    <col min="16129" max="16129" width="48.5" style="34" customWidth="1"/>
    <col min="16130" max="16130" width="12.375" style="34" customWidth="1"/>
    <col min="16131" max="16131" width="14.125" style="34" customWidth="1"/>
    <col min="16132" max="16132" width="11.125" style="34" customWidth="1"/>
    <col min="16133" max="16133" width="9" style="34"/>
    <col min="16134" max="16136" width="9.875" style="34" bestFit="1" customWidth="1"/>
    <col min="16137" max="16384" width="9" style="34"/>
  </cols>
  <sheetData>
    <row r="1" spans="1:8" s="3" customFormat="1" ht="22.5" customHeight="1">
      <c r="A1" s="1" t="s">
        <v>0</v>
      </c>
      <c r="B1" s="2"/>
      <c r="C1" s="2"/>
      <c r="D1" s="2"/>
    </row>
    <row r="2" spans="1:8" s="3" customFormat="1" ht="22.5" customHeight="1">
      <c r="A2" s="1" t="s">
        <v>1</v>
      </c>
      <c r="B2" s="4"/>
      <c r="C2" s="2"/>
      <c r="D2" s="2"/>
    </row>
    <row r="3" spans="1:8" s="3" customFormat="1" ht="25.5" customHeight="1">
      <c r="A3" s="5" t="s">
        <v>2</v>
      </c>
      <c r="B3" s="6" t="s">
        <v>3</v>
      </c>
      <c r="C3" s="6" t="s">
        <v>4</v>
      </c>
      <c r="D3" s="6" t="s">
        <v>5</v>
      </c>
    </row>
    <row r="4" spans="1:8" s="3" customFormat="1" ht="22.5" customHeight="1">
      <c r="A4" s="7"/>
      <c r="B4" s="8" t="s">
        <v>6</v>
      </c>
      <c r="C4" s="8"/>
      <c r="D4" s="8"/>
      <c r="F4" s="9"/>
      <c r="G4" s="10"/>
      <c r="H4" s="9"/>
    </row>
    <row r="5" spans="1:8" s="15" customFormat="1" ht="18.95" customHeight="1">
      <c r="A5" s="11" t="s">
        <v>7</v>
      </c>
      <c r="B5" s="12">
        <f>(824656+[1]ตารางที่5!$B$5+[2]ตารางที่5!$B$5+[3]ตารางที่5!$B$5)/4</f>
        <v>874278</v>
      </c>
      <c r="C5" s="12">
        <f>(458901+[1]ตารางที่5!$C$5+[2]ตารางที่5!$C$5+[3]ตารางที่5!$C$5)/4</f>
        <v>482981.25</v>
      </c>
      <c r="D5" s="12">
        <f>(365755+[1]ตารางที่5!$D$5+[2]ตารางที่5!$D$5+[3]ตารางที่5!$D$5)/4</f>
        <v>391296.75</v>
      </c>
      <c r="E5" s="13"/>
      <c r="F5" s="14"/>
    </row>
    <row r="6" spans="1:8" s="19" customFormat="1" ht="18.95" customHeight="1">
      <c r="A6" s="16" t="s">
        <v>8</v>
      </c>
      <c r="B6" s="17">
        <f>(461213+[1]ตารางที่5!$B$6+[2]ตารางที่5!$B$6+[3]ตารางที่5!$B$6)/4</f>
        <v>553466.75</v>
      </c>
      <c r="C6" s="17">
        <f>(249714+[1]ตารางที่5!$C$6+[2]ตารางที่5!$C$6+[3]ตารางที่5!$C$6)/4</f>
        <v>302115.25</v>
      </c>
      <c r="D6" s="17">
        <f>(211499+[1]ตารางที่5!$D$6+[2]ตารางที่5!$D$6+[3]ตารางที่5!$D$6)/4</f>
        <v>251351.75</v>
      </c>
      <c r="E6" s="18"/>
      <c r="F6" s="14"/>
    </row>
    <row r="7" spans="1:8" s="19" customFormat="1" ht="18.95" customHeight="1">
      <c r="A7" s="16" t="s">
        <v>9</v>
      </c>
      <c r="B7" s="17">
        <f>(2768+[1]ตารางที่5!$B$7+[2]ตารางที่5!$B$7+[3]ตารางที่5!$B$7)/4</f>
        <v>1536</v>
      </c>
      <c r="C7" s="17">
        <f>(2701+[1]ตารางที่5!$C$7+[2]ตารางที่5!$C$7+[3]ตารางที่5!$C$7)/4</f>
        <v>1294</v>
      </c>
      <c r="D7" s="17">
        <f>(68+[1]ตารางที่5!$D$7+[2]ตารางที่5!$D$7+[3]ตารางที่5!$D$7)/4</f>
        <v>242.5</v>
      </c>
      <c r="E7" s="20"/>
      <c r="F7" s="14"/>
    </row>
    <row r="8" spans="1:8" s="19" customFormat="1" ht="18.95" customHeight="1">
      <c r="A8" s="21" t="s">
        <v>10</v>
      </c>
      <c r="B8" s="17">
        <f>(0+[1]ตารางที่5!$B$8+[2]ตารางที่5!$B$8+[3]ตารางที่5!$B$8)/4</f>
        <v>21.25</v>
      </c>
      <c r="C8" s="17">
        <f>(0+[1]ตารางที่5!$C$8+[2]ตารางที่5!$C$8+[3]ตารางที่5!$C$8)/4</f>
        <v>0</v>
      </c>
      <c r="D8" s="17">
        <f>(0+[1]ตารางที่5!$D$8+[2]ตารางที่5!$D$8+[3]ตารางที่5!$D$8)/4</f>
        <v>21.25</v>
      </c>
      <c r="F8" s="14"/>
    </row>
    <row r="9" spans="1:8" s="19" customFormat="1" ht="18.95" customHeight="1">
      <c r="A9" s="21" t="s">
        <v>11</v>
      </c>
      <c r="B9" s="17">
        <f>(46218+[1]ตารางที่5!$B$9+[2]ตารางที่5!$B$9+[3]ตารางที่5!$B$9)/4</f>
        <v>37750.5</v>
      </c>
      <c r="C9" s="17">
        <f>(27371+[1]ตารางที่5!$C$9+[2]ตารางที่5!$C$9+[3]ตารางที่5!$C$9)/4</f>
        <v>18706.75</v>
      </c>
      <c r="D9" s="17">
        <f>(18847+[1]ตารางที่5!$D$9+[2]ตารางที่5!$D$9+[3]ตารางที่5!$D$9)/4</f>
        <v>19043.5</v>
      </c>
      <c r="E9" s="18"/>
      <c r="F9" s="14"/>
    </row>
    <row r="10" spans="1:8" s="19" customFormat="1" ht="18.95" customHeight="1">
      <c r="A10" s="16" t="s">
        <v>12</v>
      </c>
      <c r="B10" s="17">
        <f>(426+[1]ตารางที่5!$B$10+[2]ตารางที่5!$B$10+[3]ตารางที่5!$B$10)/4</f>
        <v>3868.75</v>
      </c>
      <c r="C10" s="17">
        <f>(426+[1]ตารางที่5!$C$10+[2]ตารางที่5!$C$10+[3]ตารางที่5!$C$10)/4</f>
        <v>3868.75</v>
      </c>
      <c r="D10" s="17">
        <f>(0+[1]ตารางที่5!$D$10+[2]ตารางที่5!$D$10+[3]ตารางที่5!$D$10)/4</f>
        <v>0</v>
      </c>
      <c r="E10" s="18"/>
      <c r="F10" s="14"/>
    </row>
    <row r="11" spans="1:8" s="23" customFormat="1" ht="18.95" customHeight="1">
      <c r="A11" s="16" t="s">
        <v>13</v>
      </c>
      <c r="B11" s="17">
        <f>(28299+[1]ตารางที่5!$B$11+[2]ตารางที่5!$B$11+[3]ตารางที่5!$B$11)/4</f>
        <v>32647.75</v>
      </c>
      <c r="C11" s="17">
        <f>(26663+[1]ตารางที่5!$C$11+[2]ตารางที่5!$C$11+[3]ตารางที่5!$C$11)/4</f>
        <v>31343</v>
      </c>
      <c r="D11" s="17">
        <f>(1636+[1]ตารางที่5!$D$11+[2]ตารางที่5!$D$11+[3]ตารางที่5!$D$11)/4</f>
        <v>1304.75</v>
      </c>
      <c r="E11" s="22"/>
      <c r="F11" s="14"/>
    </row>
    <row r="12" spans="1:8" s="23" customFormat="1" ht="18.95" customHeight="1">
      <c r="A12" s="21" t="s">
        <v>14</v>
      </c>
      <c r="B12" s="17">
        <f>(143936+[1]ตารางที่5!$B$12+[2]ตารางที่5!$B$12+[3]ตารางที่5!$B$12)/4</f>
        <v>101235.5</v>
      </c>
      <c r="C12" s="17">
        <f>(76851+[1]ตารางที่5!$C$12+[2]ตารางที่5!$C$12+[3]ตารางที่5!$C$12)/4</f>
        <v>54713.25</v>
      </c>
      <c r="D12" s="17">
        <f>(67084+[1]ตารางที่5!$D$12+[2]ตารางที่5!$D$12+[3]ตารางที่5!$D$12)/4</f>
        <v>46522.25</v>
      </c>
      <c r="E12" s="22"/>
      <c r="F12" s="14"/>
    </row>
    <row r="13" spans="1:8" s="23" customFormat="1" ht="18.95" customHeight="1">
      <c r="A13" s="21" t="s">
        <v>15</v>
      </c>
      <c r="B13" s="17"/>
      <c r="C13" s="24"/>
      <c r="D13" s="24"/>
      <c r="F13" s="14"/>
    </row>
    <row r="14" spans="1:8" s="27" customFormat="1" ht="18.95" customHeight="1">
      <c r="A14" s="25" t="s">
        <v>16</v>
      </c>
      <c r="B14" s="17">
        <f>(26286+[1]ตารางที่5!$B$14+[2]ตารางที่5!$B$14+[3]ตารางที่5!$B$14)/4</f>
        <v>23367.5</v>
      </c>
      <c r="C14" s="17">
        <f>(11562+[1]ตารางที่5!$C$14+[2]ตารางที่5!$C$14+[3]ตารางที่5!$C$14)/4</f>
        <v>8738.75</v>
      </c>
      <c r="D14" s="17">
        <f>(14724+[1]ตารางที่5!$D$14+[2]ตารางที่5!$D$14+[3]ตารางที่5!$D$14)/4</f>
        <v>14628.5</v>
      </c>
      <c r="E14" s="26"/>
      <c r="F14" s="14"/>
    </row>
    <row r="15" spans="1:8" s="23" customFormat="1" ht="18.95" customHeight="1">
      <c r="A15" s="28" t="s">
        <v>17</v>
      </c>
      <c r="B15" s="17">
        <f>(5019+[1]ตารางที่5!$B$15+[2]ตารางที่5!$B$15+[3]ตารางที่5!$B$15)/4</f>
        <v>6206.75</v>
      </c>
      <c r="C15" s="17">
        <f>(4653+[1]ตารางที่5!$C$15+[2]ตารางที่5!$C$15+[3]ตารางที่5!$C$15)/4</f>
        <v>5776.5</v>
      </c>
      <c r="D15" s="17">
        <f>(366+[1]ตารางที่5!$D$15+[2]ตารางที่5!$D$15+[3]ตารางที่5!$D$15)/4</f>
        <v>430</v>
      </c>
      <c r="E15" s="22"/>
      <c r="F15" s="14"/>
      <c r="G15" s="29"/>
      <c r="H15" s="29"/>
    </row>
    <row r="16" spans="1:8" s="23" customFormat="1" ht="18.95" customHeight="1">
      <c r="A16" s="28" t="s">
        <v>18</v>
      </c>
      <c r="B16" s="17">
        <f>(1129+[1]ตารางที่5!$B$16+[2]ตารางที่5!$B$16+[3]ตารางที่5!$B$16)/4</f>
        <v>3614.75</v>
      </c>
      <c r="C16" s="17">
        <f>(231+[1]ตารางที่5!$C$16+[2]ตารางที่5!$C$16+[3]ตารางที่5!$C$16)/4</f>
        <v>657.5</v>
      </c>
      <c r="D16" s="17">
        <f>(897+[1]ตารางที่5!$D$16+[2]ตารางที่5!$D$16+[3]ตารางที่5!$D$16)/4</f>
        <v>2957.25</v>
      </c>
      <c r="E16" s="22"/>
      <c r="F16" s="14"/>
    </row>
    <row r="17" spans="1:8" s="23" customFormat="1" ht="18.95" customHeight="1">
      <c r="A17" s="28" t="s">
        <v>19</v>
      </c>
      <c r="B17" s="17">
        <f>(2134+[1]ตารางที่5!$B$17+[2]ตารางที่5!$B$17+[3]ตารางที่5!$B$17)/4</f>
        <v>4139.5</v>
      </c>
      <c r="C17" s="17">
        <f>(1767+[1]ตารางที่5!$C$17+[2]ตารางที่5!$C$17+[3]ตารางที่5!$C$17)/4</f>
        <v>2536</v>
      </c>
      <c r="D17" s="17">
        <f>(367+[1]ตารางที่5!$D$17+[2]ตารางที่5!$D$17+[3]ตารางที่5!$D$17)/4</f>
        <v>1603.5</v>
      </c>
      <c r="E17" s="22"/>
      <c r="F17" s="14"/>
    </row>
    <row r="18" spans="1:8" s="23" customFormat="1" ht="17.25" customHeight="1">
      <c r="A18" s="2" t="s">
        <v>20</v>
      </c>
      <c r="B18" s="17">
        <f>(44141+[1]ตารางที่5!$B$18+[2]ตารางที่5!$B$18+[3]ตารางที่5!$B$18)/4</f>
        <v>47743.25</v>
      </c>
      <c r="C18" s="17">
        <f>(26611+[1]ตารางที่5!$C$18+[2]ตารางที่5!$C$18+[3]ตารางที่5!$C$18)/4</f>
        <v>31878.5</v>
      </c>
      <c r="D18" s="17">
        <f>(17530+[1]ตารางที่5!$D$18+[2]ตารางที่5!$D$18+[3]ตารางที่5!$D$18)/4</f>
        <v>15864.5</v>
      </c>
      <c r="E18" s="22"/>
      <c r="F18" s="14"/>
    </row>
    <row r="19" spans="1:8" s="23" customFormat="1" ht="20.25" customHeight="1">
      <c r="A19" s="2" t="s">
        <v>21</v>
      </c>
      <c r="B19" s="24"/>
      <c r="C19" s="24"/>
      <c r="D19" s="24"/>
      <c r="F19" s="14"/>
    </row>
    <row r="20" spans="1:8" s="23" customFormat="1" ht="18.95" customHeight="1">
      <c r="A20" s="2" t="s">
        <v>22</v>
      </c>
      <c r="B20" s="17">
        <f>(29661+[1]ตารางที่5!$B$20+[2]ตารางที่5!$B$20+[3]ตารางที่5!$B$20)/4</f>
        <v>36522.75</v>
      </c>
      <c r="C20" s="17">
        <f>(10883+[1]ตารางที่5!$C$20+[2]ตารางที่5!$C$20+[3]ตารางที่5!$C$20)/4</f>
        <v>13930.75</v>
      </c>
      <c r="D20" s="17">
        <f>(18778+[1]ตารางที่5!$D$20+[2]ตารางที่5!$D$20+[3]ตารางที่5!$D$20)/4</f>
        <v>22592.25</v>
      </c>
      <c r="E20" s="22"/>
      <c r="F20" s="14"/>
    </row>
    <row r="21" spans="1:8" s="23" customFormat="1" ht="18.95" customHeight="1">
      <c r="A21" s="2" t="s">
        <v>23</v>
      </c>
      <c r="B21" s="17">
        <f>(10499+[1]ตารางที่5!$B$21+[2]ตารางที่5!$B$21+[3]ตารางที่5!$B$21)/4</f>
        <v>9715.75</v>
      </c>
      <c r="C21" s="17">
        <f>(896+[1]ตารางที่5!$C$21+[2]ตารางที่5!$C$21+[3]ตารางที่5!$C$21)/4</f>
        <v>1250.75</v>
      </c>
      <c r="D21" s="17">
        <f>(9603+[1]ตารางที่5!$D$21+[2]ตารางที่5!$D$21+[3]ตารางที่5!$D$21)/4</f>
        <v>8465</v>
      </c>
      <c r="E21" s="22"/>
      <c r="F21" s="14"/>
    </row>
    <row r="22" spans="1:8" s="23" customFormat="1" ht="18.95" customHeight="1">
      <c r="A22" s="2" t="s">
        <v>24</v>
      </c>
      <c r="B22" s="17">
        <f>(19682+[1]ตารางที่5!$B$22+[2]ตารางที่5!$B$22+[3]ตารางที่5!$B$22)/4</f>
        <v>9204</v>
      </c>
      <c r="C22" s="17">
        <f>(18503+[1]ตารางที่5!$C$22+[2]ตารางที่5!$C$22+[3]ตารางที่5!$C$22)/4</f>
        <v>6148.75</v>
      </c>
      <c r="D22" s="17">
        <f>(1179+[1]ตารางที่5!$D$22+[2]ตารางที่5!$D$22+[3]ตารางที่5!$D$22)/4</f>
        <v>3055</v>
      </c>
      <c r="E22" s="22"/>
      <c r="F22" s="14"/>
    </row>
    <row r="23" spans="1:8" s="23" customFormat="1" ht="18.95" customHeight="1">
      <c r="A23" s="2" t="s">
        <v>25</v>
      </c>
      <c r="B23" s="17">
        <f>(3198+[1]ตารางที่5!$B$23+[2]ตารางที่5!$B$23+[3]ตารางที่5!$B$23)/4</f>
        <v>3226</v>
      </c>
      <c r="C23" s="17">
        <f>(70+[1]ตารางที่5!$C$23+[2]ตารางที่5!$C$23+[3]ตารางที่5!$C$23)/4</f>
        <v>23.25</v>
      </c>
      <c r="D23" s="17">
        <f>(3128+[1]ตารางที่5!$D$23+[2]ตารางที่5!$D$23+[3]ตารางที่5!$D$23)/4</f>
        <v>3202.5</v>
      </c>
      <c r="E23" s="30"/>
      <c r="F23" s="14"/>
    </row>
    <row r="24" spans="1:8" s="32" customFormat="1" ht="18.95" customHeight="1">
      <c r="A24" s="31" t="s">
        <v>26</v>
      </c>
      <c r="B24" s="17">
        <f>(49+[1]ตารางที่5!$B$24+[2]ตารางที่5!$B$24+[3]ตารางที่5!$B$24)/4</f>
        <v>12.25</v>
      </c>
      <c r="C24" s="17">
        <f>(0+[1]ตารางที่5!$C$24+[2]ตารางที่5!$C$24+[3]ตารางที่5!$C$24)/4</f>
        <v>0</v>
      </c>
      <c r="D24" s="17">
        <f>(49+[1]ตารางที่5!$D$24+[2]ตารางที่5!$D$24+[3]ตารางที่5!$D$24)/4</f>
        <v>12.25</v>
      </c>
      <c r="F24" s="14"/>
    </row>
    <row r="25" spans="1:8" s="32" customFormat="1" ht="18.95" customHeight="1">
      <c r="A25" s="31" t="s">
        <v>27</v>
      </c>
      <c r="B25" s="17">
        <f>(0+[1]ตารางที่5!$B$25+[2]ตารางที่5!$B$25+[3]ตารางที่5!$B$25)/4</f>
        <v>0</v>
      </c>
      <c r="C25" s="17">
        <v>0</v>
      </c>
      <c r="D25" s="17">
        <v>0</v>
      </c>
      <c r="F25" s="14"/>
    </row>
    <row r="26" spans="1:8" ht="18.95" customHeight="1">
      <c r="A26" s="2"/>
      <c r="B26" s="33" t="s">
        <v>28</v>
      </c>
      <c r="C26" s="33"/>
      <c r="D26" s="33"/>
      <c r="F26" s="35"/>
      <c r="G26" s="35"/>
      <c r="H26" s="35"/>
    </row>
    <row r="27" spans="1:8" s="15" customFormat="1" ht="18.95" customHeight="1">
      <c r="A27" s="36" t="s">
        <v>7</v>
      </c>
      <c r="B27" s="37">
        <f>B5*100/B5</f>
        <v>100</v>
      </c>
      <c r="C27" s="37">
        <f>C5*100/C5</f>
        <v>100</v>
      </c>
      <c r="D27" s="37">
        <f>D5*100/D5</f>
        <v>100</v>
      </c>
      <c r="F27" s="35"/>
      <c r="G27" s="35"/>
      <c r="H27" s="35"/>
    </row>
    <row r="28" spans="1:8" s="19" customFormat="1" ht="18.95" customHeight="1">
      <c r="A28" s="16" t="s">
        <v>8</v>
      </c>
      <c r="B28" s="38">
        <f t="shared" ref="B28:D29" si="0">B6*100/B$5</f>
        <v>63.305579003474868</v>
      </c>
      <c r="C28" s="38">
        <f t="shared" si="0"/>
        <v>62.55216946827646</v>
      </c>
      <c r="D28" s="38">
        <f t="shared" si="0"/>
        <v>64.235583352021195</v>
      </c>
      <c r="G28" s="34"/>
      <c r="H28" s="34"/>
    </row>
    <row r="29" spans="1:8" s="19" customFormat="1" ht="18.95" customHeight="1">
      <c r="A29" s="16" t="s">
        <v>9</v>
      </c>
      <c r="B29" s="38">
        <f t="shared" si="0"/>
        <v>0.17568782469649241</v>
      </c>
      <c r="C29" s="38">
        <f t="shared" si="0"/>
        <v>0.26791930328558305</v>
      </c>
      <c r="D29" s="38">
        <f t="shared" si="0"/>
        <v>6.1973425539568118E-2</v>
      </c>
      <c r="F29" s="23"/>
      <c r="G29" s="15"/>
      <c r="H29" s="15"/>
    </row>
    <row r="30" spans="1:8" s="19" customFormat="1" ht="18.95" customHeight="1">
      <c r="A30" s="21" t="s">
        <v>10</v>
      </c>
      <c r="B30" s="38" t="s">
        <v>29</v>
      </c>
      <c r="C30" s="38" t="s">
        <v>29</v>
      </c>
      <c r="D30" s="38" t="s">
        <v>29</v>
      </c>
      <c r="F30" s="23"/>
    </row>
    <row r="31" spans="1:8" s="19" customFormat="1" ht="18.95" customHeight="1">
      <c r="A31" s="21" t="s">
        <v>11</v>
      </c>
      <c r="B31" s="38">
        <f>B9*100/B$5</f>
        <v>4.3179057462271722</v>
      </c>
      <c r="C31" s="38">
        <f>C9*100/C$5</f>
        <v>3.8731834827956573</v>
      </c>
      <c r="D31" s="38">
        <f>D9*100/D$5</f>
        <v>4.866766718609342</v>
      </c>
      <c r="F31" s="23"/>
    </row>
    <row r="32" spans="1:8" s="19" customFormat="1" ht="18.95" customHeight="1">
      <c r="A32" s="16" t="s">
        <v>12</v>
      </c>
      <c r="B32" s="38">
        <f t="shared" ref="B32:C34" si="1">B10*100/B$5</f>
        <v>0.44250798944958009</v>
      </c>
      <c r="C32" s="38">
        <f t="shared" si="1"/>
        <v>0.80101453213763474</v>
      </c>
      <c r="D32" s="38" t="s">
        <v>29</v>
      </c>
      <c r="F32" s="27"/>
    </row>
    <row r="33" spans="1:8" s="23" customFormat="1" ht="18.95" customHeight="1">
      <c r="A33" s="16" t="s">
        <v>13</v>
      </c>
      <c r="B33" s="38">
        <f t="shared" si="1"/>
        <v>3.7342527205305407</v>
      </c>
      <c r="C33" s="38">
        <f t="shared" si="1"/>
        <v>6.4894858754868849</v>
      </c>
      <c r="D33" s="38">
        <f>D11*100/D$5</f>
        <v>0.33344258545464533</v>
      </c>
      <c r="E33" s="23" t="s">
        <v>30</v>
      </c>
      <c r="G33" s="19"/>
      <c r="H33" s="19"/>
    </row>
    <row r="34" spans="1:8" s="23" customFormat="1" ht="18.95" customHeight="1">
      <c r="A34" s="21" t="s">
        <v>14</v>
      </c>
      <c r="B34" s="38">
        <f t="shared" si="1"/>
        <v>11.579326026732916</v>
      </c>
      <c r="C34" s="38">
        <f t="shared" si="1"/>
        <v>11.328234791723281</v>
      </c>
      <c r="D34" s="38">
        <f>D12*100/D$5</f>
        <v>11.889250294054321</v>
      </c>
      <c r="G34" s="19"/>
      <c r="H34" s="19"/>
    </row>
    <row r="35" spans="1:8" s="23" customFormat="1" ht="18.95" customHeight="1">
      <c r="A35" s="21" t="s">
        <v>15</v>
      </c>
      <c r="B35" s="38"/>
      <c r="C35" s="38"/>
      <c r="D35" s="38"/>
    </row>
    <row r="36" spans="1:8" s="27" customFormat="1" ht="18.95" customHeight="1">
      <c r="A36" s="25" t="s">
        <v>16</v>
      </c>
      <c r="B36" s="38">
        <f t="shared" ref="B36:D40" si="2">B14*100/B$5</f>
        <v>2.6727768512990147</v>
      </c>
      <c r="C36" s="38">
        <f t="shared" si="2"/>
        <v>1.8093352485215524</v>
      </c>
      <c r="D36" s="38">
        <f t="shared" si="2"/>
        <v>3.7384670330126686</v>
      </c>
      <c r="F36" s="23"/>
      <c r="G36" s="23"/>
      <c r="H36" s="23"/>
    </row>
    <row r="37" spans="1:8" s="23" customFormat="1" ht="18.95" customHeight="1">
      <c r="A37" s="28" t="s">
        <v>17</v>
      </c>
      <c r="B37" s="38">
        <f t="shared" si="2"/>
        <v>0.7099286496972359</v>
      </c>
      <c r="C37" s="38">
        <f t="shared" si="2"/>
        <v>1.1960091618463449</v>
      </c>
      <c r="D37" s="38">
        <f t="shared" si="2"/>
        <v>0.10989102260624449</v>
      </c>
    </row>
    <row r="38" spans="1:8" s="23" customFormat="1" ht="18.95" customHeight="1">
      <c r="A38" s="28" t="s">
        <v>18</v>
      </c>
      <c r="B38" s="38">
        <f t="shared" si="2"/>
        <v>0.41345544552190494</v>
      </c>
      <c r="C38" s="38">
        <f t="shared" si="2"/>
        <v>0.13613364908058026</v>
      </c>
      <c r="D38" s="38">
        <f t="shared" si="2"/>
        <v>0.75575634093561983</v>
      </c>
      <c r="G38" s="27"/>
      <c r="H38" s="27"/>
    </row>
    <row r="39" spans="1:8" s="23" customFormat="1" ht="18.95" customHeight="1">
      <c r="A39" s="28" t="s">
        <v>31</v>
      </c>
      <c r="B39" s="38">
        <f t="shared" si="2"/>
        <v>0.473476399955163</v>
      </c>
      <c r="C39" s="38">
        <f t="shared" si="2"/>
        <v>0.52507214306973615</v>
      </c>
      <c r="D39" s="38">
        <f t="shared" si="2"/>
        <v>0.40979129011421639</v>
      </c>
    </row>
    <row r="40" spans="1:8" s="23" customFormat="1" ht="17.25" customHeight="1">
      <c r="A40" s="2" t="s">
        <v>20</v>
      </c>
      <c r="B40" s="38">
        <f t="shared" si="2"/>
        <v>5.4608774325786538</v>
      </c>
      <c r="C40" s="38">
        <f t="shared" si="2"/>
        <v>6.60035974481411</v>
      </c>
      <c r="D40" s="38">
        <f t="shared" si="2"/>
        <v>4.0543398328761997</v>
      </c>
    </row>
    <row r="41" spans="1:8" s="23" customFormat="1" ht="21" customHeight="1">
      <c r="A41" s="2" t="s">
        <v>21</v>
      </c>
      <c r="B41" s="38"/>
      <c r="C41" s="38"/>
      <c r="D41" s="38"/>
    </row>
    <row r="42" spans="1:8" s="23" customFormat="1" ht="18.95" customHeight="1">
      <c r="A42" s="2" t="s">
        <v>22</v>
      </c>
      <c r="B42" s="38">
        <f t="shared" ref="B42:D45" si="3">B20*100/B$5</f>
        <v>4.1774755855688923</v>
      </c>
      <c r="C42" s="38">
        <f t="shared" si="3"/>
        <v>2.8843252196643245</v>
      </c>
      <c r="D42" s="38">
        <f t="shared" si="3"/>
        <v>5.7736871057579702</v>
      </c>
      <c r="F42" s="34"/>
    </row>
    <row r="43" spans="1:8" s="23" customFormat="1" ht="18.95" customHeight="1">
      <c r="A43" s="2" t="s">
        <v>23</v>
      </c>
      <c r="B43" s="38">
        <f t="shared" si="3"/>
        <v>1.1112884002571264</v>
      </c>
      <c r="C43" s="38">
        <f t="shared" si="3"/>
        <v>0.25896450431564372</v>
      </c>
      <c r="D43" s="38">
        <f t="shared" si="3"/>
        <v>2.1633197822368828</v>
      </c>
      <c r="F43" s="34"/>
    </row>
    <row r="44" spans="1:8" s="23" customFormat="1" ht="18.95" customHeight="1">
      <c r="A44" s="2" t="s">
        <v>24</v>
      </c>
      <c r="B44" s="38">
        <f t="shared" si="3"/>
        <v>1.0527543870485132</v>
      </c>
      <c r="C44" s="38">
        <f t="shared" si="3"/>
        <v>1.2730825472003313</v>
      </c>
      <c r="D44" s="38">
        <f t="shared" si="3"/>
        <v>0.78073738153971384</v>
      </c>
      <c r="F44" s="34"/>
    </row>
    <row r="45" spans="1:8" s="23" customFormat="1" ht="18.95" customHeight="1">
      <c r="A45" s="2" t="s">
        <v>25</v>
      </c>
      <c r="B45" s="38">
        <f t="shared" si="3"/>
        <v>0.36899018390031546</v>
      </c>
      <c r="C45" s="38">
        <f t="shared" si="3"/>
        <v>4.81385146938934E-3</v>
      </c>
      <c r="D45" s="38">
        <f t="shared" si="3"/>
        <v>0.81843255789883251</v>
      </c>
      <c r="F45" s="34"/>
    </row>
    <row r="46" spans="1:8" s="32" customFormat="1" ht="18.95" customHeight="1">
      <c r="A46" s="31" t="s">
        <v>26</v>
      </c>
      <c r="B46" s="38">
        <f>B24*100/B$5</f>
        <v>1.4011561539922085E-3</v>
      </c>
      <c r="C46" s="38" t="s">
        <v>29</v>
      </c>
      <c r="D46" s="38">
        <f>D24*100/D$5</f>
        <v>3.1306163416895232E-3</v>
      </c>
      <c r="F46" s="34"/>
      <c r="G46" s="23"/>
      <c r="H46" s="23"/>
    </row>
    <row r="47" spans="1:8" s="32" customFormat="1" ht="18.95" customHeight="1">
      <c r="A47" s="39" t="s">
        <v>27</v>
      </c>
      <c r="B47" s="40" t="s">
        <v>29</v>
      </c>
      <c r="C47" s="40" t="s">
        <v>29</v>
      </c>
      <c r="D47" s="40" t="s">
        <v>29</v>
      </c>
      <c r="E47" s="41"/>
      <c r="F47" s="34"/>
      <c r="G47" s="23"/>
      <c r="H47" s="23"/>
    </row>
    <row r="48" spans="1:8" ht="18.95" customHeight="1">
      <c r="A48" s="42"/>
      <c r="B48" s="28"/>
      <c r="C48" s="28"/>
      <c r="D48" s="43"/>
      <c r="F48" s="35"/>
      <c r="G48" s="35"/>
      <c r="H48" s="35"/>
    </row>
    <row r="49" spans="6:8" ht="14.25" customHeight="1">
      <c r="F49" s="35"/>
      <c r="G49" s="35"/>
      <c r="H49" s="35"/>
    </row>
  </sheetData>
  <mergeCells count="2">
    <mergeCell ref="B4:D4"/>
    <mergeCell ref="B26:D26"/>
  </mergeCells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2011-05-11T02:19:20Z</dcterms:created>
  <dcterms:modified xsi:type="dcterms:W3CDTF">2011-05-11T02:19:20Z</dcterms:modified>
</cp:coreProperties>
</file>