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9.สถิติการคลัง\"/>
    </mc:Choice>
  </mc:AlternateContent>
  <bookViews>
    <workbookView xWindow="120" yWindow="105" windowWidth="9720" windowHeight="5970" tabRatio="656"/>
  </bookViews>
  <sheets>
    <sheet name="T-19.3New" sheetId="27" r:id="rId1"/>
  </sheets>
  <definedNames>
    <definedName name="_xlnm.Print_Area" localSheetId="0">'T-19.3New'!$A$1:$AJ$143</definedName>
  </definedNames>
  <calcPr calcId="152511"/>
</workbook>
</file>

<file path=xl/calcChain.xml><?xml version="1.0" encoding="utf-8"?>
<calcChain xmlns="http://schemas.openxmlformats.org/spreadsheetml/2006/main">
  <c r="E96" i="27" l="1"/>
  <c r="F114" i="27"/>
  <c r="G114" i="27"/>
  <c r="I114" i="27"/>
  <c r="J114" i="27"/>
  <c r="K114" i="27"/>
  <c r="L114" i="27"/>
  <c r="M114" i="27"/>
  <c r="N114" i="27"/>
  <c r="O114" i="27"/>
  <c r="P114" i="27"/>
  <c r="Q114" i="27"/>
  <c r="E114" i="27"/>
  <c r="F96" i="27"/>
  <c r="G96" i="27"/>
  <c r="H96" i="27"/>
  <c r="I96" i="27"/>
  <c r="J96" i="27"/>
  <c r="K96" i="27"/>
  <c r="L96" i="27"/>
  <c r="M96" i="27"/>
  <c r="N96" i="27"/>
  <c r="O96" i="27"/>
  <c r="P96" i="27"/>
  <c r="F80" i="27"/>
  <c r="G80" i="27"/>
  <c r="H80" i="27"/>
  <c r="L80" i="27"/>
  <c r="M80" i="27"/>
  <c r="P80" i="27"/>
  <c r="Q80" i="27"/>
  <c r="E80" i="27"/>
  <c r="F57" i="27"/>
  <c r="G57" i="27"/>
  <c r="H57" i="27"/>
  <c r="I57" i="27"/>
  <c r="J57" i="27"/>
  <c r="L57" i="27"/>
  <c r="L14" i="27" s="1"/>
  <c r="N57" i="27"/>
  <c r="O57" i="27"/>
  <c r="P57" i="27"/>
  <c r="P14" i="27" s="1"/>
  <c r="Q57" i="27"/>
  <c r="E57" i="27"/>
  <c r="F51" i="27"/>
  <c r="G51" i="27"/>
  <c r="H51" i="27"/>
  <c r="I51" i="27"/>
  <c r="K51" i="27"/>
  <c r="L51" i="27"/>
  <c r="O51" i="27"/>
  <c r="P51" i="27"/>
  <c r="E51" i="27"/>
  <c r="F44" i="27"/>
  <c r="G44" i="27"/>
  <c r="H44" i="27"/>
  <c r="I44" i="27"/>
  <c r="J44" i="27"/>
  <c r="K44" i="27"/>
  <c r="L44" i="27"/>
  <c r="M44" i="27"/>
  <c r="N44" i="27"/>
  <c r="O44" i="27"/>
  <c r="P44" i="27"/>
  <c r="Q44" i="27"/>
  <c r="E44" i="27"/>
  <c r="F25" i="27"/>
  <c r="G25" i="27"/>
  <c r="H25" i="27"/>
  <c r="I25" i="27"/>
  <c r="J25" i="27"/>
  <c r="K25" i="27"/>
  <c r="L25" i="27"/>
  <c r="M25" i="27"/>
  <c r="N25" i="27"/>
  <c r="O25" i="27"/>
  <c r="P25" i="27"/>
  <c r="E25" i="27"/>
  <c r="F15" i="27"/>
  <c r="F14" i="27" s="1"/>
  <c r="G15" i="27"/>
  <c r="H15" i="27"/>
  <c r="I15" i="27"/>
  <c r="K15" i="27"/>
  <c r="L15" i="27"/>
  <c r="N15" i="27"/>
  <c r="O15" i="27"/>
  <c r="P15" i="27"/>
  <c r="Q15" i="27"/>
  <c r="E15" i="27"/>
  <c r="E14" i="27" s="1"/>
  <c r="L97" i="27"/>
  <c r="K88" i="27"/>
  <c r="K80" i="27" s="1"/>
  <c r="O87" i="27"/>
  <c r="O80" i="27" s="1"/>
  <c r="N87" i="27"/>
  <c r="N80" i="27" s="1"/>
  <c r="J87" i="27"/>
  <c r="J82" i="27"/>
  <c r="O14" i="27" l="1"/>
  <c r="G14" i="27"/>
  <c r="Q14" i="27"/>
  <c r="H14" i="27"/>
  <c r="M20" i="27" l="1"/>
  <c r="M15" i="27" s="1"/>
  <c r="J20" i="27"/>
  <c r="J15" i="27" s="1"/>
  <c r="M63" i="27"/>
  <c r="M57" i="27" s="1"/>
  <c r="K63" i="27"/>
  <c r="K57" i="27" s="1"/>
  <c r="K14" i="27" s="1"/>
  <c r="N52" i="27" l="1"/>
  <c r="N51" i="27" s="1"/>
  <c r="N14" i="27" s="1"/>
  <c r="M52" i="27"/>
  <c r="M51" i="27" s="1"/>
  <c r="M14" i="27" s="1"/>
  <c r="J52" i="27"/>
  <c r="J51" i="27" s="1"/>
  <c r="J85" i="27"/>
  <c r="J80" i="27" s="1"/>
  <c r="I85" i="27"/>
  <c r="I80" i="27" s="1"/>
  <c r="I14" i="27" s="1"/>
  <c r="J14" i="27" l="1"/>
  <c r="AC28" i="27"/>
  <c r="AC26" i="27"/>
  <c r="AD28" i="27"/>
  <c r="AD26" i="27"/>
  <c r="AC119" i="27" l="1"/>
  <c r="AD118" i="27"/>
  <c r="AC118" i="27"/>
  <c r="AD117" i="27"/>
  <c r="AC117" i="27"/>
  <c r="AD116" i="27"/>
  <c r="AC116" i="27"/>
  <c r="AD115" i="27"/>
  <c r="AC115" i="27"/>
  <c r="AD100" i="27"/>
  <c r="AC100" i="27"/>
  <c r="AD99" i="27"/>
  <c r="AC99" i="27"/>
  <c r="AD98" i="27"/>
  <c r="AC98" i="27"/>
  <c r="AC97" i="27"/>
  <c r="AD97" i="27"/>
  <c r="AD96" i="27"/>
  <c r="AC96" i="27"/>
  <c r="AD95" i="27"/>
  <c r="AC95" i="27"/>
  <c r="AD94" i="27"/>
  <c r="AC94" i="27"/>
  <c r="AD93" i="27"/>
  <c r="AC93" i="27"/>
  <c r="AD92" i="27"/>
  <c r="AC92" i="27"/>
  <c r="AD91" i="27"/>
  <c r="AC91" i="27"/>
  <c r="AD90" i="27"/>
  <c r="AC90" i="27"/>
  <c r="AD89" i="27"/>
  <c r="AC89" i="27"/>
  <c r="AD88" i="27"/>
  <c r="AC88" i="27"/>
  <c r="AC87" i="27"/>
  <c r="AD87" i="27"/>
  <c r="AD86" i="27"/>
  <c r="AC86" i="27"/>
  <c r="AD85" i="27"/>
  <c r="AC84" i="27"/>
  <c r="AD83" i="27"/>
  <c r="AC83" i="27"/>
  <c r="AD82" i="27"/>
  <c r="AC82" i="27"/>
  <c r="AD81" i="27"/>
  <c r="AC81" i="27"/>
  <c r="AD66" i="27"/>
  <c r="AC66" i="27"/>
  <c r="AD65" i="27"/>
  <c r="AC65" i="27"/>
  <c r="AD63" i="27"/>
  <c r="AC63" i="27"/>
  <c r="AD62" i="27"/>
  <c r="AC62" i="27"/>
  <c r="AD61" i="27"/>
  <c r="AC61" i="27"/>
  <c r="AD60" i="27"/>
  <c r="AC60" i="27"/>
  <c r="AD59" i="27"/>
  <c r="AC59" i="27"/>
  <c r="AD58" i="27"/>
  <c r="AC58" i="27"/>
  <c r="AD57" i="27"/>
  <c r="AC57" i="27"/>
  <c r="AD56" i="27"/>
  <c r="AC56" i="27"/>
  <c r="AD55" i="27"/>
  <c r="AC55" i="27"/>
  <c r="AD54" i="27"/>
  <c r="AC54" i="27"/>
  <c r="AD53" i="27"/>
  <c r="AC53" i="27"/>
  <c r="AD52" i="27"/>
  <c r="AC52" i="27"/>
  <c r="AD51" i="27"/>
  <c r="AC51" i="27"/>
  <c r="AD50" i="27"/>
  <c r="AC50" i="27"/>
  <c r="AD49" i="27"/>
  <c r="AC49" i="27"/>
  <c r="AD48" i="27"/>
  <c r="AC48" i="27"/>
  <c r="AD47" i="27"/>
  <c r="AC47" i="27"/>
  <c r="AD46" i="27"/>
  <c r="AC46" i="27"/>
  <c r="AD45" i="27"/>
  <c r="AC45" i="27"/>
  <c r="AD44" i="27"/>
  <c r="AC44" i="27"/>
  <c r="AD43" i="27"/>
  <c r="AC43" i="27"/>
  <c r="AD30" i="27"/>
  <c r="AC30" i="27"/>
  <c r="AD29" i="27"/>
  <c r="AC29" i="27"/>
  <c r="AD27" i="27"/>
  <c r="AC27" i="27"/>
  <c r="AD24" i="27"/>
  <c r="AC24" i="27"/>
  <c r="AD23" i="27"/>
  <c r="AC23" i="27"/>
  <c r="AD22" i="27"/>
  <c r="AC22" i="27"/>
  <c r="AD21" i="27"/>
  <c r="AC21" i="27"/>
  <c r="AD20" i="27"/>
  <c r="AC20" i="27"/>
  <c r="AD19" i="27"/>
  <c r="AC19" i="27"/>
  <c r="AD18" i="27"/>
  <c r="AC18" i="27"/>
  <c r="AD17" i="27"/>
  <c r="AC17" i="27"/>
  <c r="AD16" i="27"/>
  <c r="AC16" i="27"/>
  <c r="AC85" i="27"/>
</calcChain>
</file>

<file path=xl/sharedStrings.xml><?xml version="1.0" encoding="utf-8"?>
<sst xmlns="http://schemas.openxmlformats.org/spreadsheetml/2006/main" count="418" uniqueCount="169">
  <si>
    <t>Others</t>
  </si>
  <si>
    <t xml:space="preserve">ตาราง   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</si>
  <si>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</si>
  <si>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</si>
  <si>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</si>
  <si>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</si>
  <si>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</si>
  <si>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</si>
  <si>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</si>
  <si>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</si>
  <si>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</si>
  <si>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</si>
  <si>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</si>
  <si>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</si>
  <si>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</si>
  <si>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</si>
  <si>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</si>
  <si>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</si>
  <si>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</si>
  <si>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</si>
  <si>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</si>
  <si>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</si>
  <si>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</si>
  <si>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</si>
  <si>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Table</t>
  </si>
  <si>
    <t>(บาท  Baht)</t>
  </si>
  <si>
    <t xml:space="preserve">Actual Revenue and Expenditure of Subdistrict Administration Organization by Type, District and Subdistrict Administration Organization: 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</si>
  <si>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</si>
  <si>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</si>
  <si>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</si>
  <si>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</si>
  <si>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</si>
  <si>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</si>
  <si>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</si>
  <si>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</si>
  <si>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</si>
  <si>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</si>
  <si>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</si>
  <si>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</si>
  <si>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</si>
  <si>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</si>
  <si>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</si>
  <si>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</si>
  <si>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</si>
  <si>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</si>
  <si>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</si>
  <si>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</si>
  <si>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</si>
  <si>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</t>
  </si>
  <si>
    <t>Fiscal Year 2018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</si>
  <si>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</si>
  <si>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</si>
  <si>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</si>
  <si>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</si>
  <si>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</si>
  <si>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</si>
  <si>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รวมรายได้</t>
  </si>
  <si>
    <t>รวมรายจ่าย</t>
  </si>
  <si>
    <t>อำเภอเมืองยะลา</t>
  </si>
  <si>
    <t xml:space="preserve">     ที่มา:  สำนักงานส่งเสริมการปกครองท้องถิ่นจังหวัดยะลา</t>
  </si>
  <si>
    <t xml:space="preserve"> Source:   Yala Provincial Office of Local Administration</t>
  </si>
  <si>
    <t xml:space="preserve"> Total</t>
  </si>
  <si>
    <t>Mueang Yala District</t>
  </si>
  <si>
    <t>ลำพะยา</t>
  </si>
  <si>
    <t>Lumpaya</t>
  </si>
  <si>
    <t>ตาเซะ</t>
  </si>
  <si>
    <t>Ta-Se</t>
  </si>
  <si>
    <t>หน้าถ้ำ</t>
  </si>
  <si>
    <t>Natam</t>
  </si>
  <si>
    <t>เปาะเส้ง</t>
  </si>
  <si>
    <t>Pokseng</t>
  </si>
  <si>
    <t>บันนังสาเรง</t>
  </si>
  <si>
    <t>Bannang Sarang</t>
  </si>
  <si>
    <t>ลำใหม่</t>
  </si>
  <si>
    <t>Lummai</t>
  </si>
  <si>
    <t>ยะลา</t>
  </si>
  <si>
    <t>Yala</t>
  </si>
  <si>
    <t>พร่อน</t>
  </si>
  <si>
    <t>Pa-Ron</t>
  </si>
  <si>
    <t>ลิดล</t>
  </si>
  <si>
    <t>Lidon</t>
  </si>
  <si>
    <t>Betong District</t>
  </si>
  <si>
    <t>ยะรม</t>
  </si>
  <si>
    <t>Yarom</t>
  </si>
  <si>
    <t>ตาเนาะแมเราะ</t>
  </si>
  <si>
    <t>Tanoknerok</t>
  </si>
  <si>
    <t>อัยเยอร์เวง</t>
  </si>
  <si>
    <t>Iyeweng</t>
  </si>
  <si>
    <t>Bannang Sata District</t>
  </si>
  <si>
    <t>ตลิ่งชัน</t>
  </si>
  <si>
    <t>Taringchan</t>
  </si>
  <si>
    <t>ตาเนาะปูเต๊ะ</t>
  </si>
  <si>
    <t>Tanopute</t>
  </si>
  <si>
    <t>ถ้ำทะลุ</t>
  </si>
  <si>
    <t>Tamtalu</t>
  </si>
  <si>
    <t>บันนังสตา</t>
  </si>
  <si>
    <t>Bannang Sata</t>
  </si>
  <si>
    <t>บาเจาะ</t>
  </si>
  <si>
    <t>Bajaw</t>
  </si>
  <si>
    <t>Than To District</t>
  </si>
  <si>
    <t>แม่หวาด</t>
  </si>
  <si>
    <t>Maeward</t>
  </si>
  <si>
    <t>คีรีเขต</t>
  </si>
  <si>
    <t>Kirikate</t>
  </si>
  <si>
    <t>ธารโต</t>
  </si>
  <si>
    <t>Than To</t>
  </si>
  <si>
    <t>บ้านแหร</t>
  </si>
  <si>
    <t>Bangrea</t>
  </si>
  <si>
    <t>Yaha District</t>
  </si>
  <si>
    <t>กาตอง</t>
  </si>
  <si>
    <t>Gatong</t>
  </si>
  <si>
    <t>ตาชี</t>
  </si>
  <si>
    <t>Tachee</t>
  </si>
  <si>
    <t>บาโงยซิแน</t>
  </si>
  <si>
    <t>Bangosene</t>
  </si>
  <si>
    <t>บาโร๊ะ</t>
  </si>
  <si>
    <t>Baroah</t>
  </si>
  <si>
    <t>ยะหา</t>
  </si>
  <si>
    <t>Yahaz</t>
  </si>
  <si>
    <t>ละแอ</t>
  </si>
  <si>
    <t>Laae</t>
  </si>
  <si>
    <t>Raman District</t>
  </si>
  <si>
    <t>เกะรอ</t>
  </si>
  <si>
    <t>kelaw</t>
  </si>
  <si>
    <t>เนินงาม</t>
  </si>
  <si>
    <t>Neangam</t>
  </si>
  <si>
    <t>กอตอตือระ</t>
  </si>
  <si>
    <t>Kototera</t>
  </si>
  <si>
    <t>กายูบอเกาะ</t>
  </si>
  <si>
    <t>kayuboko</t>
  </si>
  <si>
    <t>กาลอ</t>
  </si>
  <si>
    <t>Kalaw</t>
  </si>
  <si>
    <t>กาลูปัง</t>
  </si>
  <si>
    <t>kalupang</t>
  </si>
  <si>
    <t>จะกว๊ะ</t>
  </si>
  <si>
    <t>Jakwa</t>
  </si>
  <si>
    <t>ตะโละหะลอ</t>
  </si>
  <si>
    <t>Talohalor</t>
  </si>
  <si>
    <t>ท่าธง</t>
  </si>
  <si>
    <t>Tatong</t>
  </si>
  <si>
    <t>บาโงย</t>
  </si>
  <si>
    <t>Bango</t>
  </si>
  <si>
    <t>บือมัง</t>
  </si>
  <si>
    <t>Beamang</t>
  </si>
  <si>
    <t>ยะต๊ะ</t>
  </si>
  <si>
    <t>Yata</t>
  </si>
  <si>
    <t>วังพญา</t>
  </si>
  <si>
    <t>Wangpaya</t>
  </si>
  <si>
    <t>อาซ่อง</t>
  </si>
  <si>
    <t>Asong</t>
  </si>
  <si>
    <t>Kabang District</t>
  </si>
  <si>
    <t>กาบัง</t>
  </si>
  <si>
    <t xml:space="preserve">Kabang </t>
  </si>
  <si>
    <t>บาละ</t>
  </si>
  <si>
    <t>Balaz</t>
  </si>
  <si>
    <t>อำเภอกรงปินัง</t>
  </si>
  <si>
    <t>Krong Pinang</t>
  </si>
  <si>
    <t>กรงปินัง</t>
  </si>
  <si>
    <t>Kong  Pinang</t>
  </si>
  <si>
    <t>ปุโรง</t>
  </si>
  <si>
    <t>Pulung</t>
  </si>
  <si>
    <t>สะเอะ</t>
  </si>
  <si>
    <t>Sa-ae</t>
  </si>
  <si>
    <t>ห้วยกระทิง</t>
  </si>
  <si>
    <t>Huakrating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</si>
  <si>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 (ต่อ)</t>
  </si>
  <si>
    <t>Fiscal Year 2018 (Cont.)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</si>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</sst>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8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rgb="FF00B0F0"/>
      <name val="TH SarabunPSK"/>
      <family val="2"/>
    </font>
    <font>
      <b/>
      <sz val="12"/>
      <color rgb="FFFF0000"/>
      <name val="TH SarabunPSK"/>
      <family val="2"/>
    </font>
    <font>
      <b/>
      <sz val="18"/>
      <name val="TH SarabunPSK"/>
      <family val="2"/>
    </font>
    <font>
      <sz val="12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2" applyFont="1" applyBorder="1" applyAlignment="1"/>
    <xf numFmtId="0" fontId="6" fillId="0" borderId="0" xfId="2" applyFont="1" applyFill="1" applyBorder="1" applyAlignment="1"/>
    <xf numFmtId="4" fontId="4" fillId="0" borderId="0" xfId="0" applyNumberFormat="1" applyFont="1"/>
    <xf numFmtId="0" fontId="7" fillId="0" borderId="0" xfId="2" applyFont="1" applyFill="1" applyBorder="1" applyAlignment="1"/>
    <xf numFmtId="0" fontId="4" fillId="0" borderId="0" xfId="0" applyFont="1" applyAlignment="1">
      <alignment horizontal="center" vertical="center"/>
    </xf>
    <xf numFmtId="0" fontId="13" fillId="0" borderId="0" xfId="2" applyFont="1" applyFill="1" applyBorder="1" applyAlignment="1"/>
    <xf numFmtId="0" fontId="13" fillId="0" borderId="0" xfId="4" applyFont="1" applyBorder="1" applyAlignment="1"/>
    <xf numFmtId="43" fontId="4" fillId="0" borderId="0" xfId="0" applyNumberFormat="1" applyFont="1" applyBorder="1"/>
    <xf numFmtId="4" fontId="4" fillId="0" borderId="0" xfId="0" applyNumberFormat="1" applyFont="1" applyBorder="1"/>
    <xf numFmtId="4" fontId="15" fillId="0" borderId="0" xfId="0" applyNumberFormat="1" applyFont="1" applyBorder="1"/>
    <xf numFmtId="43" fontId="6" fillId="0" borderId="3" xfId="1" applyFont="1" applyBorder="1" applyAlignment="1">
      <alignment horizontal="right"/>
    </xf>
    <xf numFmtId="0" fontId="6" fillId="0" borderId="0" xfId="3" applyFont="1" applyBorder="1" applyAlignment="1"/>
    <xf numFmtId="43" fontId="15" fillId="0" borderId="0" xfId="0" applyNumberFormat="1" applyFont="1" applyBorder="1"/>
    <xf numFmtId="4" fontId="11" fillId="0" borderId="0" xfId="0" applyNumberFormat="1" applyFont="1"/>
    <xf numFmtId="43" fontId="7" fillId="0" borderId="0" xfId="1" applyFont="1"/>
    <xf numFmtId="0" fontId="6" fillId="0" borderId="7" xfId="2" applyFont="1" applyFill="1" applyBorder="1" applyAlignment="1"/>
    <xf numFmtId="0" fontId="6" fillId="0" borderId="7" xfId="3" applyFont="1" applyBorder="1" applyAlignment="1"/>
    <xf numFmtId="0" fontId="6" fillId="0" borderId="7" xfId="2" applyFont="1" applyBorder="1" applyAlignment="1"/>
    <xf numFmtId="43" fontId="6" fillId="0" borderId="0" xfId="0" applyNumberFormat="1" applyFont="1"/>
    <xf numFmtId="165" fontId="4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43" fontId="4" fillId="0" borderId="0" xfId="0" applyNumberFormat="1" applyFont="1"/>
    <xf numFmtId="43" fontId="5" fillId="0" borderId="0" xfId="1" applyFont="1"/>
    <xf numFmtId="43" fontId="4" fillId="0" borderId="0" xfId="1" applyFont="1"/>
    <xf numFmtId="165" fontId="13" fillId="0" borderId="3" xfId="0" applyNumberFormat="1" applyFont="1" applyBorder="1"/>
    <xf numFmtId="165" fontId="13" fillId="0" borderId="3" xfId="0" quotePrefix="1" applyNumberFormat="1" applyFont="1" applyBorder="1" applyAlignment="1">
      <alignment horizontal="right"/>
    </xf>
    <xf numFmtId="165" fontId="13" fillId="0" borderId="3" xfId="1" applyNumberFormat="1" applyFont="1" applyBorder="1"/>
    <xf numFmtId="165" fontId="12" fillId="0" borderId="3" xfId="1" quotePrefix="1" applyNumberFormat="1" applyFont="1" applyBorder="1" applyAlignment="1">
      <alignment horizontal="right"/>
    </xf>
    <xf numFmtId="165" fontId="13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14" fillId="0" borderId="3" xfId="0" applyNumberFormat="1" applyFont="1" applyBorder="1"/>
    <xf numFmtId="0" fontId="14" fillId="0" borderId="0" xfId="2" applyFont="1" applyFill="1" applyBorder="1" applyAlignment="1"/>
    <xf numFmtId="0" fontId="7" fillId="0" borderId="0" xfId="2" applyFont="1" applyBorder="1" applyAlignment="1"/>
    <xf numFmtId="165" fontId="13" fillId="0" borderId="3" xfId="1" quotePrefix="1" applyNumberFormat="1" applyFont="1" applyBorder="1" applyAlignment="1">
      <alignment horizontal="right"/>
    </xf>
    <xf numFmtId="0" fontId="18" fillId="0" borderId="0" xfId="0" applyFont="1" applyBorder="1"/>
    <xf numFmtId="0" fontId="18" fillId="0" borderId="2" xfId="0" applyFont="1" applyBorder="1"/>
    <xf numFmtId="0" fontId="18" fillId="0" borderId="0" xfId="2" applyFont="1" applyBorder="1" applyAlignment="1"/>
    <xf numFmtId="165" fontId="13" fillId="0" borderId="3" xfId="0" applyNumberFormat="1" applyFont="1" applyBorder="1" applyAlignment="1">
      <alignment horizontal="right"/>
    </xf>
    <xf numFmtId="165" fontId="13" fillId="0" borderId="0" xfId="1" applyNumberFormat="1" applyFont="1" applyBorder="1"/>
    <xf numFmtId="0" fontId="7" fillId="0" borderId="0" xfId="0" applyFont="1" applyBorder="1" applyAlignment="1"/>
    <xf numFmtId="0" fontId="7" fillId="0" borderId="2" xfId="0" applyFont="1" applyBorder="1" applyAlignment="1"/>
    <xf numFmtId="165" fontId="14" fillId="0" borderId="3" xfId="1" applyNumberFormat="1" applyFont="1" applyBorder="1"/>
    <xf numFmtId="165" fontId="14" fillId="0" borderId="3" xfId="1" applyNumberFormat="1" applyFont="1" applyBorder="1" applyAlignment="1">
      <alignment horizontal="right"/>
    </xf>
    <xf numFmtId="165" fontId="19" fillId="0" borderId="0" xfId="1" applyNumberFormat="1" applyFont="1" applyBorder="1"/>
    <xf numFmtId="0" fontId="13" fillId="0" borderId="0" xfId="3" applyFont="1" applyBorder="1" applyAlignment="1"/>
    <xf numFmtId="165" fontId="12" fillId="0" borderId="3" xfId="1" applyNumberFormat="1" applyFont="1" applyBorder="1" applyAlignment="1">
      <alignment horizontal="right"/>
    </xf>
    <xf numFmtId="0" fontId="16" fillId="0" borderId="0" xfId="2" applyFont="1" applyFill="1" applyBorder="1" applyAlignment="1"/>
    <xf numFmtId="43" fontId="13" fillId="0" borderId="0" xfId="1" applyFont="1" applyFill="1" applyBorder="1" applyAlignment="1"/>
    <xf numFmtId="43" fontId="6" fillId="0" borderId="0" xfId="1" applyFont="1" applyFill="1" applyBorder="1" applyAlignment="1"/>
    <xf numFmtId="165" fontId="13" fillId="0" borderId="12" xfId="1" applyNumberFormat="1" applyFont="1" applyBorder="1" applyAlignment="1">
      <alignment horizontal="right"/>
    </xf>
    <xf numFmtId="165" fontId="7" fillId="0" borderId="3" xfId="1" applyNumberFormat="1" applyFont="1" applyBorder="1"/>
    <xf numFmtId="165" fontId="6" fillId="0" borderId="3" xfId="1" applyNumberFormat="1" applyFont="1" applyBorder="1" applyAlignment="1">
      <alignment horizontal="right"/>
    </xf>
    <xf numFmtId="0" fontId="7" fillId="0" borderId="8" xfId="2" applyFont="1" applyFill="1" applyBorder="1" applyAlignment="1"/>
    <xf numFmtId="0" fontId="6" fillId="0" borderId="8" xfId="2" applyFont="1" applyBorder="1" applyAlignment="1"/>
    <xf numFmtId="0" fontId="7" fillId="0" borderId="8" xfId="2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8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ปกติ 2" xfId="2"/>
    <cellStyle name="ปกติ_E92110-47" xfId="3"/>
    <cellStyle name="ปกติ_E9213-4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1098550</xdr:colOff>
      <xdr:row>26</xdr:row>
      <xdr:rowOff>180975</xdr:rowOff>
    </xdr:from>
    <xdr:to>
      <xdr:col>19</xdr:col>
      <xdr:colOff>120650</xdr:colOff>
      <xdr:row>29</xdr:row>
      <xdr:rowOff>3175</xdr:rowOff>
    </xdr:to>
    <xdr:grpSp>
      <xdr:nvGrpSpPr>
        <xdr:cNvPr id="22" name="Group 21"/>
        <xdr:cNvGrpSpPr/>
      </xdr:nvGrpSpPr>
      <xdr:grpSpPr>
        <a:xfrm>
          <a:off x="12061825" y="8124825"/>
          <a:ext cx="460375" cy="622300"/>
          <a:chOff x="10229850" y="5772151"/>
          <a:chExt cx="457201" cy="600076"/>
        </a:xfrm>
      </xdr:grpSpPr>
      <xdr:sp macro="" textlink="">
        <xdr:nvSpPr>
          <xdr:cNvPr id="23" name="Chevron 2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4" name="TextBox 2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165</a:t>
            </a:r>
            <a:endParaRPr lang="th-TH" sz="1100"/>
          </a:p>
        </xdr:txBody>
      </xdr:sp>
    </xdr:grpSp>
    <xdr:clientData/>
  </xdr:twoCellAnchor>
  <xdr:twoCellAnchor>
    <xdr:from>
      <xdr:col>18</xdr:col>
      <xdr:colOff>1108075</xdr:colOff>
      <xdr:row>30</xdr:row>
      <xdr:rowOff>15875</xdr:rowOff>
    </xdr:from>
    <xdr:to>
      <xdr:col>19</xdr:col>
      <xdr:colOff>123825</xdr:colOff>
      <xdr:row>31</xdr:row>
      <xdr:rowOff>282576</xdr:rowOff>
    </xdr:to>
    <xdr:grpSp>
      <xdr:nvGrpSpPr>
        <xdr:cNvPr id="25" name="Group 24"/>
        <xdr:cNvGrpSpPr/>
      </xdr:nvGrpSpPr>
      <xdr:grpSpPr>
        <a:xfrm>
          <a:off x="12071350" y="8797925"/>
          <a:ext cx="454025" cy="581026"/>
          <a:chOff x="9925050" y="1885951"/>
          <a:chExt cx="457200" cy="600076"/>
        </a:xfrm>
      </xdr:grpSpPr>
      <xdr:sp macro="" textlink="">
        <xdr:nvSpPr>
          <xdr:cNvPr id="26" name="Chevron 25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7" name="TextBox 26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166</a:t>
            </a:r>
            <a:endParaRPr lang="th-TH" sz="1100"/>
          </a:p>
        </xdr:txBody>
      </xdr:sp>
    </xdr:grpSp>
    <xdr:clientData/>
  </xdr:twoCellAnchor>
  <xdr:twoCellAnchor>
    <xdr:from>
      <xdr:col>18</xdr:col>
      <xdr:colOff>1114425</xdr:colOff>
      <xdr:row>100</xdr:row>
      <xdr:rowOff>66675</xdr:rowOff>
    </xdr:from>
    <xdr:to>
      <xdr:col>19</xdr:col>
      <xdr:colOff>133350</xdr:colOff>
      <xdr:row>102</xdr:row>
      <xdr:rowOff>100230</xdr:rowOff>
    </xdr:to>
    <xdr:grpSp>
      <xdr:nvGrpSpPr>
        <xdr:cNvPr id="28" name="Group 27"/>
        <xdr:cNvGrpSpPr/>
      </xdr:nvGrpSpPr>
      <xdr:grpSpPr>
        <a:xfrm>
          <a:off x="12077700" y="25841325"/>
          <a:ext cx="457200" cy="662205"/>
          <a:chOff x="9925050" y="1885951"/>
          <a:chExt cx="457200" cy="571492"/>
        </a:xfrm>
      </xdr:grpSpPr>
      <xdr:sp macro="" textlink="">
        <xdr:nvSpPr>
          <xdr:cNvPr id="29" name="Chevron 28"/>
          <xdr:cNvSpPr/>
        </xdr:nvSpPr>
        <xdr:spPr bwMode="auto">
          <a:xfrm rot="5400000">
            <a:off x="9948271" y="1977030"/>
            <a:ext cx="525058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0" name="TextBox 29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168</a:t>
            </a:r>
            <a:endParaRPr lang="th-TH" sz="1100"/>
          </a:p>
        </xdr:txBody>
      </xdr:sp>
    </xdr:grpSp>
    <xdr:clientData/>
  </xdr:twoCellAnchor>
  <xdr:twoCellAnchor>
    <xdr:from>
      <xdr:col>18</xdr:col>
      <xdr:colOff>1095375</xdr:colOff>
      <xdr:row>95</xdr:row>
      <xdr:rowOff>219075</xdr:rowOff>
    </xdr:from>
    <xdr:to>
      <xdr:col>19</xdr:col>
      <xdr:colOff>114300</xdr:colOff>
      <xdr:row>98</xdr:row>
      <xdr:rowOff>0</xdr:rowOff>
    </xdr:to>
    <xdr:grpSp>
      <xdr:nvGrpSpPr>
        <xdr:cNvPr id="31" name="Group 30"/>
        <xdr:cNvGrpSpPr/>
      </xdr:nvGrpSpPr>
      <xdr:grpSpPr>
        <a:xfrm>
          <a:off x="12058650" y="25088850"/>
          <a:ext cx="457200" cy="609600"/>
          <a:chOff x="10229850" y="5772151"/>
          <a:chExt cx="457201" cy="600076"/>
        </a:xfrm>
      </xdr:grpSpPr>
      <xdr:sp macro="" textlink="">
        <xdr:nvSpPr>
          <xdr:cNvPr id="32" name="Chevron 3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"/>
  <sheetViews>
    <sheetView showGridLines="0" tabSelected="1" view="pageBreakPreview" zoomScaleNormal="100" zoomScaleSheetLayoutView="100" workbookViewId="0">
      <selection activeCell="AC46" sqref="AC46"/>
    </sheetView>
  </sheetViews>
  <sheetFormatPr defaultRowHeight="18.75" x14ac:dyDescent="0.3"/>
  <cols>
    <col min="1" max="1" width="1.140625" style="6" customWidth="1"/>
    <col min="2" max="2" width="6.7109375" style="6" customWidth="1"/>
    <col min="3" max="3" width="5.85546875" style="6" customWidth="1"/>
    <col min="4" max="4" width="1.5703125" style="6" customWidth="1"/>
    <col min="5" max="5" width="12.5703125" style="6" customWidth="1"/>
    <col min="6" max="6" width="10.7109375" style="6" customWidth="1"/>
    <col min="7" max="7" width="10.5703125" style="6" customWidth="1"/>
    <col min="8" max="8" width="11.85546875" style="6" customWidth="1"/>
    <col min="9" max="9" width="10.140625" style="6" customWidth="1"/>
    <col min="10" max="10" width="12.28515625" style="6" customWidth="1"/>
    <col min="11" max="11" width="10.85546875" style="6" customWidth="1"/>
    <col min="12" max="12" width="11.140625" style="6" customWidth="1"/>
    <col min="13" max="13" width="11.85546875" style="6" customWidth="1"/>
    <col min="14" max="14" width="12.28515625" style="6" customWidth="1"/>
    <col min="15" max="15" width="11.5703125" style="6" customWidth="1"/>
    <col min="16" max="16" width="11.85546875" style="6" customWidth="1"/>
    <col min="17" max="17" width="10.7109375" style="6" customWidth="1"/>
    <col min="18" max="18" width="0.7109375" style="6" customWidth="1"/>
    <col min="19" max="19" width="21.5703125" style="6" customWidth="1"/>
    <col min="20" max="20" width="2.28515625" style="6" customWidth="1"/>
    <col min="21" max="21" width="4.85546875" style="6" customWidth="1"/>
    <col min="22" max="28" width="0.85546875" style="6" customWidth="1"/>
    <col min="29" max="29" width="30.5703125" style="6" customWidth="1"/>
    <col min="30" max="30" width="29" style="6" customWidth="1"/>
    <col min="31" max="31" width="13.5703125" style="6" bestFit="1" customWidth="1"/>
    <col min="32" max="32" width="18.5703125" style="6" customWidth="1"/>
    <col min="33" max="16384" width="9.140625" style="6"/>
  </cols>
  <sheetData>
    <row r="1" spans="1:30" s="1" customFormat="1" ht="24.95" customHeight="1" x14ac:dyDescent="0.35">
      <c r="B1" s="62" t="s">
        <v>1</v>
      </c>
      <c r="C1" s="63">
        <v>19.3</v>
      </c>
      <c r="D1" s="62" t="s">
        <v>48</v>
      </c>
      <c r="E1" s="64"/>
      <c r="V1" s="6"/>
    </row>
    <row r="2" spans="1:30" s="3" customFormat="1" ht="24.95" customHeight="1" x14ac:dyDescent="0.35">
      <c r="B2" s="64" t="s">
        <v>24</v>
      </c>
      <c r="C2" s="63">
        <v>19.3</v>
      </c>
      <c r="D2" s="65" t="s">
        <v>26</v>
      </c>
      <c r="E2" s="66"/>
      <c r="V2" s="1"/>
    </row>
    <row r="3" spans="1:30" s="3" customFormat="1" ht="24.95" customHeight="1" x14ac:dyDescent="0.35">
      <c r="B3" s="64"/>
      <c r="C3" s="63"/>
      <c r="D3" s="65" t="s">
        <v>49</v>
      </c>
      <c r="E3" s="66"/>
    </row>
    <row r="4" spans="1:30" s="3" customFormat="1" ht="15" customHeight="1" x14ac:dyDescent="0.3">
      <c r="B4" s="1"/>
      <c r="C4" s="2"/>
      <c r="D4" s="4"/>
      <c r="S4" s="5" t="s">
        <v>25</v>
      </c>
    </row>
    <row r="5" spans="1:30" ht="6" customHeight="1" x14ac:dyDescent="0.3">
      <c r="V5" s="3"/>
    </row>
    <row r="6" spans="1:30" s="7" customFormat="1" ht="21" x14ac:dyDescent="0.45">
      <c r="A6" s="26"/>
      <c r="B6" s="27"/>
      <c r="C6" s="27"/>
      <c r="D6" s="28"/>
      <c r="E6" s="108" t="s">
        <v>12</v>
      </c>
      <c r="F6" s="109"/>
      <c r="G6" s="109"/>
      <c r="H6" s="109"/>
      <c r="I6" s="109"/>
      <c r="J6" s="109"/>
      <c r="K6" s="110"/>
      <c r="L6" s="111" t="s">
        <v>13</v>
      </c>
      <c r="M6" s="112"/>
      <c r="N6" s="112"/>
      <c r="O6" s="112"/>
      <c r="P6" s="112"/>
      <c r="Q6" s="112"/>
      <c r="R6" s="41" t="s">
        <v>21</v>
      </c>
      <c r="S6" s="29"/>
      <c r="V6" s="6"/>
    </row>
    <row r="7" spans="1:30" s="7" customFormat="1" ht="21.75" customHeight="1" x14ac:dyDescent="0.3">
      <c r="E7" s="113" t="s">
        <v>7</v>
      </c>
      <c r="F7" s="114"/>
      <c r="G7" s="114"/>
      <c r="H7" s="114"/>
      <c r="I7" s="114"/>
      <c r="J7" s="114"/>
      <c r="K7" s="115"/>
      <c r="L7" s="116" t="s">
        <v>14</v>
      </c>
      <c r="M7" s="117"/>
      <c r="N7" s="117"/>
      <c r="O7" s="117"/>
      <c r="P7" s="117"/>
      <c r="Q7" s="118"/>
      <c r="R7" s="106" t="s">
        <v>39</v>
      </c>
      <c r="S7" s="119"/>
    </row>
    <row r="8" spans="1:30" s="7" customFormat="1" x14ac:dyDescent="0.3">
      <c r="A8" s="104" t="s">
        <v>37</v>
      </c>
      <c r="B8" s="104"/>
      <c r="C8" s="104"/>
      <c r="D8" s="105"/>
      <c r="E8" s="23"/>
      <c r="F8" s="23" t="s">
        <v>17</v>
      </c>
      <c r="G8" s="23"/>
      <c r="H8" s="23"/>
      <c r="I8" s="23"/>
      <c r="J8" s="10"/>
      <c r="K8" s="24"/>
      <c r="L8" s="25"/>
      <c r="M8" s="25"/>
      <c r="N8" s="25"/>
      <c r="O8" s="25"/>
      <c r="P8" s="25"/>
      <c r="Q8" s="25"/>
      <c r="R8" s="106" t="s">
        <v>38</v>
      </c>
      <c r="S8" s="107"/>
      <c r="T8" s="11"/>
    </row>
    <row r="9" spans="1:30" s="7" customFormat="1" x14ac:dyDescent="0.3">
      <c r="A9" s="104" t="s">
        <v>35</v>
      </c>
      <c r="B9" s="104"/>
      <c r="C9" s="104"/>
      <c r="D9" s="105"/>
      <c r="E9" s="23" t="s">
        <v>4</v>
      </c>
      <c r="F9" s="23" t="s">
        <v>31</v>
      </c>
      <c r="G9" s="23"/>
      <c r="H9" s="23" t="s">
        <v>6</v>
      </c>
      <c r="I9" s="23"/>
      <c r="J9" s="25"/>
      <c r="K9" s="23"/>
      <c r="L9" s="25"/>
      <c r="M9" s="25"/>
      <c r="N9" s="25"/>
      <c r="O9" s="25"/>
      <c r="P9" s="25"/>
      <c r="Q9" s="25"/>
      <c r="R9" s="106" t="s">
        <v>20</v>
      </c>
      <c r="S9" s="107"/>
      <c r="T9" s="11"/>
    </row>
    <row r="10" spans="1:30" s="7" customFormat="1" x14ac:dyDescent="0.3">
      <c r="A10" s="104" t="s">
        <v>36</v>
      </c>
      <c r="B10" s="104"/>
      <c r="C10" s="104"/>
      <c r="D10" s="105"/>
      <c r="E10" s="19" t="s">
        <v>16</v>
      </c>
      <c r="F10" s="23" t="s">
        <v>32</v>
      </c>
      <c r="G10" s="23"/>
      <c r="H10" s="18" t="s">
        <v>33</v>
      </c>
      <c r="I10" s="23"/>
      <c r="J10" s="25"/>
      <c r="K10" s="23"/>
      <c r="L10" s="25" t="s">
        <v>22</v>
      </c>
      <c r="M10" s="25"/>
      <c r="N10" s="25"/>
      <c r="O10" s="25"/>
      <c r="P10" s="25"/>
      <c r="Q10" s="25"/>
      <c r="R10" s="106" t="s">
        <v>3</v>
      </c>
      <c r="S10" s="107"/>
      <c r="T10" s="11"/>
    </row>
    <row r="11" spans="1:30" s="7" customFormat="1" x14ac:dyDescent="0.3">
      <c r="A11" s="39"/>
      <c r="B11" s="39"/>
      <c r="C11" s="39"/>
      <c r="D11" s="40"/>
      <c r="E11" s="19" t="s">
        <v>19</v>
      </c>
      <c r="F11" s="36" t="s">
        <v>46</v>
      </c>
      <c r="G11" s="23" t="s">
        <v>5</v>
      </c>
      <c r="H11" s="36" t="s">
        <v>47</v>
      </c>
      <c r="I11" s="23" t="s">
        <v>18</v>
      </c>
      <c r="J11" s="25" t="s">
        <v>10</v>
      </c>
      <c r="K11" s="23" t="s">
        <v>2</v>
      </c>
      <c r="L11" s="20" t="s">
        <v>15</v>
      </c>
      <c r="M11" s="25" t="s">
        <v>27</v>
      </c>
      <c r="N11" s="25" t="s">
        <v>28</v>
      </c>
      <c r="O11" s="25" t="s">
        <v>29</v>
      </c>
      <c r="P11" s="25" t="s">
        <v>30</v>
      </c>
      <c r="Q11" s="25" t="s">
        <v>34</v>
      </c>
      <c r="R11" s="37"/>
      <c r="S11" s="38"/>
      <c r="T11" s="11"/>
    </row>
    <row r="12" spans="1:30" s="7" customFormat="1" ht="19.5" x14ac:dyDescent="0.45">
      <c r="A12" s="32"/>
      <c r="B12" s="32"/>
      <c r="C12" s="32"/>
      <c r="D12" s="33"/>
      <c r="E12" s="21" t="s">
        <v>19</v>
      </c>
      <c r="F12" s="21" t="s">
        <v>45</v>
      </c>
      <c r="G12" s="21" t="s">
        <v>8</v>
      </c>
      <c r="H12" s="21" t="s">
        <v>44</v>
      </c>
      <c r="I12" s="21" t="s">
        <v>9</v>
      </c>
      <c r="J12" s="22" t="s">
        <v>11</v>
      </c>
      <c r="K12" s="21" t="s">
        <v>0</v>
      </c>
      <c r="L12" s="22" t="s">
        <v>43</v>
      </c>
      <c r="M12" s="22" t="s">
        <v>40</v>
      </c>
      <c r="N12" s="22" t="s">
        <v>41</v>
      </c>
      <c r="O12" s="22" t="s">
        <v>42</v>
      </c>
      <c r="P12" s="22" t="s">
        <v>11</v>
      </c>
      <c r="Q12" s="21" t="s">
        <v>0</v>
      </c>
      <c r="R12" s="34"/>
      <c r="S12" s="35"/>
    </row>
    <row r="13" spans="1:30" ht="3" customHeight="1" x14ac:dyDescent="0.3">
      <c r="A13" s="102" t="s">
        <v>21</v>
      </c>
      <c r="B13" s="102"/>
      <c r="C13" s="102"/>
      <c r="D13" s="10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0"/>
      <c r="S13" s="31"/>
      <c r="V13" s="7"/>
    </row>
    <row r="14" spans="1:30" ht="30" customHeight="1" x14ac:dyDescent="0.3">
      <c r="A14" s="102" t="s">
        <v>23</v>
      </c>
      <c r="B14" s="102"/>
      <c r="C14" s="102"/>
      <c r="D14" s="103"/>
      <c r="E14" s="77">
        <f>SUM(E15,E25,E44,E51,E57,E80,E96,E114)</f>
        <v>90642743.900000006</v>
      </c>
      <c r="F14" s="77">
        <f t="shared" ref="F14:Q14" si="0">SUM(F15,F25,F44,F51,F57,F80,F96,F114)</f>
        <v>5134968.13</v>
      </c>
      <c r="G14" s="77">
        <f t="shared" si="0"/>
        <v>10244409.82</v>
      </c>
      <c r="H14" s="77">
        <f t="shared" si="0"/>
        <v>1987044</v>
      </c>
      <c r="I14" s="77">
        <f t="shared" si="0"/>
        <v>1431599.42</v>
      </c>
      <c r="J14" s="77">
        <f t="shared" si="0"/>
        <v>995166168.12999988</v>
      </c>
      <c r="K14" s="77">
        <f t="shared" si="0"/>
        <v>670263068.11000001</v>
      </c>
      <c r="L14" s="77">
        <f t="shared" si="0"/>
        <v>313220947.24000001</v>
      </c>
      <c r="M14" s="77">
        <f t="shared" si="0"/>
        <v>438454670.79000002</v>
      </c>
      <c r="N14" s="77">
        <f t="shared" si="0"/>
        <v>352953259.39999998</v>
      </c>
      <c r="O14" s="77">
        <f t="shared" si="0"/>
        <v>313024879.81</v>
      </c>
      <c r="P14" s="77">
        <f t="shared" si="0"/>
        <v>139263118.85999998</v>
      </c>
      <c r="Q14" s="77">
        <f t="shared" si="0"/>
        <v>18074283.360000003</v>
      </c>
      <c r="R14" s="120" t="s">
        <v>61</v>
      </c>
      <c r="S14" s="121"/>
      <c r="T14" s="45"/>
      <c r="U14" s="45"/>
      <c r="AC14" s="46" t="s">
        <v>56</v>
      </c>
      <c r="AD14" s="46" t="s">
        <v>57</v>
      </c>
    </row>
    <row r="15" spans="1:30" ht="30" customHeight="1" x14ac:dyDescent="0.3">
      <c r="A15" s="78" t="s">
        <v>58</v>
      </c>
      <c r="B15" s="78"/>
      <c r="C15" s="75"/>
      <c r="D15" s="76"/>
      <c r="E15" s="77">
        <f>SUM(E16:E24)</f>
        <v>1566351.6300000001</v>
      </c>
      <c r="F15" s="77">
        <f t="shared" ref="F15:Q15" si="1">SUM(F16:F24)</f>
        <v>1548879.2899999998</v>
      </c>
      <c r="G15" s="77">
        <f t="shared" si="1"/>
        <v>1709126.84</v>
      </c>
      <c r="H15" s="77">
        <f t="shared" si="1"/>
        <v>555770</v>
      </c>
      <c r="I15" s="77">
        <f t="shared" si="1"/>
        <v>174522.58000000002</v>
      </c>
      <c r="J15" s="77">
        <f t="shared" si="1"/>
        <v>136471154</v>
      </c>
      <c r="K15" s="77">
        <f t="shared" si="1"/>
        <v>128298462.80000001</v>
      </c>
      <c r="L15" s="77">
        <f t="shared" si="1"/>
        <v>55218885</v>
      </c>
      <c r="M15" s="77">
        <f t="shared" si="1"/>
        <v>82934921.159999996</v>
      </c>
      <c r="N15" s="77">
        <f t="shared" si="1"/>
        <v>53643404.159999996</v>
      </c>
      <c r="O15" s="77">
        <f t="shared" si="1"/>
        <v>33517853.73</v>
      </c>
      <c r="P15" s="77">
        <f t="shared" si="1"/>
        <v>17140287.899999999</v>
      </c>
      <c r="Q15" s="77">
        <f t="shared" si="1"/>
        <v>95000</v>
      </c>
      <c r="R15" s="45" t="s">
        <v>62</v>
      </c>
      <c r="S15" s="79"/>
    </row>
    <row r="16" spans="1:30" ht="30" customHeight="1" x14ac:dyDescent="0.3">
      <c r="A16" s="47"/>
      <c r="B16" s="48" t="s">
        <v>63</v>
      </c>
      <c r="C16" s="75"/>
      <c r="D16" s="76"/>
      <c r="E16" s="72">
        <v>58833.98</v>
      </c>
      <c r="F16" s="72">
        <v>197247.72</v>
      </c>
      <c r="G16" s="72">
        <v>438202.92</v>
      </c>
      <c r="H16" s="72">
        <v>210600</v>
      </c>
      <c r="I16" s="72">
        <v>110.28</v>
      </c>
      <c r="J16" s="72">
        <v>16854634</v>
      </c>
      <c r="K16" s="74" t="s">
        <v>167</v>
      </c>
      <c r="L16" s="72">
        <v>8955501</v>
      </c>
      <c r="M16" s="72">
        <v>9613172</v>
      </c>
      <c r="N16" s="72">
        <v>7252309.7400000002</v>
      </c>
      <c r="O16" s="72">
        <v>3465700</v>
      </c>
      <c r="P16" s="72">
        <v>1178000</v>
      </c>
      <c r="Q16" s="70">
        <v>19000</v>
      </c>
      <c r="R16" s="42"/>
      <c r="S16" s="43" t="s">
        <v>64</v>
      </c>
      <c r="AC16" s="49">
        <f>SUM(E16:K16)</f>
        <v>17759628.899999999</v>
      </c>
      <c r="AD16" s="50">
        <f>SUM(L16:Q16)</f>
        <v>30483682.740000002</v>
      </c>
    </row>
    <row r="17" spans="1:32" ht="30" customHeight="1" x14ac:dyDescent="0.3">
      <c r="A17" s="47"/>
      <c r="B17" s="48" t="s">
        <v>65</v>
      </c>
      <c r="C17" s="75"/>
      <c r="D17" s="76"/>
      <c r="E17" s="72">
        <v>85758.59</v>
      </c>
      <c r="F17" s="72">
        <v>361412.66</v>
      </c>
      <c r="G17" s="72">
        <v>85380.69</v>
      </c>
      <c r="H17" s="71" t="s">
        <v>167</v>
      </c>
      <c r="I17" s="72">
        <v>31000</v>
      </c>
      <c r="J17" s="71">
        <v>16826477.420000002</v>
      </c>
      <c r="K17" s="72">
        <v>16408109.08</v>
      </c>
      <c r="L17" s="70">
        <v>6219009</v>
      </c>
      <c r="M17" s="70">
        <v>9299307</v>
      </c>
      <c r="N17" s="70">
        <v>3435264.65</v>
      </c>
      <c r="O17" s="70">
        <v>2329000</v>
      </c>
      <c r="P17" s="70">
        <v>2376419.98</v>
      </c>
      <c r="Q17" s="71">
        <v>19000</v>
      </c>
      <c r="R17" s="42"/>
      <c r="S17" s="43" t="s">
        <v>66</v>
      </c>
      <c r="AC17" s="49">
        <f t="shared" ref="AC17:AC24" si="2">SUM(E17:K17)</f>
        <v>33798138.440000005</v>
      </c>
      <c r="AD17" s="51">
        <f>SUM(L17:Q17)</f>
        <v>23678000.629999999</v>
      </c>
    </row>
    <row r="18" spans="1:32" ht="30" customHeight="1" x14ac:dyDescent="0.3">
      <c r="A18" s="47"/>
      <c r="B18" s="48" t="s">
        <v>67</v>
      </c>
      <c r="C18" s="13"/>
      <c r="D18" s="14"/>
      <c r="E18" s="70">
        <v>164891.89000000001</v>
      </c>
      <c r="F18" s="70">
        <v>116541.5</v>
      </c>
      <c r="G18" s="70">
        <v>144013.16</v>
      </c>
      <c r="H18" s="70">
        <v>172635</v>
      </c>
      <c r="I18" s="71" t="s">
        <v>167</v>
      </c>
      <c r="J18" s="70">
        <v>6403965</v>
      </c>
      <c r="K18" s="70">
        <v>14453186.77</v>
      </c>
      <c r="L18" s="70">
        <v>4461973</v>
      </c>
      <c r="M18" s="70">
        <v>8183508</v>
      </c>
      <c r="N18" s="70">
        <v>4950268.41</v>
      </c>
      <c r="O18" s="70">
        <v>1825400</v>
      </c>
      <c r="P18" s="70">
        <v>571000</v>
      </c>
      <c r="Q18" s="71" t="s">
        <v>167</v>
      </c>
      <c r="R18" s="42"/>
      <c r="S18" s="43" t="s">
        <v>68</v>
      </c>
      <c r="AC18" s="49">
        <f t="shared" si="2"/>
        <v>21455233.32</v>
      </c>
      <c r="AD18" s="51">
        <f t="shared" ref="AD18:AD81" si="3">SUM(L18:Q18)</f>
        <v>19992149.41</v>
      </c>
    </row>
    <row r="19" spans="1:32" ht="30" customHeight="1" x14ac:dyDescent="0.3">
      <c r="A19" s="47"/>
      <c r="B19" s="48" t="s">
        <v>69</v>
      </c>
      <c r="C19" s="13"/>
      <c r="D19" s="14"/>
      <c r="E19" s="72">
        <v>133876.41</v>
      </c>
      <c r="F19" s="72">
        <v>434066.5</v>
      </c>
      <c r="G19" s="72">
        <v>211705.27</v>
      </c>
      <c r="H19" s="71">
        <v>1050</v>
      </c>
      <c r="I19" s="71" t="s">
        <v>167</v>
      </c>
      <c r="J19" s="72">
        <v>16511425</v>
      </c>
      <c r="K19" s="72">
        <v>15386503.25</v>
      </c>
      <c r="L19" s="72">
        <v>5266326</v>
      </c>
      <c r="M19" s="72">
        <v>8475959</v>
      </c>
      <c r="N19" s="72">
        <v>4943367.91</v>
      </c>
      <c r="O19" s="72">
        <v>4590200</v>
      </c>
      <c r="P19" s="72">
        <v>3316000</v>
      </c>
      <c r="Q19" s="72">
        <v>19000</v>
      </c>
      <c r="R19" s="42"/>
      <c r="S19" s="43" t="s">
        <v>70</v>
      </c>
      <c r="AC19" s="49">
        <f t="shared" si="2"/>
        <v>32678626.43</v>
      </c>
      <c r="AD19" s="51">
        <f t="shared" si="3"/>
        <v>26610852.91</v>
      </c>
      <c r="AF19" s="68"/>
    </row>
    <row r="20" spans="1:32" ht="30" customHeight="1" x14ac:dyDescent="0.3">
      <c r="A20" s="47"/>
      <c r="B20" s="48" t="s">
        <v>71</v>
      </c>
      <c r="C20" s="13"/>
      <c r="D20" s="14"/>
      <c r="E20" s="74">
        <v>172581.47</v>
      </c>
      <c r="F20" s="74">
        <v>186823.25</v>
      </c>
      <c r="G20" s="74">
        <v>174158.8</v>
      </c>
      <c r="H20" s="74">
        <v>171485</v>
      </c>
      <c r="I20" s="74">
        <v>26600.3</v>
      </c>
      <c r="J20" s="74">
        <f>20378981+40000</f>
        <v>20418981</v>
      </c>
      <c r="K20" s="80">
        <v>18953244.859999999</v>
      </c>
      <c r="L20" s="74">
        <v>6475887</v>
      </c>
      <c r="M20" s="74">
        <f>9092341.5+832010</f>
        <v>9924351.5</v>
      </c>
      <c r="N20" s="74">
        <v>7226368.0099999998</v>
      </c>
      <c r="O20" s="74">
        <v>5804211.7300000004</v>
      </c>
      <c r="P20" s="74">
        <v>3049000</v>
      </c>
      <c r="Q20" s="71" t="s">
        <v>167</v>
      </c>
      <c r="R20" s="43"/>
      <c r="S20" s="42" t="s">
        <v>72</v>
      </c>
      <c r="AC20" s="49">
        <f>SUM(E20:K20)</f>
        <v>40103874.68</v>
      </c>
      <c r="AD20" s="51">
        <f t="shared" si="3"/>
        <v>32479818.239999998</v>
      </c>
    </row>
    <row r="21" spans="1:32" ht="30" customHeight="1" x14ac:dyDescent="0.3">
      <c r="A21" s="47"/>
      <c r="B21" s="48" t="s">
        <v>73</v>
      </c>
      <c r="C21" s="81"/>
      <c r="D21" s="82"/>
      <c r="E21" s="70">
        <v>249151.92</v>
      </c>
      <c r="F21" s="70">
        <v>103625.66</v>
      </c>
      <c r="G21" s="70">
        <v>245581.42</v>
      </c>
      <c r="H21" s="71" t="s">
        <v>167</v>
      </c>
      <c r="I21" s="70">
        <v>60</v>
      </c>
      <c r="J21" s="70">
        <v>15060604</v>
      </c>
      <c r="K21" s="70">
        <v>15313642.65</v>
      </c>
      <c r="L21" s="70">
        <v>8125875</v>
      </c>
      <c r="M21" s="70">
        <v>10290806</v>
      </c>
      <c r="N21" s="70">
        <v>5052335.2</v>
      </c>
      <c r="O21" s="70">
        <v>5522534</v>
      </c>
      <c r="P21" s="70">
        <v>1154000</v>
      </c>
      <c r="Q21" s="71" t="s">
        <v>167</v>
      </c>
      <c r="R21" s="83"/>
      <c r="S21" s="47" t="s">
        <v>74</v>
      </c>
      <c r="AC21" s="49">
        <f t="shared" si="2"/>
        <v>30972665.649999999</v>
      </c>
      <c r="AD21" s="51">
        <f t="shared" si="3"/>
        <v>30145550.199999999</v>
      </c>
    </row>
    <row r="22" spans="1:32" ht="30" customHeight="1" x14ac:dyDescent="0.3">
      <c r="A22" s="47"/>
      <c r="B22" s="48" t="s">
        <v>75</v>
      </c>
      <c r="C22" s="13"/>
      <c r="D22" s="14"/>
      <c r="E22" s="70">
        <v>37736.769999999997</v>
      </c>
      <c r="F22" s="70">
        <v>62114</v>
      </c>
      <c r="G22" s="70">
        <v>134958.06</v>
      </c>
      <c r="H22" s="71" t="s">
        <v>167</v>
      </c>
      <c r="I22" s="70">
        <v>87918</v>
      </c>
      <c r="J22" s="70">
        <v>13042014</v>
      </c>
      <c r="K22" s="70">
        <v>14919330.289999999</v>
      </c>
      <c r="L22" s="70">
        <v>3234655</v>
      </c>
      <c r="M22" s="70">
        <v>7439219</v>
      </c>
      <c r="N22" s="70">
        <v>6400394.4100000001</v>
      </c>
      <c r="O22" s="70">
        <v>4246778</v>
      </c>
      <c r="P22" s="70">
        <v>2159181.7000000002</v>
      </c>
      <c r="Q22" s="70">
        <v>19000</v>
      </c>
      <c r="R22" s="42"/>
      <c r="S22" s="43" t="s">
        <v>76</v>
      </c>
      <c r="AC22" s="49">
        <f t="shared" si="2"/>
        <v>28284071.119999997</v>
      </c>
      <c r="AD22" s="51">
        <f t="shared" si="3"/>
        <v>23499228.109999999</v>
      </c>
    </row>
    <row r="23" spans="1:32" ht="30" customHeight="1" x14ac:dyDescent="0.3">
      <c r="A23" s="47"/>
      <c r="B23" s="48" t="s">
        <v>77</v>
      </c>
      <c r="C23" s="13"/>
      <c r="D23" s="14"/>
      <c r="E23" s="72">
        <v>448177.51</v>
      </c>
      <c r="F23" s="72">
        <v>2004.75</v>
      </c>
      <c r="G23" s="72">
        <v>85084.36</v>
      </c>
      <c r="H23" s="71" t="s">
        <v>167</v>
      </c>
      <c r="I23" s="72">
        <v>12734</v>
      </c>
      <c r="J23" s="70">
        <v>16825931.579999998</v>
      </c>
      <c r="K23" s="70">
        <v>14447504.9</v>
      </c>
      <c r="L23" s="72">
        <v>6227718</v>
      </c>
      <c r="M23" s="70">
        <v>10403574.73</v>
      </c>
      <c r="N23" s="72">
        <v>8916104.2400000002</v>
      </c>
      <c r="O23" s="72">
        <v>2837630</v>
      </c>
      <c r="P23" s="72">
        <v>1866160</v>
      </c>
      <c r="Q23" s="70"/>
      <c r="R23" s="42"/>
      <c r="S23" s="43" t="s">
        <v>78</v>
      </c>
      <c r="AC23" s="49">
        <f t="shared" si="2"/>
        <v>31821437.100000001</v>
      </c>
      <c r="AD23" s="51">
        <f t="shared" si="3"/>
        <v>30251186.969999999</v>
      </c>
    </row>
    <row r="24" spans="1:32" ht="30" customHeight="1" x14ac:dyDescent="0.3">
      <c r="A24" s="47"/>
      <c r="B24" s="48" t="s">
        <v>79</v>
      </c>
      <c r="C24" s="13"/>
      <c r="D24" s="14"/>
      <c r="E24" s="70">
        <v>215343.09</v>
      </c>
      <c r="F24" s="70">
        <v>85043.25</v>
      </c>
      <c r="G24" s="70">
        <v>190042.16</v>
      </c>
      <c r="H24" s="71" t="s">
        <v>167</v>
      </c>
      <c r="I24" s="70">
        <v>16100</v>
      </c>
      <c r="J24" s="70">
        <v>14527122</v>
      </c>
      <c r="K24" s="70">
        <v>18416941</v>
      </c>
      <c r="L24" s="70">
        <v>6251941</v>
      </c>
      <c r="M24" s="70">
        <v>9305023.9299999997</v>
      </c>
      <c r="N24" s="70">
        <v>5466991.5899999999</v>
      </c>
      <c r="O24" s="70">
        <v>2896400</v>
      </c>
      <c r="P24" s="70">
        <v>1470526.22</v>
      </c>
      <c r="Q24" s="70">
        <v>19000</v>
      </c>
      <c r="R24" s="42"/>
      <c r="S24" s="43" t="s">
        <v>80</v>
      </c>
      <c r="AC24" s="49">
        <f t="shared" si="2"/>
        <v>33450591.5</v>
      </c>
      <c r="AD24" s="51">
        <f>SUM(L24:Q24)</f>
        <v>25409882.739999998</v>
      </c>
    </row>
    <row r="25" spans="1:32" ht="30" customHeight="1" x14ac:dyDescent="0.3">
      <c r="A25" s="78" t="s">
        <v>50</v>
      </c>
      <c r="B25" s="78"/>
      <c r="C25" s="13"/>
      <c r="D25" s="14"/>
      <c r="E25" s="77">
        <f>SUM(E26:E28)</f>
        <v>1869320.06</v>
      </c>
      <c r="F25" s="77">
        <f t="shared" ref="F25:P25" si="4">SUM(F26:F28)</f>
        <v>392447.93999999994</v>
      </c>
      <c r="G25" s="77">
        <f t="shared" si="4"/>
        <v>1184208.72</v>
      </c>
      <c r="H25" s="77">
        <f t="shared" si="4"/>
        <v>0</v>
      </c>
      <c r="I25" s="77">
        <f t="shared" si="4"/>
        <v>5390.6</v>
      </c>
      <c r="J25" s="77">
        <f t="shared" si="4"/>
        <v>98232696</v>
      </c>
      <c r="K25" s="77">
        <f t="shared" si="4"/>
        <v>71981127.560000002</v>
      </c>
      <c r="L25" s="77">
        <f t="shared" si="4"/>
        <v>31458378.030000001</v>
      </c>
      <c r="M25" s="77">
        <f t="shared" si="4"/>
        <v>41218279.509999998</v>
      </c>
      <c r="N25" s="77">
        <f t="shared" si="4"/>
        <v>27795122.59</v>
      </c>
      <c r="O25" s="77">
        <f t="shared" si="4"/>
        <v>23552115.229999997</v>
      </c>
      <c r="P25" s="77">
        <f t="shared" si="4"/>
        <v>16387874.199999999</v>
      </c>
      <c r="Q25" s="71" t="s">
        <v>167</v>
      </c>
      <c r="R25" s="45" t="s">
        <v>81</v>
      </c>
      <c r="S25" s="79"/>
      <c r="AC25" s="49"/>
      <c r="AD25" s="50"/>
    </row>
    <row r="26" spans="1:32" ht="30" customHeight="1" x14ac:dyDescent="0.3">
      <c r="A26" s="43"/>
      <c r="B26" s="53" t="s">
        <v>82</v>
      </c>
      <c r="C26" s="13"/>
      <c r="D26" s="14"/>
      <c r="E26" s="72">
        <v>362816.66</v>
      </c>
      <c r="F26" s="72">
        <v>39984.410000000003</v>
      </c>
      <c r="G26" s="72">
        <v>634610.48</v>
      </c>
      <c r="H26" s="72"/>
      <c r="I26" s="72">
        <v>170</v>
      </c>
      <c r="J26" s="72">
        <v>28313101</v>
      </c>
      <c r="K26" s="72">
        <v>23451029.539999999</v>
      </c>
      <c r="L26" s="72">
        <v>9191542</v>
      </c>
      <c r="M26" s="72">
        <v>10152520</v>
      </c>
      <c r="N26" s="72">
        <v>7385865.79</v>
      </c>
      <c r="O26" s="72">
        <v>4287840.5199999996</v>
      </c>
      <c r="P26" s="72">
        <v>4309509.6100000003</v>
      </c>
      <c r="Q26" s="71" t="s">
        <v>167</v>
      </c>
      <c r="R26" s="42"/>
      <c r="S26" s="43" t="s">
        <v>83</v>
      </c>
      <c r="AC26" s="54">
        <f>SUM(E26:K26)</f>
        <v>52801712.090000004</v>
      </c>
      <c r="AD26" s="54">
        <f>SUM(L26:Q26)</f>
        <v>35327277.920000002</v>
      </c>
    </row>
    <row r="27" spans="1:32" ht="30" customHeight="1" x14ac:dyDescent="0.3">
      <c r="A27" s="43"/>
      <c r="B27" s="53" t="s">
        <v>84</v>
      </c>
      <c r="C27" s="13"/>
      <c r="D27" s="14"/>
      <c r="E27" s="72">
        <v>1086486.3700000001</v>
      </c>
      <c r="F27" s="72">
        <v>79341.429999999993</v>
      </c>
      <c r="G27" s="72">
        <v>441794.46</v>
      </c>
      <c r="H27" s="74" t="s">
        <v>167</v>
      </c>
      <c r="I27" s="72">
        <v>5200.6000000000004</v>
      </c>
      <c r="J27" s="72">
        <v>29857168</v>
      </c>
      <c r="K27" s="72">
        <v>23467693.629999999</v>
      </c>
      <c r="L27" s="84">
        <v>11647508.029999999</v>
      </c>
      <c r="M27" s="72">
        <v>14720247</v>
      </c>
      <c r="N27" s="72">
        <v>7809562.5699999994</v>
      </c>
      <c r="O27" s="72">
        <v>12658155.109999999</v>
      </c>
      <c r="P27" s="72">
        <v>4017224.59</v>
      </c>
      <c r="Q27" s="71" t="s">
        <v>167</v>
      </c>
      <c r="R27" s="42"/>
      <c r="S27" s="43" t="s">
        <v>85</v>
      </c>
      <c r="AC27" s="54">
        <f t="shared" ref="AC27:AC66" si="5">SUM(E27:K27)</f>
        <v>54937684.489999995</v>
      </c>
      <c r="AD27" s="54">
        <f>SUM(L27:Q27)</f>
        <v>50852697.299999997</v>
      </c>
    </row>
    <row r="28" spans="1:32" ht="30" customHeight="1" x14ac:dyDescent="0.3">
      <c r="A28" s="43"/>
      <c r="B28" s="53" t="s">
        <v>86</v>
      </c>
      <c r="C28" s="13"/>
      <c r="D28" s="14"/>
      <c r="E28" s="70">
        <v>420017.03</v>
      </c>
      <c r="F28" s="70">
        <v>273122.09999999998</v>
      </c>
      <c r="G28" s="70">
        <v>107803.78</v>
      </c>
      <c r="H28" s="71" t="s">
        <v>167</v>
      </c>
      <c r="I28" s="70">
        <v>20</v>
      </c>
      <c r="J28" s="70">
        <v>40062427</v>
      </c>
      <c r="K28" s="85">
        <v>25062404.390000001</v>
      </c>
      <c r="L28" s="70">
        <v>10619328</v>
      </c>
      <c r="M28" s="70">
        <v>16345512.51</v>
      </c>
      <c r="N28" s="70">
        <v>12599694.23</v>
      </c>
      <c r="O28" s="70">
        <v>6606119.5999999996</v>
      </c>
      <c r="P28" s="70">
        <v>8061140</v>
      </c>
      <c r="Q28" s="71" t="s">
        <v>167</v>
      </c>
      <c r="R28" s="42"/>
      <c r="S28" s="42" t="s">
        <v>87</v>
      </c>
      <c r="AC28" s="54">
        <f>SUM(E28:K28)</f>
        <v>65925794.299999997</v>
      </c>
      <c r="AD28" s="51">
        <f>SUM(L28:Q28)</f>
        <v>54231794.339999996</v>
      </c>
    </row>
    <row r="29" spans="1:32" ht="3" customHeight="1" x14ac:dyDescent="0.3">
      <c r="A29" s="43"/>
      <c r="B29" s="5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AC29" s="49">
        <f t="shared" si="5"/>
        <v>0</v>
      </c>
      <c r="AD29" s="50">
        <f t="shared" si="3"/>
        <v>0</v>
      </c>
    </row>
    <row r="30" spans="1:32" ht="3" customHeight="1" x14ac:dyDescent="0.3">
      <c r="A30" s="43"/>
      <c r="B30" s="4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AC30" s="49">
        <f t="shared" si="5"/>
        <v>0</v>
      </c>
      <c r="AD30" s="50">
        <f t="shared" si="3"/>
        <v>0</v>
      </c>
    </row>
    <row r="31" spans="1:32" s="1" customFormat="1" ht="24.95" customHeight="1" x14ac:dyDescent="0.35">
      <c r="B31" s="62" t="s">
        <v>1</v>
      </c>
      <c r="C31" s="63">
        <v>19.3</v>
      </c>
      <c r="D31" s="62" t="s">
        <v>165</v>
      </c>
      <c r="E31" s="64"/>
      <c r="V31" s="6"/>
      <c r="AC31" s="49"/>
      <c r="AD31" s="50"/>
    </row>
    <row r="32" spans="1:32" s="3" customFormat="1" ht="24.95" customHeight="1" x14ac:dyDescent="0.35">
      <c r="B32" s="64" t="s">
        <v>24</v>
      </c>
      <c r="C32" s="63">
        <v>19.3</v>
      </c>
      <c r="D32" s="65" t="s">
        <v>26</v>
      </c>
      <c r="E32" s="66"/>
      <c r="V32" s="1"/>
      <c r="AC32" s="49"/>
      <c r="AD32" s="50"/>
    </row>
    <row r="33" spans="1:30" s="3" customFormat="1" ht="24.95" customHeight="1" x14ac:dyDescent="0.35">
      <c r="B33" s="64"/>
      <c r="C33" s="63"/>
      <c r="D33" s="65" t="s">
        <v>166</v>
      </c>
      <c r="E33" s="66"/>
      <c r="AC33" s="49"/>
      <c r="AD33" s="50"/>
    </row>
    <row r="34" spans="1:30" s="3" customFormat="1" ht="15" customHeight="1" x14ac:dyDescent="0.3">
      <c r="B34" s="1"/>
      <c r="C34" s="2"/>
      <c r="D34" s="4"/>
      <c r="S34" s="5" t="s">
        <v>25</v>
      </c>
      <c r="AC34" s="49"/>
      <c r="AD34" s="50"/>
    </row>
    <row r="35" spans="1:30" ht="6" customHeight="1" x14ac:dyDescent="0.3">
      <c r="V35" s="3"/>
      <c r="AC35" s="49"/>
      <c r="AD35" s="50"/>
    </row>
    <row r="36" spans="1:30" s="7" customFormat="1" ht="21" x14ac:dyDescent="0.45">
      <c r="A36" s="26"/>
      <c r="B36" s="27"/>
      <c r="C36" s="27"/>
      <c r="D36" s="28"/>
      <c r="E36" s="108" t="s">
        <v>12</v>
      </c>
      <c r="F36" s="109"/>
      <c r="G36" s="109"/>
      <c r="H36" s="109"/>
      <c r="I36" s="109"/>
      <c r="J36" s="109"/>
      <c r="K36" s="110"/>
      <c r="L36" s="111" t="s">
        <v>13</v>
      </c>
      <c r="M36" s="112"/>
      <c r="N36" s="112"/>
      <c r="O36" s="112"/>
      <c r="P36" s="112"/>
      <c r="Q36" s="112"/>
      <c r="R36" s="41" t="s">
        <v>21</v>
      </c>
      <c r="S36" s="29"/>
      <c r="V36" s="6"/>
      <c r="AC36" s="49"/>
      <c r="AD36" s="50"/>
    </row>
    <row r="37" spans="1:30" s="7" customFormat="1" ht="21.75" customHeight="1" x14ac:dyDescent="0.3">
      <c r="E37" s="113" t="s">
        <v>7</v>
      </c>
      <c r="F37" s="114"/>
      <c r="G37" s="114"/>
      <c r="H37" s="114"/>
      <c r="I37" s="114"/>
      <c r="J37" s="114"/>
      <c r="K37" s="115"/>
      <c r="L37" s="116" t="s">
        <v>14</v>
      </c>
      <c r="M37" s="117"/>
      <c r="N37" s="117"/>
      <c r="O37" s="117"/>
      <c r="P37" s="117"/>
      <c r="Q37" s="118"/>
      <c r="R37" s="106" t="s">
        <v>39</v>
      </c>
      <c r="S37" s="119"/>
      <c r="AC37" s="49"/>
      <c r="AD37" s="50"/>
    </row>
    <row r="38" spans="1:30" s="7" customFormat="1" x14ac:dyDescent="0.3">
      <c r="A38" s="104" t="s">
        <v>37</v>
      </c>
      <c r="B38" s="104"/>
      <c r="C38" s="104"/>
      <c r="D38" s="105"/>
      <c r="E38" s="23"/>
      <c r="F38" s="23" t="s">
        <v>17</v>
      </c>
      <c r="G38" s="23"/>
      <c r="H38" s="23"/>
      <c r="I38" s="23"/>
      <c r="J38" s="10"/>
      <c r="K38" s="24"/>
      <c r="L38" s="25"/>
      <c r="M38" s="25"/>
      <c r="N38" s="25"/>
      <c r="O38" s="25"/>
      <c r="P38" s="25"/>
      <c r="Q38" s="25"/>
      <c r="R38" s="106" t="s">
        <v>38</v>
      </c>
      <c r="S38" s="107"/>
      <c r="T38" s="11"/>
      <c r="AC38" s="49"/>
      <c r="AD38" s="50"/>
    </row>
    <row r="39" spans="1:30" s="7" customFormat="1" x14ac:dyDescent="0.3">
      <c r="A39" s="104" t="s">
        <v>35</v>
      </c>
      <c r="B39" s="104"/>
      <c r="C39" s="104"/>
      <c r="D39" s="105"/>
      <c r="E39" s="23" t="s">
        <v>4</v>
      </c>
      <c r="F39" s="23" t="s">
        <v>31</v>
      </c>
      <c r="G39" s="23"/>
      <c r="H39" s="23" t="s">
        <v>6</v>
      </c>
      <c r="I39" s="23"/>
      <c r="J39" s="25"/>
      <c r="K39" s="23"/>
      <c r="L39" s="25"/>
      <c r="M39" s="25"/>
      <c r="N39" s="25"/>
      <c r="O39" s="25"/>
      <c r="P39" s="25"/>
      <c r="Q39" s="25"/>
      <c r="R39" s="106" t="s">
        <v>20</v>
      </c>
      <c r="S39" s="107"/>
      <c r="T39" s="11"/>
      <c r="AC39" s="49"/>
      <c r="AD39" s="50"/>
    </row>
    <row r="40" spans="1:30" s="7" customFormat="1" x14ac:dyDescent="0.3">
      <c r="A40" s="104" t="s">
        <v>36</v>
      </c>
      <c r="B40" s="104"/>
      <c r="C40" s="104"/>
      <c r="D40" s="105"/>
      <c r="E40" s="19" t="s">
        <v>16</v>
      </c>
      <c r="F40" s="23" t="s">
        <v>32</v>
      </c>
      <c r="G40" s="23"/>
      <c r="H40" s="18" t="s">
        <v>33</v>
      </c>
      <c r="I40" s="23"/>
      <c r="J40" s="25"/>
      <c r="K40" s="23"/>
      <c r="L40" s="25" t="s">
        <v>22</v>
      </c>
      <c r="M40" s="25"/>
      <c r="N40" s="25"/>
      <c r="O40" s="25"/>
      <c r="P40" s="25"/>
      <c r="Q40" s="25"/>
      <c r="R40" s="106" t="s">
        <v>3</v>
      </c>
      <c r="S40" s="107"/>
      <c r="T40" s="11"/>
      <c r="AC40" s="49"/>
      <c r="AD40" s="50"/>
    </row>
    <row r="41" spans="1:30" s="7" customFormat="1" x14ac:dyDescent="0.3">
      <c r="A41" s="39"/>
      <c r="B41" s="39"/>
      <c r="C41" s="39"/>
      <c r="D41" s="40"/>
      <c r="E41" s="19" t="s">
        <v>19</v>
      </c>
      <c r="F41" s="36" t="s">
        <v>46</v>
      </c>
      <c r="G41" s="23" t="s">
        <v>5</v>
      </c>
      <c r="H41" s="36" t="s">
        <v>47</v>
      </c>
      <c r="I41" s="23" t="s">
        <v>18</v>
      </c>
      <c r="J41" s="25" t="s">
        <v>10</v>
      </c>
      <c r="K41" s="23" t="s">
        <v>2</v>
      </c>
      <c r="L41" s="20" t="s">
        <v>15</v>
      </c>
      <c r="M41" s="25" t="s">
        <v>27</v>
      </c>
      <c r="N41" s="25" t="s">
        <v>28</v>
      </c>
      <c r="O41" s="25" t="s">
        <v>29</v>
      </c>
      <c r="P41" s="25" t="s">
        <v>30</v>
      </c>
      <c r="Q41" s="25" t="s">
        <v>34</v>
      </c>
      <c r="R41" s="37"/>
      <c r="S41" s="38"/>
      <c r="T41" s="11"/>
      <c r="AC41" s="49"/>
      <c r="AD41" s="50"/>
    </row>
    <row r="42" spans="1:30" s="7" customFormat="1" ht="21" x14ac:dyDescent="0.45">
      <c r="A42" s="32"/>
      <c r="B42" s="32"/>
      <c r="C42" s="32"/>
      <c r="D42" s="33"/>
      <c r="E42" s="21" t="s">
        <v>19</v>
      </c>
      <c r="F42" s="21" t="s">
        <v>45</v>
      </c>
      <c r="G42" s="21" t="s">
        <v>8</v>
      </c>
      <c r="H42" s="21" t="s">
        <v>44</v>
      </c>
      <c r="I42" s="21" t="s">
        <v>9</v>
      </c>
      <c r="J42" s="22" t="s">
        <v>11</v>
      </c>
      <c r="K42" s="21" t="s">
        <v>0</v>
      </c>
      <c r="L42" s="22" t="s">
        <v>43</v>
      </c>
      <c r="M42" s="22" t="s">
        <v>40</v>
      </c>
      <c r="N42" s="22" t="s">
        <v>41</v>
      </c>
      <c r="O42" s="22" t="s">
        <v>42</v>
      </c>
      <c r="P42" s="22" t="s">
        <v>11</v>
      </c>
      <c r="Q42" s="21" t="s">
        <v>0</v>
      </c>
      <c r="R42" s="34"/>
      <c r="S42" s="35"/>
      <c r="AC42" s="49"/>
      <c r="AD42" s="50"/>
    </row>
    <row r="43" spans="1:30" ht="3" customHeight="1" x14ac:dyDescent="0.3">
      <c r="A43" s="102" t="s">
        <v>21</v>
      </c>
      <c r="B43" s="102"/>
      <c r="C43" s="102"/>
      <c r="D43" s="10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30"/>
      <c r="S43" s="31"/>
      <c r="V43" s="7"/>
      <c r="AC43" s="49">
        <f t="shared" si="5"/>
        <v>0</v>
      </c>
      <c r="AD43" s="50">
        <f t="shared" si="3"/>
        <v>0</v>
      </c>
    </row>
    <row r="44" spans="1:30" ht="21.95" customHeight="1" x14ac:dyDescent="0.3">
      <c r="A44" s="78" t="s">
        <v>51</v>
      </c>
      <c r="B44" s="78"/>
      <c r="C44" s="86"/>
      <c r="D44" s="87"/>
      <c r="E44" s="88">
        <f>SUM(E45:E49)</f>
        <v>21389206.629999999</v>
      </c>
      <c r="F44" s="88">
        <f t="shared" ref="F44:Q44" si="6">SUM(F45:F49)</f>
        <v>402217.65</v>
      </c>
      <c r="G44" s="88">
        <f t="shared" si="6"/>
        <v>1331365.7199999997</v>
      </c>
      <c r="H44" s="88">
        <f t="shared" si="6"/>
        <v>63895</v>
      </c>
      <c r="I44" s="88">
        <f t="shared" si="6"/>
        <v>418126</v>
      </c>
      <c r="J44" s="88">
        <f t="shared" si="6"/>
        <v>160758548.78</v>
      </c>
      <c r="K44" s="88">
        <f t="shared" si="6"/>
        <v>70606070.00999999</v>
      </c>
      <c r="L44" s="88">
        <f t="shared" si="6"/>
        <v>49570659</v>
      </c>
      <c r="M44" s="88">
        <f t="shared" si="6"/>
        <v>57732674.450000003</v>
      </c>
      <c r="N44" s="88">
        <f t="shared" si="6"/>
        <v>54066838.719999999</v>
      </c>
      <c r="O44" s="88">
        <f t="shared" si="6"/>
        <v>45564452.030000001</v>
      </c>
      <c r="P44" s="88">
        <f t="shared" si="6"/>
        <v>23680235.34</v>
      </c>
      <c r="Q44" s="88">
        <f t="shared" si="6"/>
        <v>19000</v>
      </c>
      <c r="R44" s="99" t="s">
        <v>88</v>
      </c>
      <c r="S44" s="79"/>
      <c r="T44" s="45"/>
      <c r="U44" s="45"/>
      <c r="AC44" s="49">
        <f t="shared" si="5"/>
        <v>254969429.78999999</v>
      </c>
      <c r="AD44" s="50">
        <f t="shared" si="3"/>
        <v>230633859.54000002</v>
      </c>
    </row>
    <row r="45" spans="1:30" ht="21.95" customHeight="1" x14ac:dyDescent="0.3">
      <c r="A45" s="47"/>
      <c r="B45" s="48" t="s">
        <v>89</v>
      </c>
      <c r="C45" s="75"/>
      <c r="D45" s="76"/>
      <c r="E45" s="74">
        <v>180373.79</v>
      </c>
      <c r="F45" s="74">
        <v>16386.900000000001</v>
      </c>
      <c r="G45" s="80">
        <v>279932.17</v>
      </c>
      <c r="H45" s="73" t="s">
        <v>167</v>
      </c>
      <c r="I45" s="74">
        <v>17550</v>
      </c>
      <c r="J45" s="80">
        <v>46599543</v>
      </c>
      <c r="K45" s="73" t="s">
        <v>167</v>
      </c>
      <c r="L45" s="74">
        <v>14529843</v>
      </c>
      <c r="M45" s="74">
        <v>14525505</v>
      </c>
      <c r="N45" s="74">
        <v>14487359.699999999</v>
      </c>
      <c r="O45" s="74">
        <v>3905050</v>
      </c>
      <c r="P45" s="74">
        <v>6876080</v>
      </c>
      <c r="Q45" s="73" t="s">
        <v>167</v>
      </c>
      <c r="R45" s="100"/>
      <c r="S45" s="43" t="s">
        <v>90</v>
      </c>
      <c r="AC45" s="54">
        <f t="shared" si="5"/>
        <v>47093785.859999999</v>
      </c>
      <c r="AD45" s="51">
        <f t="shared" si="3"/>
        <v>54323837.700000003</v>
      </c>
    </row>
    <row r="46" spans="1:30" ht="21.95" customHeight="1" x14ac:dyDescent="0.3">
      <c r="A46" s="47"/>
      <c r="B46" s="48" t="s">
        <v>91</v>
      </c>
      <c r="C46" s="75"/>
      <c r="D46" s="76"/>
      <c r="E46" s="74">
        <v>80955.06</v>
      </c>
      <c r="F46" s="74">
        <v>13196.2</v>
      </c>
      <c r="G46" s="74">
        <v>299640.75</v>
      </c>
      <c r="H46" s="73" t="s">
        <v>167</v>
      </c>
      <c r="I46" s="74">
        <v>132700</v>
      </c>
      <c r="J46" s="80">
        <v>32462346</v>
      </c>
      <c r="K46" s="80">
        <v>21888302.59</v>
      </c>
      <c r="L46" s="74">
        <v>9274277</v>
      </c>
      <c r="M46" s="80">
        <v>13060340.449999999</v>
      </c>
      <c r="N46" s="74">
        <v>10012560.039999999</v>
      </c>
      <c r="O46" s="74">
        <v>6295635</v>
      </c>
      <c r="P46" s="74">
        <v>5589088.2699999996</v>
      </c>
      <c r="Q46" s="74">
        <v>19000</v>
      </c>
      <c r="R46" s="100"/>
      <c r="S46" s="43" t="s">
        <v>92</v>
      </c>
      <c r="AC46" s="54">
        <f t="shared" si="5"/>
        <v>54877140.600000001</v>
      </c>
      <c r="AD46" s="51">
        <f t="shared" si="3"/>
        <v>44250900.75999999</v>
      </c>
    </row>
    <row r="47" spans="1:30" ht="21.95" customHeight="1" x14ac:dyDescent="0.3">
      <c r="A47" s="47"/>
      <c r="B47" s="48" t="s">
        <v>93</v>
      </c>
      <c r="C47" s="75"/>
      <c r="D47" s="76"/>
      <c r="E47" s="74">
        <v>170256.35</v>
      </c>
      <c r="F47" s="74">
        <v>148459.85</v>
      </c>
      <c r="G47" s="74">
        <v>131599.37</v>
      </c>
      <c r="H47" s="74">
        <v>63895</v>
      </c>
      <c r="I47" s="74">
        <v>776</v>
      </c>
      <c r="J47" s="74">
        <v>9523698</v>
      </c>
      <c r="K47" s="74">
        <v>14770349.789999999</v>
      </c>
      <c r="L47" s="74">
        <v>4737123</v>
      </c>
      <c r="M47" s="74">
        <v>5849207</v>
      </c>
      <c r="N47" s="74">
        <v>5110466.59</v>
      </c>
      <c r="O47" s="74">
        <v>1404700</v>
      </c>
      <c r="P47" s="74">
        <v>709000</v>
      </c>
      <c r="Q47" s="74" t="s">
        <v>167</v>
      </c>
      <c r="R47" s="100"/>
      <c r="S47" s="43" t="s">
        <v>94</v>
      </c>
      <c r="AC47" s="54">
        <f t="shared" si="5"/>
        <v>24809034.359999999</v>
      </c>
      <c r="AD47" s="51">
        <f t="shared" si="3"/>
        <v>17810496.59</v>
      </c>
    </row>
    <row r="48" spans="1:30" ht="21.95" customHeight="1" x14ac:dyDescent="0.3">
      <c r="A48" s="47"/>
      <c r="B48" s="48" t="s">
        <v>95</v>
      </c>
      <c r="C48" s="13"/>
      <c r="D48" s="14"/>
      <c r="E48" s="74">
        <v>300257.11</v>
      </c>
      <c r="F48" s="74">
        <v>223684.7</v>
      </c>
      <c r="G48" s="74">
        <v>458576.3</v>
      </c>
      <c r="H48" s="73" t="s">
        <v>167</v>
      </c>
      <c r="I48" s="74">
        <v>266500</v>
      </c>
      <c r="J48" s="80">
        <v>49381159</v>
      </c>
      <c r="K48" s="74">
        <v>33947417.630000003</v>
      </c>
      <c r="L48" s="74">
        <v>13562624</v>
      </c>
      <c r="M48" s="74">
        <v>16695024</v>
      </c>
      <c r="N48" s="74">
        <v>17294912.18</v>
      </c>
      <c r="O48" s="74">
        <v>23281967.030000001</v>
      </c>
      <c r="P48" s="74">
        <v>6520960</v>
      </c>
      <c r="Q48" s="74" t="s">
        <v>167</v>
      </c>
      <c r="R48" s="100"/>
      <c r="S48" s="43" t="s">
        <v>96</v>
      </c>
      <c r="AC48" s="54">
        <f t="shared" si="5"/>
        <v>84577594.74000001</v>
      </c>
      <c r="AD48" s="51">
        <f t="shared" si="3"/>
        <v>77355487.210000008</v>
      </c>
    </row>
    <row r="49" spans="1:32" ht="21.95" customHeight="1" x14ac:dyDescent="0.3">
      <c r="A49" s="47"/>
      <c r="B49" s="48" t="s">
        <v>97</v>
      </c>
      <c r="C49" s="13"/>
      <c r="D49" s="14"/>
      <c r="E49" s="74">
        <v>20657364.32</v>
      </c>
      <c r="F49" s="74">
        <v>490</v>
      </c>
      <c r="G49" s="74">
        <v>161617.13</v>
      </c>
      <c r="H49" s="73" t="s">
        <v>167</v>
      </c>
      <c r="I49" s="74">
        <v>600</v>
      </c>
      <c r="J49" s="80">
        <v>22791802.780000001</v>
      </c>
      <c r="K49" s="80">
        <v>0</v>
      </c>
      <c r="L49" s="74">
        <v>7466792</v>
      </c>
      <c r="M49" s="74">
        <v>7602598</v>
      </c>
      <c r="N49" s="74">
        <v>7161540.21</v>
      </c>
      <c r="O49" s="74">
        <v>10677100</v>
      </c>
      <c r="P49" s="74">
        <v>3985107.07</v>
      </c>
      <c r="Q49" s="74" t="s">
        <v>167</v>
      </c>
      <c r="R49" s="100"/>
      <c r="S49" s="43" t="s">
        <v>98</v>
      </c>
      <c r="AC49" s="54">
        <f t="shared" si="5"/>
        <v>43611874.230000004</v>
      </c>
      <c r="AD49" s="51">
        <f t="shared" si="3"/>
        <v>36893137.280000001</v>
      </c>
    </row>
    <row r="50" spans="1:32" ht="6" customHeight="1" x14ac:dyDescent="0.3">
      <c r="A50" s="47"/>
      <c r="B50" s="48"/>
      <c r="C50" s="13"/>
      <c r="D50" s="1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100"/>
      <c r="S50" s="43"/>
      <c r="AC50" s="49">
        <f t="shared" si="5"/>
        <v>0</v>
      </c>
      <c r="AD50" s="50">
        <f t="shared" si="3"/>
        <v>0</v>
      </c>
    </row>
    <row r="51" spans="1:32" ht="21.95" customHeight="1" x14ac:dyDescent="0.3">
      <c r="A51" s="78" t="s">
        <v>52</v>
      </c>
      <c r="B51" s="78"/>
      <c r="C51" s="13"/>
      <c r="D51" s="14"/>
      <c r="E51" s="89">
        <f>SUM(E52:E55)</f>
        <v>761221.37</v>
      </c>
      <c r="F51" s="89">
        <f t="shared" ref="F51:P51" si="7">SUM(F52:F55)</f>
        <v>325187.38</v>
      </c>
      <c r="G51" s="89">
        <f t="shared" si="7"/>
        <v>805643.74</v>
      </c>
      <c r="H51" s="89">
        <f t="shared" si="7"/>
        <v>524090</v>
      </c>
      <c r="I51" s="89">
        <f t="shared" si="7"/>
        <v>117124.24</v>
      </c>
      <c r="J51" s="89">
        <f t="shared" si="7"/>
        <v>86476320.5</v>
      </c>
      <c r="K51" s="89">
        <f t="shared" si="7"/>
        <v>67503751.109999999</v>
      </c>
      <c r="L51" s="89">
        <f t="shared" si="7"/>
        <v>23607247</v>
      </c>
      <c r="M51" s="89">
        <f t="shared" si="7"/>
        <v>37933540.700000003</v>
      </c>
      <c r="N51" s="89">
        <f t="shared" si="7"/>
        <v>31552654.41</v>
      </c>
      <c r="O51" s="89">
        <f t="shared" si="7"/>
        <v>27665232</v>
      </c>
      <c r="P51" s="89">
        <f t="shared" si="7"/>
        <v>10992230.109999999</v>
      </c>
      <c r="Q51" s="73" t="s">
        <v>167</v>
      </c>
      <c r="R51" s="101" t="s">
        <v>99</v>
      </c>
      <c r="S51" s="79"/>
      <c r="AC51" s="49">
        <f t="shared" si="5"/>
        <v>156513338.34</v>
      </c>
      <c r="AD51" s="50">
        <f t="shared" si="3"/>
        <v>131750904.22</v>
      </c>
      <c r="AF51" s="69"/>
    </row>
    <row r="52" spans="1:32" ht="21.95" customHeight="1" x14ac:dyDescent="0.3">
      <c r="A52" s="47"/>
      <c r="B52" s="48" t="s">
        <v>100</v>
      </c>
      <c r="C52" s="13"/>
      <c r="D52" s="14"/>
      <c r="E52" s="74">
        <v>346003.97</v>
      </c>
      <c r="F52" s="74">
        <v>9574</v>
      </c>
      <c r="G52" s="74">
        <v>258438.03</v>
      </c>
      <c r="H52" s="73" t="s">
        <v>167</v>
      </c>
      <c r="I52" s="73" t="s">
        <v>167</v>
      </c>
      <c r="J52" s="74">
        <f>23013689+159120</f>
        <v>23172809</v>
      </c>
      <c r="K52" s="74">
        <v>19693233.989999998</v>
      </c>
      <c r="L52" s="74">
        <v>8102500</v>
      </c>
      <c r="M52" s="74">
        <f>2743920+5673595+1070889</f>
        <v>9488404</v>
      </c>
      <c r="N52" s="74">
        <f>4548050.87+2780287.83+216782.14+1913771.36</f>
        <v>9458892.1999999993</v>
      </c>
      <c r="O52" s="74">
        <v>7088300</v>
      </c>
      <c r="P52" s="85">
        <v>2538440</v>
      </c>
      <c r="Q52" s="73" t="s">
        <v>167</v>
      </c>
      <c r="R52" s="100"/>
      <c r="S52" s="43" t="s">
        <v>101</v>
      </c>
      <c r="AC52" s="54">
        <f t="shared" si="5"/>
        <v>43480058.989999995</v>
      </c>
      <c r="AD52" s="50">
        <f>SUM(L52:Q52)</f>
        <v>36676536.200000003</v>
      </c>
    </row>
    <row r="53" spans="1:32" ht="21.95" customHeight="1" x14ac:dyDescent="0.3">
      <c r="A53" s="47"/>
      <c r="B53" s="48" t="s">
        <v>102</v>
      </c>
      <c r="C53" s="13"/>
      <c r="D53" s="14"/>
      <c r="E53" s="74">
        <v>77444.81</v>
      </c>
      <c r="F53" s="74">
        <v>33469.1</v>
      </c>
      <c r="G53" s="74">
        <v>98404.53</v>
      </c>
      <c r="H53" s="73" t="s">
        <v>167</v>
      </c>
      <c r="I53" s="74">
        <v>3724.24</v>
      </c>
      <c r="J53" s="74">
        <v>9506341</v>
      </c>
      <c r="K53" s="74">
        <v>14119872</v>
      </c>
      <c r="L53" s="74">
        <v>3997286</v>
      </c>
      <c r="M53" s="74">
        <v>8188090</v>
      </c>
      <c r="N53" s="74">
        <v>4489615.2699999996</v>
      </c>
      <c r="O53" s="74">
        <v>1240816</v>
      </c>
      <c r="P53" s="74">
        <v>544000</v>
      </c>
      <c r="Q53" s="73" t="s">
        <v>167</v>
      </c>
      <c r="R53" s="100"/>
      <c r="S53" s="43" t="s">
        <v>103</v>
      </c>
      <c r="AC53" s="54">
        <f t="shared" si="5"/>
        <v>23839255.68</v>
      </c>
      <c r="AD53" s="51">
        <f t="shared" si="3"/>
        <v>18459807.27</v>
      </c>
    </row>
    <row r="54" spans="1:32" ht="21.95" customHeight="1" x14ac:dyDescent="0.3">
      <c r="A54" s="47"/>
      <c r="B54" s="48" t="s">
        <v>104</v>
      </c>
      <c r="C54" s="13"/>
      <c r="D54" s="14"/>
      <c r="E54" s="74">
        <v>224043.59</v>
      </c>
      <c r="F54" s="74">
        <v>215595.48</v>
      </c>
      <c r="G54" s="74">
        <v>118134.59</v>
      </c>
      <c r="H54" s="74">
        <v>524090</v>
      </c>
      <c r="I54" s="73" t="s">
        <v>167</v>
      </c>
      <c r="J54" s="80">
        <v>20348510</v>
      </c>
      <c r="K54" s="74">
        <v>14959682.98</v>
      </c>
      <c r="L54" s="74">
        <v>4841709</v>
      </c>
      <c r="M54" s="74">
        <v>10872896.699999999</v>
      </c>
      <c r="N54" s="74">
        <v>7995281.3899999997</v>
      </c>
      <c r="O54" s="74">
        <v>2423246</v>
      </c>
      <c r="P54" s="74">
        <v>4720555.1100000003</v>
      </c>
      <c r="Q54" s="74" t="s">
        <v>167</v>
      </c>
      <c r="R54" s="100"/>
      <c r="S54" s="43" t="s">
        <v>105</v>
      </c>
      <c r="AC54" s="54">
        <f t="shared" si="5"/>
        <v>36390056.640000001</v>
      </c>
      <c r="AD54" s="51">
        <f t="shared" si="3"/>
        <v>30853688.199999999</v>
      </c>
    </row>
    <row r="55" spans="1:32" ht="21.95" customHeight="1" x14ac:dyDescent="0.3">
      <c r="A55" s="47"/>
      <c r="B55" s="48" t="s">
        <v>106</v>
      </c>
      <c r="C55" s="13"/>
      <c r="D55" s="14"/>
      <c r="E55" s="74">
        <v>113729</v>
      </c>
      <c r="F55" s="74">
        <v>66548.800000000003</v>
      </c>
      <c r="G55" s="74">
        <v>330666.59000000003</v>
      </c>
      <c r="H55" s="73" t="s">
        <v>167</v>
      </c>
      <c r="I55" s="74">
        <v>113400</v>
      </c>
      <c r="J55" s="74">
        <v>33448660.5</v>
      </c>
      <c r="K55" s="74">
        <v>18730962.140000001</v>
      </c>
      <c r="L55" s="74">
        <v>6665752</v>
      </c>
      <c r="M55" s="74">
        <v>9384150</v>
      </c>
      <c r="N55" s="74">
        <v>9608865.5500000007</v>
      </c>
      <c r="O55" s="74">
        <v>16912870</v>
      </c>
      <c r="P55" s="74">
        <v>3189235</v>
      </c>
      <c r="Q55" s="73" t="s">
        <v>167</v>
      </c>
      <c r="R55" s="100"/>
      <c r="S55" s="42" t="s">
        <v>107</v>
      </c>
      <c r="AC55" s="54">
        <f t="shared" si="5"/>
        <v>52803967.030000001</v>
      </c>
      <c r="AD55" s="51">
        <f t="shared" si="3"/>
        <v>45760872.549999997</v>
      </c>
    </row>
    <row r="56" spans="1:32" ht="6" customHeight="1" x14ac:dyDescent="0.3">
      <c r="A56" s="43"/>
      <c r="B56" s="53"/>
      <c r="C56" s="13"/>
      <c r="D56" s="1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100"/>
      <c r="S56" s="42"/>
      <c r="AC56" s="49">
        <f t="shared" si="5"/>
        <v>0</v>
      </c>
      <c r="AD56" s="50">
        <f t="shared" si="3"/>
        <v>0</v>
      </c>
    </row>
    <row r="57" spans="1:32" ht="21.95" customHeight="1" x14ac:dyDescent="0.3">
      <c r="A57" s="78" t="s">
        <v>53</v>
      </c>
      <c r="B57" s="78"/>
      <c r="C57" s="13"/>
      <c r="D57" s="14"/>
      <c r="E57" s="89">
        <f>SUM(E58:E63)</f>
        <v>624010.68000000005</v>
      </c>
      <c r="F57" s="89">
        <f t="shared" ref="F57:Q57" si="8">SUM(F58:F63)</f>
        <v>1073189.31</v>
      </c>
      <c r="G57" s="89">
        <f t="shared" si="8"/>
        <v>1097459.46</v>
      </c>
      <c r="H57" s="89">
        <f t="shared" si="8"/>
        <v>448989</v>
      </c>
      <c r="I57" s="89">
        <f t="shared" si="8"/>
        <v>330750</v>
      </c>
      <c r="J57" s="89">
        <f t="shared" si="8"/>
        <v>121433150</v>
      </c>
      <c r="K57" s="89">
        <f t="shared" si="8"/>
        <v>74026229.030000001</v>
      </c>
      <c r="L57" s="89">
        <f t="shared" si="8"/>
        <v>32723100</v>
      </c>
      <c r="M57" s="89">
        <f t="shared" si="8"/>
        <v>48434082.5</v>
      </c>
      <c r="N57" s="89">
        <f t="shared" si="8"/>
        <v>47188956.809999995</v>
      </c>
      <c r="O57" s="89">
        <f t="shared" si="8"/>
        <v>58440109.540000007</v>
      </c>
      <c r="P57" s="89">
        <f t="shared" si="8"/>
        <v>17184647.84</v>
      </c>
      <c r="Q57" s="89">
        <f t="shared" si="8"/>
        <v>57000</v>
      </c>
      <c r="R57" s="99" t="s">
        <v>108</v>
      </c>
      <c r="S57" s="79"/>
      <c r="AC57" s="49">
        <f t="shared" si="5"/>
        <v>199033777.48000002</v>
      </c>
      <c r="AD57" s="50">
        <f t="shared" si="3"/>
        <v>204027896.69000003</v>
      </c>
    </row>
    <row r="58" spans="1:32" ht="21.95" customHeight="1" x14ac:dyDescent="0.3">
      <c r="A58" s="43"/>
      <c r="B58" s="53" t="s">
        <v>109</v>
      </c>
      <c r="C58" s="13"/>
      <c r="D58" s="13"/>
      <c r="E58" s="74">
        <v>75523.850000000006</v>
      </c>
      <c r="F58" s="74">
        <v>48250</v>
      </c>
      <c r="G58" s="74">
        <v>127964.41</v>
      </c>
      <c r="H58" s="73" t="s">
        <v>167</v>
      </c>
      <c r="I58" s="74">
        <v>3870</v>
      </c>
      <c r="J58" s="74">
        <v>21592016</v>
      </c>
      <c r="K58" s="74">
        <v>21102349.600000001</v>
      </c>
      <c r="L58" s="74">
        <v>6780314</v>
      </c>
      <c r="M58" s="74">
        <v>7957246</v>
      </c>
      <c r="N58" s="74">
        <v>11736237.130000001</v>
      </c>
      <c r="O58" s="74">
        <v>11139945.09</v>
      </c>
      <c r="P58" s="74">
        <v>4214140</v>
      </c>
      <c r="Q58" s="74">
        <v>19000</v>
      </c>
      <c r="R58" s="100"/>
      <c r="S58" s="43" t="s">
        <v>110</v>
      </c>
      <c r="AC58" s="49">
        <f t="shared" si="5"/>
        <v>42949973.859999999</v>
      </c>
      <c r="AD58" s="50">
        <f t="shared" si="3"/>
        <v>41846882.219999999</v>
      </c>
    </row>
    <row r="59" spans="1:32" ht="21.95" customHeight="1" x14ac:dyDescent="0.3">
      <c r="A59" s="43"/>
      <c r="B59" s="53" t="s">
        <v>111</v>
      </c>
      <c r="C59" s="9"/>
      <c r="D59" s="9"/>
      <c r="E59" s="74">
        <v>128368.79</v>
      </c>
      <c r="F59" s="74">
        <v>605409</v>
      </c>
      <c r="G59" s="74">
        <v>160104.72</v>
      </c>
      <c r="H59" s="80">
        <v>118821</v>
      </c>
      <c r="I59" s="74">
        <v>2000</v>
      </c>
      <c r="J59" s="74">
        <v>7881368</v>
      </c>
      <c r="K59" s="74">
        <v>13846698.33</v>
      </c>
      <c r="L59" s="74">
        <v>3810716</v>
      </c>
      <c r="M59" s="74">
        <v>6387605</v>
      </c>
      <c r="N59" s="74">
        <v>4682118.7699999996</v>
      </c>
      <c r="O59" s="74">
        <v>20645170</v>
      </c>
      <c r="P59" s="74">
        <v>614169.16</v>
      </c>
      <c r="Q59" s="74">
        <v>19000</v>
      </c>
      <c r="R59" s="100"/>
      <c r="S59" s="43" t="s">
        <v>112</v>
      </c>
      <c r="AC59" s="54">
        <f t="shared" si="5"/>
        <v>22742769.84</v>
      </c>
      <c r="AD59" s="51">
        <f t="shared" si="3"/>
        <v>36158778.929999992</v>
      </c>
    </row>
    <row r="60" spans="1:32" ht="21.95" customHeight="1" x14ac:dyDescent="0.3">
      <c r="A60" s="43"/>
      <c r="B60" s="53" t="s">
        <v>113</v>
      </c>
      <c r="C60" s="9"/>
      <c r="D60" s="9"/>
      <c r="E60" s="74">
        <v>79925</v>
      </c>
      <c r="F60" s="74">
        <v>146825</v>
      </c>
      <c r="G60" s="74">
        <v>188947.28</v>
      </c>
      <c r="H60" s="73" t="s">
        <v>167</v>
      </c>
      <c r="I60" s="74">
        <v>195250</v>
      </c>
      <c r="J60" s="74">
        <v>23001051</v>
      </c>
      <c r="K60" s="73" t="s">
        <v>167</v>
      </c>
      <c r="L60" s="74">
        <v>7373418</v>
      </c>
      <c r="M60" s="74">
        <v>9317300</v>
      </c>
      <c r="N60" s="74">
        <v>10240635.470000001</v>
      </c>
      <c r="O60" s="74">
        <v>1661990</v>
      </c>
      <c r="P60" s="74">
        <v>3385611.78</v>
      </c>
      <c r="Q60" s="73" t="s">
        <v>167</v>
      </c>
      <c r="R60" s="100"/>
      <c r="S60" s="42" t="s">
        <v>114</v>
      </c>
      <c r="AC60" s="49">
        <f t="shared" si="5"/>
        <v>23611998.280000001</v>
      </c>
      <c r="AD60" s="50">
        <f t="shared" si="3"/>
        <v>31978955.25</v>
      </c>
    </row>
    <row r="61" spans="1:32" ht="21.95" customHeight="1" x14ac:dyDescent="0.3">
      <c r="A61" s="43"/>
      <c r="B61" s="53" t="s">
        <v>115</v>
      </c>
      <c r="C61" s="9"/>
      <c r="D61" s="9"/>
      <c r="E61" s="74">
        <v>47737.5</v>
      </c>
      <c r="F61" s="74">
        <v>53410</v>
      </c>
      <c r="G61" s="74">
        <v>368557.76</v>
      </c>
      <c r="H61" s="80">
        <v>308650</v>
      </c>
      <c r="I61" s="74">
        <v>129580</v>
      </c>
      <c r="J61" s="74">
        <v>31482547</v>
      </c>
      <c r="K61" s="74">
        <v>23386484.390000001</v>
      </c>
      <c r="L61" s="74">
        <v>7870614</v>
      </c>
      <c r="M61" s="74">
        <v>12898555.5</v>
      </c>
      <c r="N61" s="74">
        <v>12669067.539999999</v>
      </c>
      <c r="O61" s="74">
        <v>11380974</v>
      </c>
      <c r="P61" s="74">
        <v>5057671.9000000004</v>
      </c>
      <c r="Q61" s="74">
        <v>19000</v>
      </c>
      <c r="R61" s="100"/>
      <c r="S61" s="43" t="s">
        <v>116</v>
      </c>
      <c r="AC61" s="54">
        <f>SUM(E61:K61)</f>
        <v>55776966.650000006</v>
      </c>
      <c r="AD61" s="51">
        <f>SUM(L61:Q61)</f>
        <v>49895882.939999998</v>
      </c>
    </row>
    <row r="62" spans="1:32" ht="21.95" customHeight="1" x14ac:dyDescent="0.3">
      <c r="A62" s="43"/>
      <c r="B62" s="53" t="s">
        <v>117</v>
      </c>
      <c r="C62" s="9"/>
      <c r="D62" s="9"/>
      <c r="E62" s="74">
        <v>222948</v>
      </c>
      <c r="F62" s="74">
        <v>77380</v>
      </c>
      <c r="G62" s="74">
        <v>160525.31</v>
      </c>
      <c r="H62" s="73" t="s">
        <v>167</v>
      </c>
      <c r="I62" s="74">
        <v>50</v>
      </c>
      <c r="J62" s="74">
        <v>25283838</v>
      </c>
      <c r="K62" s="73" t="s">
        <v>167</v>
      </c>
      <c r="L62" s="74">
        <v>5588432</v>
      </c>
      <c r="M62" s="74">
        <v>5345411</v>
      </c>
      <c r="N62" s="74">
        <v>2912621.86</v>
      </c>
      <c r="O62" s="74">
        <v>288796.95</v>
      </c>
      <c r="P62" s="74">
        <v>2163055</v>
      </c>
      <c r="Q62" s="74" t="s">
        <v>167</v>
      </c>
      <c r="R62" s="100"/>
      <c r="S62" s="43" t="s">
        <v>118</v>
      </c>
      <c r="AC62" s="54">
        <f>SUM(E62:K62)</f>
        <v>25744741.309999999</v>
      </c>
      <c r="AD62" s="51">
        <f>SUM(L62:Q62)</f>
        <v>16298316.809999999</v>
      </c>
    </row>
    <row r="63" spans="1:32" ht="21.95" customHeight="1" x14ac:dyDescent="0.3">
      <c r="A63" s="43"/>
      <c r="B63" s="53" t="s">
        <v>119</v>
      </c>
      <c r="C63" s="9"/>
      <c r="D63" s="9"/>
      <c r="E63" s="74">
        <v>69507.539999999994</v>
      </c>
      <c r="F63" s="74">
        <v>141915.31</v>
      </c>
      <c r="G63" s="74">
        <v>91359.98</v>
      </c>
      <c r="H63" s="80">
        <v>21518</v>
      </c>
      <c r="I63" s="73" t="s">
        <v>167</v>
      </c>
      <c r="J63" s="74">
        <v>12192330</v>
      </c>
      <c r="K63" s="74">
        <f>15557438.21+133258.5</f>
        <v>15690696.710000001</v>
      </c>
      <c r="L63" s="74">
        <v>1299606</v>
      </c>
      <c r="M63" s="74">
        <f>6170835+357130</f>
        <v>6527965</v>
      </c>
      <c r="N63" s="74">
        <v>4948276.04</v>
      </c>
      <c r="O63" s="74">
        <v>13323233.5</v>
      </c>
      <c r="P63" s="74">
        <v>1750000</v>
      </c>
      <c r="Q63" s="74" t="s">
        <v>167</v>
      </c>
      <c r="R63" s="100"/>
      <c r="S63" s="42" t="s">
        <v>120</v>
      </c>
      <c r="AC63" s="54">
        <f t="shared" si="5"/>
        <v>28207327.539999999</v>
      </c>
      <c r="AD63" s="51">
        <f t="shared" si="3"/>
        <v>27849080.539999999</v>
      </c>
    </row>
    <row r="64" spans="1:32" x14ac:dyDescent="0.3">
      <c r="L64" s="55"/>
      <c r="N64" s="44"/>
      <c r="AC64" s="49"/>
      <c r="AD64" s="50"/>
    </row>
    <row r="65" spans="1:30" ht="3" customHeight="1" x14ac:dyDescent="0.3">
      <c r="A65" s="43"/>
      <c r="B65" s="5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AC65" s="49">
        <f t="shared" si="5"/>
        <v>0</v>
      </c>
      <c r="AD65" s="50">
        <f t="shared" si="3"/>
        <v>0</v>
      </c>
    </row>
    <row r="66" spans="1:30" ht="3" customHeight="1" x14ac:dyDescent="0.3">
      <c r="A66" s="43"/>
      <c r="B66" s="4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AC66" s="49">
        <f t="shared" si="5"/>
        <v>0</v>
      </c>
      <c r="AD66" s="50">
        <f t="shared" si="3"/>
        <v>0</v>
      </c>
    </row>
    <row r="67" spans="1:30" s="1" customFormat="1" ht="24.95" customHeight="1" x14ac:dyDescent="0.35">
      <c r="B67" s="62" t="s">
        <v>1</v>
      </c>
      <c r="C67" s="63">
        <v>19.3</v>
      </c>
      <c r="D67" s="62" t="s">
        <v>165</v>
      </c>
      <c r="E67" s="64"/>
      <c r="F67" s="64"/>
      <c r="P67" s="56"/>
      <c r="V67" s="6"/>
      <c r="AC67" s="49"/>
      <c r="AD67" s="50"/>
    </row>
    <row r="68" spans="1:30" s="3" customFormat="1" ht="24.95" customHeight="1" x14ac:dyDescent="0.35">
      <c r="B68" s="64" t="s">
        <v>24</v>
      </c>
      <c r="C68" s="63">
        <v>19.3</v>
      </c>
      <c r="D68" s="65" t="s">
        <v>26</v>
      </c>
      <c r="E68" s="66"/>
      <c r="F68" s="66"/>
      <c r="V68" s="1"/>
      <c r="AC68" s="49"/>
      <c r="AD68" s="50"/>
    </row>
    <row r="69" spans="1:30" s="3" customFormat="1" ht="24.95" customHeight="1" x14ac:dyDescent="0.35">
      <c r="B69" s="64"/>
      <c r="C69" s="63"/>
      <c r="D69" s="65" t="s">
        <v>166</v>
      </c>
      <c r="E69" s="66"/>
      <c r="F69" s="66"/>
      <c r="AC69" s="49"/>
      <c r="AD69" s="50"/>
    </row>
    <row r="70" spans="1:30" s="3" customFormat="1" ht="15" customHeight="1" x14ac:dyDescent="0.3">
      <c r="B70" s="1"/>
      <c r="C70" s="2"/>
      <c r="D70" s="4"/>
      <c r="S70" s="5" t="s">
        <v>25</v>
      </c>
      <c r="AC70" s="49"/>
      <c r="AD70" s="50"/>
    </row>
    <row r="71" spans="1:30" ht="6" customHeight="1" x14ac:dyDescent="0.3">
      <c r="V71" s="3"/>
      <c r="AC71" s="49"/>
      <c r="AD71" s="50"/>
    </row>
    <row r="72" spans="1:30" s="7" customFormat="1" ht="21" x14ac:dyDescent="0.45">
      <c r="A72" s="26"/>
      <c r="B72" s="27"/>
      <c r="C72" s="27"/>
      <c r="D72" s="28"/>
      <c r="E72" s="108" t="s">
        <v>12</v>
      </c>
      <c r="F72" s="109"/>
      <c r="G72" s="109"/>
      <c r="H72" s="109"/>
      <c r="I72" s="109"/>
      <c r="J72" s="109"/>
      <c r="K72" s="110"/>
      <c r="L72" s="111" t="s">
        <v>13</v>
      </c>
      <c r="M72" s="112"/>
      <c r="N72" s="112"/>
      <c r="O72" s="112"/>
      <c r="P72" s="112"/>
      <c r="Q72" s="112"/>
      <c r="R72" s="41" t="s">
        <v>21</v>
      </c>
      <c r="S72" s="29"/>
      <c r="V72" s="6"/>
      <c r="AC72" s="52">
        <v>5774827.6699999999</v>
      </c>
      <c r="AD72" s="50"/>
    </row>
    <row r="73" spans="1:30" s="7" customFormat="1" ht="21.75" customHeight="1" x14ac:dyDescent="0.3">
      <c r="E73" s="113" t="s">
        <v>7</v>
      </c>
      <c r="F73" s="114"/>
      <c r="G73" s="114"/>
      <c r="H73" s="114"/>
      <c r="I73" s="114"/>
      <c r="J73" s="114"/>
      <c r="K73" s="115"/>
      <c r="L73" s="116" t="s">
        <v>14</v>
      </c>
      <c r="M73" s="117"/>
      <c r="N73" s="117"/>
      <c r="O73" s="117"/>
      <c r="P73" s="117"/>
      <c r="Q73" s="118"/>
      <c r="R73" s="106" t="s">
        <v>39</v>
      </c>
      <c r="S73" s="119"/>
      <c r="AC73" s="52">
        <v>10027983.57</v>
      </c>
      <c r="AD73" s="50"/>
    </row>
    <row r="74" spans="1:30" s="7" customFormat="1" x14ac:dyDescent="0.3">
      <c r="A74" s="104" t="s">
        <v>37</v>
      </c>
      <c r="B74" s="104"/>
      <c r="C74" s="104"/>
      <c r="D74" s="105"/>
      <c r="E74" s="23"/>
      <c r="F74" s="23" t="s">
        <v>17</v>
      </c>
      <c r="G74" s="23"/>
      <c r="H74" s="23"/>
      <c r="I74" s="23"/>
      <c r="J74" s="10"/>
      <c r="K74" s="24"/>
      <c r="L74" s="25"/>
      <c r="M74" s="25"/>
      <c r="N74" s="25"/>
      <c r="O74" s="25"/>
      <c r="P74" s="25"/>
      <c r="Q74" s="25"/>
      <c r="R74" s="106" t="s">
        <v>38</v>
      </c>
      <c r="S74" s="107"/>
      <c r="T74" s="11"/>
      <c r="AC74" s="49"/>
      <c r="AD74" s="50"/>
    </row>
    <row r="75" spans="1:30" s="7" customFormat="1" x14ac:dyDescent="0.3">
      <c r="A75" s="104" t="s">
        <v>35</v>
      </c>
      <c r="B75" s="104"/>
      <c r="C75" s="104"/>
      <c r="D75" s="105"/>
      <c r="E75" s="23" t="s">
        <v>4</v>
      </c>
      <c r="F75" s="23" t="s">
        <v>31</v>
      </c>
      <c r="G75" s="23"/>
      <c r="H75" s="23" t="s">
        <v>6</v>
      </c>
      <c r="I75" s="23"/>
      <c r="J75" s="25"/>
      <c r="K75" s="23"/>
      <c r="L75" s="25"/>
      <c r="M75" s="25"/>
      <c r="N75" s="25"/>
      <c r="O75" s="25"/>
      <c r="P75" s="25"/>
      <c r="Q75" s="25"/>
      <c r="R75" s="106" t="s">
        <v>20</v>
      </c>
      <c r="S75" s="107"/>
      <c r="T75" s="11"/>
      <c r="AC75" s="49"/>
      <c r="AD75" s="50"/>
    </row>
    <row r="76" spans="1:30" s="7" customFormat="1" x14ac:dyDescent="0.3">
      <c r="A76" s="104" t="s">
        <v>36</v>
      </c>
      <c r="B76" s="104"/>
      <c r="C76" s="104"/>
      <c r="D76" s="105"/>
      <c r="E76" s="19" t="s">
        <v>16</v>
      </c>
      <c r="F76" s="23" t="s">
        <v>32</v>
      </c>
      <c r="G76" s="23"/>
      <c r="H76" s="18" t="s">
        <v>33</v>
      </c>
      <c r="I76" s="23"/>
      <c r="J76" s="25"/>
      <c r="K76" s="23"/>
      <c r="L76" s="25" t="s">
        <v>22</v>
      </c>
      <c r="M76" s="25"/>
      <c r="N76" s="25"/>
      <c r="O76" s="25"/>
      <c r="P76" s="25"/>
      <c r="Q76" s="25"/>
      <c r="R76" s="106" t="s">
        <v>3</v>
      </c>
      <c r="S76" s="107"/>
      <c r="T76" s="11"/>
      <c r="AC76" s="49"/>
      <c r="AD76" s="50"/>
    </row>
    <row r="77" spans="1:30" s="7" customFormat="1" x14ac:dyDescent="0.3">
      <c r="A77" s="39"/>
      <c r="B77" s="39"/>
      <c r="C77" s="39"/>
      <c r="D77" s="40"/>
      <c r="E77" s="19" t="s">
        <v>19</v>
      </c>
      <c r="F77" s="36" t="s">
        <v>46</v>
      </c>
      <c r="G77" s="23" t="s">
        <v>5</v>
      </c>
      <c r="H77" s="36" t="s">
        <v>47</v>
      </c>
      <c r="I77" s="23" t="s">
        <v>18</v>
      </c>
      <c r="J77" s="25" t="s">
        <v>10</v>
      </c>
      <c r="K77" s="23" t="s">
        <v>2</v>
      </c>
      <c r="L77" s="20" t="s">
        <v>15</v>
      </c>
      <c r="M77" s="25" t="s">
        <v>27</v>
      </c>
      <c r="N77" s="25" t="s">
        <v>28</v>
      </c>
      <c r="O77" s="25" t="s">
        <v>29</v>
      </c>
      <c r="P77" s="25" t="s">
        <v>30</v>
      </c>
      <c r="Q77" s="25" t="s">
        <v>34</v>
      </c>
      <c r="R77" s="37"/>
      <c r="S77" s="38"/>
      <c r="T77" s="11"/>
      <c r="AC77" s="49"/>
      <c r="AD77" s="50"/>
    </row>
    <row r="78" spans="1:30" s="7" customFormat="1" ht="21" x14ac:dyDescent="0.45">
      <c r="A78" s="32"/>
      <c r="B78" s="32"/>
      <c r="C78" s="32"/>
      <c r="D78" s="33"/>
      <c r="E78" s="21" t="s">
        <v>19</v>
      </c>
      <c r="F78" s="21" t="s">
        <v>45</v>
      </c>
      <c r="G78" s="21" t="s">
        <v>8</v>
      </c>
      <c r="H78" s="21" t="s">
        <v>44</v>
      </c>
      <c r="I78" s="21" t="s">
        <v>9</v>
      </c>
      <c r="J78" s="22" t="s">
        <v>11</v>
      </c>
      <c r="K78" s="21" t="s">
        <v>0</v>
      </c>
      <c r="L78" s="22" t="s">
        <v>43</v>
      </c>
      <c r="M78" s="22" t="s">
        <v>40</v>
      </c>
      <c r="N78" s="22" t="s">
        <v>41</v>
      </c>
      <c r="O78" s="22" t="s">
        <v>42</v>
      </c>
      <c r="P78" s="22" t="s">
        <v>11</v>
      </c>
      <c r="Q78" s="21" t="s">
        <v>0</v>
      </c>
      <c r="R78" s="34"/>
      <c r="S78" s="35"/>
      <c r="AC78" s="52">
        <v>24387331</v>
      </c>
      <c r="AD78" s="50"/>
    </row>
    <row r="79" spans="1:30" ht="3" customHeight="1" x14ac:dyDescent="0.3">
      <c r="A79" s="102" t="s">
        <v>21</v>
      </c>
      <c r="B79" s="102"/>
      <c r="C79" s="102"/>
      <c r="D79" s="10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30"/>
      <c r="S79" s="31"/>
      <c r="V79" s="7"/>
      <c r="AC79" s="49"/>
      <c r="AD79" s="50"/>
    </row>
    <row r="80" spans="1:30" ht="23.1" customHeight="1" x14ac:dyDescent="0.3">
      <c r="A80" s="78" t="s">
        <v>54</v>
      </c>
      <c r="B80" s="9"/>
      <c r="C80" s="86"/>
      <c r="D80" s="87"/>
      <c r="E80" s="88">
        <f>SUM(E81:E94)</f>
        <v>16542528.26</v>
      </c>
      <c r="F80" s="88">
        <f t="shared" ref="F80:Q80" si="9">SUM(F81:F94)</f>
        <v>827199.44</v>
      </c>
      <c r="G80" s="88">
        <f t="shared" si="9"/>
        <v>3357933.5</v>
      </c>
      <c r="H80" s="88">
        <f t="shared" si="9"/>
        <v>265360</v>
      </c>
      <c r="I80" s="88">
        <f t="shared" si="9"/>
        <v>265461</v>
      </c>
      <c r="J80" s="88">
        <f t="shared" si="9"/>
        <v>251210311.84999996</v>
      </c>
      <c r="K80" s="88">
        <f t="shared" si="9"/>
        <v>221094150.98000002</v>
      </c>
      <c r="L80" s="88">
        <f t="shared" si="9"/>
        <v>83961413.150000006</v>
      </c>
      <c r="M80" s="88">
        <f t="shared" si="9"/>
        <v>113786557.18000001</v>
      </c>
      <c r="N80" s="88">
        <f t="shared" si="9"/>
        <v>90098889.180000007</v>
      </c>
      <c r="O80" s="88">
        <f t="shared" si="9"/>
        <v>79714549.079999998</v>
      </c>
      <c r="P80" s="88">
        <f t="shared" si="9"/>
        <v>33093722.129999999</v>
      </c>
      <c r="Q80" s="88">
        <f t="shared" si="9"/>
        <v>17884283.360000003</v>
      </c>
      <c r="R80" s="45" t="s">
        <v>121</v>
      </c>
      <c r="S80" s="79"/>
      <c r="T80" s="45"/>
      <c r="U80" s="45"/>
      <c r="AC80" s="49"/>
      <c r="AD80" s="50"/>
    </row>
    <row r="81" spans="1:32" ht="24" customHeight="1" x14ac:dyDescent="0.3">
      <c r="A81" s="43"/>
      <c r="B81" s="53" t="s">
        <v>122</v>
      </c>
      <c r="C81" s="75"/>
      <c r="D81" s="76"/>
      <c r="E81" s="74">
        <v>56254.39</v>
      </c>
      <c r="F81" s="74">
        <v>73610</v>
      </c>
      <c r="G81" s="74">
        <v>491421.64</v>
      </c>
      <c r="H81" s="73" t="s">
        <v>167</v>
      </c>
      <c r="I81" s="73" t="s">
        <v>167</v>
      </c>
      <c r="J81" s="74">
        <v>22435826</v>
      </c>
      <c r="K81" s="74">
        <v>19588114.899999999</v>
      </c>
      <c r="L81" s="74">
        <v>7690894</v>
      </c>
      <c r="M81" s="74">
        <v>8099134</v>
      </c>
      <c r="N81" s="74">
        <v>5508489.21</v>
      </c>
      <c r="O81" s="74">
        <v>7160490</v>
      </c>
      <c r="P81" s="74">
        <v>3404222.56</v>
      </c>
      <c r="Q81" s="74" t="s">
        <v>168</v>
      </c>
      <c r="R81" s="42"/>
      <c r="S81" s="43" t="s">
        <v>123</v>
      </c>
      <c r="AC81" s="54">
        <f>SUM(E81:K81)</f>
        <v>42645226.93</v>
      </c>
      <c r="AD81" s="51">
        <f t="shared" si="3"/>
        <v>31863229.77</v>
      </c>
    </row>
    <row r="82" spans="1:32" ht="24" customHeight="1" x14ac:dyDescent="0.3">
      <c r="A82" s="43"/>
      <c r="B82" s="53" t="s">
        <v>124</v>
      </c>
      <c r="C82" s="75"/>
      <c r="D82" s="76"/>
      <c r="E82" s="74">
        <v>55637.19</v>
      </c>
      <c r="F82" s="74">
        <v>83678.25</v>
      </c>
      <c r="G82" s="74">
        <v>255605.64</v>
      </c>
      <c r="H82" s="73" t="s">
        <v>167</v>
      </c>
      <c r="I82" s="74">
        <v>4550</v>
      </c>
      <c r="J82" s="74">
        <f>19404887+4982444</f>
        <v>24387331</v>
      </c>
      <c r="K82" s="74">
        <v>17472205.579999998</v>
      </c>
      <c r="L82" s="74">
        <v>8454833</v>
      </c>
      <c r="M82" s="74">
        <v>7860126</v>
      </c>
      <c r="N82" s="74">
        <v>7390610.04</v>
      </c>
      <c r="O82" s="74">
        <v>9874414</v>
      </c>
      <c r="P82" s="74">
        <v>2501000</v>
      </c>
      <c r="Q82" s="73" t="s">
        <v>167</v>
      </c>
      <c r="R82" s="42"/>
      <c r="S82" s="43" t="s">
        <v>125</v>
      </c>
      <c r="AC82" s="54">
        <f>SUM(E82:K82)</f>
        <v>42259007.659999996</v>
      </c>
      <c r="AD82" s="50">
        <f t="shared" ref="AD82:AD116" si="10">SUM(L82:Q82)</f>
        <v>36080983.039999999</v>
      </c>
    </row>
    <row r="83" spans="1:32" ht="24" customHeight="1" x14ac:dyDescent="0.3">
      <c r="A83" s="43"/>
      <c r="B83" s="53" t="s">
        <v>126</v>
      </c>
      <c r="C83" s="75"/>
      <c r="D83" s="76"/>
      <c r="E83" s="74">
        <v>54048.93</v>
      </c>
      <c r="F83" s="74">
        <v>17160</v>
      </c>
      <c r="G83" s="74">
        <v>261381.67</v>
      </c>
      <c r="H83" s="73" t="s">
        <v>167</v>
      </c>
      <c r="I83" s="74" t="s">
        <v>167</v>
      </c>
      <c r="J83" s="74">
        <v>16690341</v>
      </c>
      <c r="K83" s="74">
        <v>15765416.18</v>
      </c>
      <c r="L83" s="74">
        <v>6541152</v>
      </c>
      <c r="M83" s="74">
        <v>8818073</v>
      </c>
      <c r="N83" s="74">
        <v>5344666.87</v>
      </c>
      <c r="O83" s="74">
        <v>2713805.68</v>
      </c>
      <c r="P83" s="74">
        <v>2483800</v>
      </c>
      <c r="Q83" s="74" t="s">
        <v>167</v>
      </c>
      <c r="R83" s="42"/>
      <c r="S83" s="42" t="s">
        <v>127</v>
      </c>
      <c r="AC83" s="54">
        <f t="shared" ref="AC83:AC119" si="11">SUM(E83:K83)</f>
        <v>32788347.780000001</v>
      </c>
      <c r="AD83" s="51">
        <f>SUM(L83:Q83)</f>
        <v>25901497.550000001</v>
      </c>
    </row>
    <row r="84" spans="1:32" ht="24" customHeight="1" x14ac:dyDescent="0.3">
      <c r="A84" s="43"/>
      <c r="B84" s="53" t="s">
        <v>128</v>
      </c>
      <c r="C84" s="13"/>
      <c r="D84" s="14"/>
      <c r="E84" s="74">
        <v>48181.15</v>
      </c>
      <c r="F84" s="74">
        <v>168475.6</v>
      </c>
      <c r="G84" s="74">
        <v>144750.91</v>
      </c>
      <c r="H84" s="73" t="s">
        <v>167</v>
      </c>
      <c r="I84" s="90"/>
      <c r="J84" s="74">
        <v>12861857</v>
      </c>
      <c r="K84" s="74">
        <v>15141619.970000001</v>
      </c>
      <c r="L84" s="74">
        <v>4443936</v>
      </c>
      <c r="M84" s="74">
        <v>6940273</v>
      </c>
      <c r="N84" s="74">
        <v>6048814.8099999996</v>
      </c>
      <c r="O84" s="74">
        <v>3619000</v>
      </c>
      <c r="P84" s="74">
        <v>1423380</v>
      </c>
      <c r="Q84" s="74">
        <v>19000</v>
      </c>
      <c r="R84" s="42"/>
      <c r="S84" s="43" t="s">
        <v>129</v>
      </c>
      <c r="AC84" s="54">
        <f t="shared" si="11"/>
        <v>28364884.630000003</v>
      </c>
      <c r="AD84" s="51">
        <v>987</v>
      </c>
      <c r="AF84" s="69"/>
    </row>
    <row r="85" spans="1:32" ht="24" customHeight="1" x14ac:dyDescent="0.3">
      <c r="A85" s="43"/>
      <c r="B85" s="91" t="s">
        <v>130</v>
      </c>
      <c r="C85" s="13"/>
      <c r="D85" s="14"/>
      <c r="E85" s="74">
        <v>51849.45</v>
      </c>
      <c r="F85" s="74">
        <v>32016</v>
      </c>
      <c r="G85" s="74">
        <v>201409.97</v>
      </c>
      <c r="H85" s="73" t="s">
        <v>167</v>
      </c>
      <c r="I85" s="74">
        <f>64500+540</f>
        <v>65040</v>
      </c>
      <c r="J85" s="74">
        <f>8640886+4170450+7156880</f>
        <v>19968216</v>
      </c>
      <c r="K85" s="74">
        <v>15371403.26</v>
      </c>
      <c r="L85" s="74">
        <v>3811774</v>
      </c>
      <c r="M85" s="74">
        <v>7341142</v>
      </c>
      <c r="N85" s="74">
        <v>3902127.58</v>
      </c>
      <c r="O85" s="74">
        <v>5012143.97</v>
      </c>
      <c r="P85" s="74">
        <v>2215633.2999999998</v>
      </c>
      <c r="Q85" s="92">
        <v>11327330</v>
      </c>
      <c r="R85" s="42"/>
      <c r="S85" s="43" t="s">
        <v>131</v>
      </c>
      <c r="AC85" s="54">
        <f t="shared" si="11"/>
        <v>35689934.68</v>
      </c>
      <c r="AD85" s="51">
        <f t="shared" si="10"/>
        <v>33610150.850000001</v>
      </c>
      <c r="AF85" s="69"/>
    </row>
    <row r="86" spans="1:32" ht="24" customHeight="1" x14ac:dyDescent="0.3">
      <c r="A86" s="43"/>
      <c r="B86" s="53" t="s">
        <v>132</v>
      </c>
      <c r="C86" s="13"/>
      <c r="D86" s="14"/>
      <c r="E86" s="74">
        <v>35727.550000000003</v>
      </c>
      <c r="F86" s="74">
        <v>3228.73</v>
      </c>
      <c r="G86" s="74">
        <v>294158.40999999997</v>
      </c>
      <c r="H86" s="73" t="s">
        <v>167</v>
      </c>
      <c r="I86" s="74">
        <v>54000</v>
      </c>
      <c r="J86" s="74">
        <v>9763420</v>
      </c>
      <c r="K86" s="74">
        <v>14616140.65</v>
      </c>
      <c r="L86" s="74">
        <v>3990757.66</v>
      </c>
      <c r="M86" s="74">
        <v>7078149</v>
      </c>
      <c r="N86" s="74">
        <v>3978150.08</v>
      </c>
      <c r="O86" s="74">
        <v>3879100</v>
      </c>
      <c r="P86" s="74">
        <v>866000</v>
      </c>
      <c r="Q86" s="74" t="s">
        <v>167</v>
      </c>
      <c r="R86" s="42"/>
      <c r="S86" s="43" t="s">
        <v>133</v>
      </c>
      <c r="AC86" s="54">
        <f>SUM(E86:K86)</f>
        <v>24766675.34</v>
      </c>
      <c r="AD86" s="51">
        <f>SUM(L86:Q86)</f>
        <v>19792156.740000002</v>
      </c>
      <c r="AF86" s="67"/>
    </row>
    <row r="87" spans="1:32" ht="24" customHeight="1" x14ac:dyDescent="0.3">
      <c r="A87" s="43"/>
      <c r="B87" s="91" t="s">
        <v>134</v>
      </c>
      <c r="C87" s="13"/>
      <c r="D87" s="14"/>
      <c r="E87" s="74">
        <v>10723.3</v>
      </c>
      <c r="F87" s="74">
        <v>730</v>
      </c>
      <c r="G87" s="74">
        <v>133312.85999999999</v>
      </c>
      <c r="H87" s="73" t="s">
        <v>167</v>
      </c>
      <c r="I87" s="74">
        <v>6</v>
      </c>
      <c r="J87" s="74">
        <f>15278577+134320.2</f>
        <v>15412897.199999999</v>
      </c>
      <c r="K87" s="74">
        <v>14858571.539999999</v>
      </c>
      <c r="L87" s="85">
        <v>5742659.5599999996</v>
      </c>
      <c r="M87" s="85">
        <v>6046060</v>
      </c>
      <c r="N87" s="74">
        <f>222700+3390839.18+1880924.4+280364.09</f>
        <v>5774827.6699999999</v>
      </c>
      <c r="O87" s="74">
        <f>798800+5583000+134278.54+2811905.03+700000</f>
        <v>10027983.57</v>
      </c>
      <c r="P87" s="74">
        <v>2482966.27</v>
      </c>
      <c r="Q87" s="73" t="s">
        <v>167</v>
      </c>
      <c r="R87" s="42"/>
      <c r="S87" s="42" t="s">
        <v>135</v>
      </c>
      <c r="AC87" s="49">
        <f t="shared" si="11"/>
        <v>30416240.899999999</v>
      </c>
      <c r="AD87" s="50">
        <f>SUM(M87:Q87)</f>
        <v>24331837.510000002</v>
      </c>
    </row>
    <row r="88" spans="1:32" ht="24" customHeight="1" x14ac:dyDescent="0.3">
      <c r="A88" s="43"/>
      <c r="B88" s="53" t="s">
        <v>136</v>
      </c>
      <c r="C88" s="13"/>
      <c r="D88" s="14"/>
      <c r="E88" s="74">
        <v>135911.44</v>
      </c>
      <c r="F88" s="74">
        <v>54434.400000000001</v>
      </c>
      <c r="G88" s="74">
        <v>152713.74</v>
      </c>
      <c r="H88" s="74">
        <v>265360</v>
      </c>
      <c r="I88" s="74" t="s">
        <v>167</v>
      </c>
      <c r="J88" s="74">
        <v>19405698</v>
      </c>
      <c r="K88" s="74">
        <f>3350000+15764711.89</f>
        <v>19114711.890000001</v>
      </c>
      <c r="L88" s="74">
        <v>6365790</v>
      </c>
      <c r="M88" s="74">
        <v>8274744</v>
      </c>
      <c r="N88" s="74">
        <v>5461408.6399999997</v>
      </c>
      <c r="O88" s="74">
        <v>8453765.8599999994</v>
      </c>
      <c r="P88" s="74">
        <v>3351000</v>
      </c>
      <c r="Q88" s="73" t="s">
        <v>167</v>
      </c>
      <c r="R88" s="42"/>
      <c r="S88" s="43" t="s">
        <v>137</v>
      </c>
      <c r="AC88" s="49">
        <f t="shared" si="11"/>
        <v>39128829.469999999</v>
      </c>
      <c r="AD88" s="50">
        <f t="shared" si="10"/>
        <v>31906708.5</v>
      </c>
    </row>
    <row r="89" spans="1:32" ht="24" customHeight="1" x14ac:dyDescent="0.3">
      <c r="A89" s="43"/>
      <c r="B89" s="53" t="s">
        <v>138</v>
      </c>
      <c r="C89" s="13"/>
      <c r="D89" s="14"/>
      <c r="E89" s="74">
        <v>71733.37</v>
      </c>
      <c r="F89" s="74">
        <v>77657.100000000006</v>
      </c>
      <c r="G89" s="74">
        <v>251447.24</v>
      </c>
      <c r="H89" s="73" t="s">
        <v>167</v>
      </c>
      <c r="I89" s="90">
        <v>97050</v>
      </c>
      <c r="J89" s="74">
        <v>23616037</v>
      </c>
      <c r="K89" s="74">
        <v>18234671.309999999</v>
      </c>
      <c r="L89" s="74">
        <v>8372601.4500000002</v>
      </c>
      <c r="M89" s="74">
        <v>9805497</v>
      </c>
      <c r="N89" s="74">
        <v>7422704.2699999996</v>
      </c>
      <c r="O89" s="74">
        <v>6397000</v>
      </c>
      <c r="P89" s="74">
        <v>2389000</v>
      </c>
      <c r="Q89" s="74" t="s">
        <v>167</v>
      </c>
      <c r="R89" s="42"/>
      <c r="S89" s="42" t="s">
        <v>139</v>
      </c>
      <c r="AC89" s="54">
        <f>SUM(E89:K89)</f>
        <v>42348596.019999996</v>
      </c>
      <c r="AD89" s="51">
        <f t="shared" si="10"/>
        <v>34386802.719999999</v>
      </c>
    </row>
    <row r="90" spans="1:32" ht="24" customHeight="1" x14ac:dyDescent="0.3">
      <c r="A90" s="43"/>
      <c r="B90" s="53" t="s">
        <v>140</v>
      </c>
      <c r="C90" s="13"/>
      <c r="D90" s="14"/>
      <c r="E90" s="74">
        <v>44898.47</v>
      </c>
      <c r="F90" s="74">
        <v>813.28</v>
      </c>
      <c r="G90" s="74">
        <v>260820.75</v>
      </c>
      <c r="H90" s="73" t="s">
        <v>167</v>
      </c>
      <c r="I90" s="74">
        <v>835</v>
      </c>
      <c r="J90" s="74">
        <v>13989371.199999999</v>
      </c>
      <c r="K90" s="74">
        <v>14535359.83</v>
      </c>
      <c r="L90" s="74">
        <v>4233560.5999999996</v>
      </c>
      <c r="M90" s="74">
        <v>10041607</v>
      </c>
      <c r="N90" s="74">
        <v>6710113.3799999999</v>
      </c>
      <c r="O90" s="74">
        <v>3194200</v>
      </c>
      <c r="P90" s="74">
        <v>2069380</v>
      </c>
      <c r="Q90" s="74" t="s">
        <v>167</v>
      </c>
      <c r="R90" s="42"/>
      <c r="S90" s="42" t="s">
        <v>141</v>
      </c>
      <c r="AC90" s="54">
        <f>SUM(E90:K90)</f>
        <v>28832098.530000001</v>
      </c>
      <c r="AD90" s="51">
        <f t="shared" si="10"/>
        <v>26248860.98</v>
      </c>
    </row>
    <row r="91" spans="1:32" ht="24" customHeight="1" x14ac:dyDescent="0.3">
      <c r="A91" s="43"/>
      <c r="B91" s="53" t="s">
        <v>142</v>
      </c>
      <c r="C91" s="13"/>
      <c r="D91" s="14"/>
      <c r="E91" s="74">
        <v>53014.03</v>
      </c>
      <c r="F91" s="74">
        <v>15733.21</v>
      </c>
      <c r="G91" s="74">
        <v>222658.96</v>
      </c>
      <c r="H91" s="73" t="s">
        <v>167</v>
      </c>
      <c r="I91" s="74">
        <v>30750</v>
      </c>
      <c r="J91" s="74">
        <v>18272826</v>
      </c>
      <c r="K91" s="74">
        <v>17684562.260000002</v>
      </c>
      <c r="L91" s="74">
        <v>5623353.8200000003</v>
      </c>
      <c r="M91" s="74">
        <v>8032466.1799999997</v>
      </c>
      <c r="N91" s="74">
        <v>8566407.0399999991</v>
      </c>
      <c r="O91" s="85">
        <v>4496530</v>
      </c>
      <c r="P91" s="74">
        <v>3001000</v>
      </c>
      <c r="Q91" s="74"/>
      <c r="R91" s="42"/>
      <c r="S91" s="43" t="s">
        <v>143</v>
      </c>
      <c r="AC91" s="54">
        <f t="shared" si="11"/>
        <v>36279544.460000001</v>
      </c>
      <c r="AD91" s="51">
        <f>SUM(L91:Q91)</f>
        <v>29719757.039999999</v>
      </c>
    </row>
    <row r="92" spans="1:32" ht="24" customHeight="1" x14ac:dyDescent="0.3">
      <c r="A92" s="43"/>
      <c r="B92" s="53" t="s">
        <v>144</v>
      </c>
      <c r="C92" s="13"/>
      <c r="D92" s="14"/>
      <c r="E92" s="74">
        <v>66299.850000000006</v>
      </c>
      <c r="F92" s="74">
        <v>209474.5</v>
      </c>
      <c r="G92" s="74">
        <v>218651.05</v>
      </c>
      <c r="H92" s="73" t="s">
        <v>167</v>
      </c>
      <c r="I92" s="74">
        <v>13210</v>
      </c>
      <c r="J92" s="74">
        <v>16669723</v>
      </c>
      <c r="K92" s="74">
        <v>22654772.990000002</v>
      </c>
      <c r="L92" s="74">
        <v>6011891.04</v>
      </c>
      <c r="M92" s="74">
        <v>7882704</v>
      </c>
      <c r="N92" s="74">
        <v>8248955.2300000004</v>
      </c>
      <c r="O92" s="74">
        <v>4940866</v>
      </c>
      <c r="P92" s="74">
        <v>2400340</v>
      </c>
      <c r="Q92" s="74">
        <v>6518953.3600000031</v>
      </c>
      <c r="R92" s="42"/>
      <c r="S92" s="43" t="s">
        <v>145</v>
      </c>
      <c r="AC92" s="54">
        <f>SUM(E92:K92)</f>
        <v>39832131.390000001</v>
      </c>
      <c r="AD92" s="51">
        <f>SUM(L92:Q92)</f>
        <v>36003709.630000003</v>
      </c>
    </row>
    <row r="93" spans="1:32" ht="24" customHeight="1" x14ac:dyDescent="0.3">
      <c r="A93" s="43"/>
      <c r="B93" s="53" t="s">
        <v>146</v>
      </c>
      <c r="C93" s="13"/>
      <c r="D93" s="13"/>
      <c r="E93" s="74">
        <v>92216.37</v>
      </c>
      <c r="F93" s="74">
        <v>5900.2</v>
      </c>
      <c r="G93" s="74">
        <v>286868.89</v>
      </c>
      <c r="H93" s="73" t="s">
        <v>167</v>
      </c>
      <c r="I93" s="74">
        <v>20</v>
      </c>
      <c r="J93" s="74">
        <v>22874980</v>
      </c>
      <c r="K93" s="74">
        <v>16056600.619999999</v>
      </c>
      <c r="L93" s="74">
        <v>6309131</v>
      </c>
      <c r="M93" s="74">
        <v>9742832</v>
      </c>
      <c r="N93" s="74">
        <v>11001124.85</v>
      </c>
      <c r="O93" s="74">
        <v>4233600</v>
      </c>
      <c r="P93" s="74">
        <v>2675000</v>
      </c>
      <c r="Q93" s="74">
        <v>19000</v>
      </c>
      <c r="R93" s="42"/>
      <c r="S93" s="43" t="s">
        <v>147</v>
      </c>
      <c r="AC93" s="54">
        <f t="shared" si="11"/>
        <v>39316586.079999998</v>
      </c>
      <c r="AD93" s="51">
        <f t="shared" si="10"/>
        <v>33980687.850000001</v>
      </c>
      <c r="AE93" s="67"/>
      <c r="AF93" s="44"/>
    </row>
    <row r="94" spans="1:32" ht="24" customHeight="1" x14ac:dyDescent="0.3">
      <c r="A94" s="43"/>
      <c r="B94" s="53" t="s">
        <v>148</v>
      </c>
      <c r="C94" s="9"/>
      <c r="D94" s="9"/>
      <c r="E94" s="74">
        <v>15766032.77</v>
      </c>
      <c r="F94" s="74">
        <v>84288.17</v>
      </c>
      <c r="G94" s="74">
        <v>182731.77</v>
      </c>
      <c r="H94" s="73" t="s">
        <v>167</v>
      </c>
      <c r="I94" s="73" t="s">
        <v>167</v>
      </c>
      <c r="J94" s="74">
        <v>14861788.449999999</v>
      </c>
      <c r="K94" s="73" t="s">
        <v>167</v>
      </c>
      <c r="L94" s="74">
        <v>6369079.0199999996</v>
      </c>
      <c r="M94" s="74">
        <v>7823750</v>
      </c>
      <c r="N94" s="74">
        <v>4740489.51</v>
      </c>
      <c r="O94" s="74">
        <v>5711650</v>
      </c>
      <c r="P94" s="74">
        <v>1831000</v>
      </c>
      <c r="Q94" s="74" t="s">
        <v>167</v>
      </c>
      <c r="R94" s="42"/>
      <c r="S94" s="43" t="s">
        <v>149</v>
      </c>
      <c r="AC94" s="54">
        <f>SUM(E94:K94)</f>
        <v>30894841.159999996</v>
      </c>
      <c r="AD94" s="51">
        <f t="shared" si="10"/>
        <v>26475968.530000001</v>
      </c>
    </row>
    <row r="95" spans="1:32" ht="6" customHeight="1" x14ac:dyDescent="0.3">
      <c r="A95" s="43"/>
      <c r="B95" s="53"/>
      <c r="C95" s="9"/>
      <c r="D95" s="9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42"/>
      <c r="S95" s="43"/>
      <c r="AC95" s="49">
        <f t="shared" si="11"/>
        <v>0</v>
      </c>
      <c r="AD95" s="50">
        <f t="shared" si="10"/>
        <v>0</v>
      </c>
    </row>
    <row r="96" spans="1:32" ht="21.95" customHeight="1" x14ac:dyDescent="0.3">
      <c r="A96" s="78" t="s">
        <v>55</v>
      </c>
      <c r="B96" s="93"/>
      <c r="C96" s="9"/>
      <c r="D96" s="9"/>
      <c r="E96" s="89">
        <f t="shared" ref="E96:P96" si="12">SUM(E97:E98)</f>
        <v>267795.84999999998</v>
      </c>
      <c r="F96" s="89">
        <f t="shared" si="12"/>
        <v>264808.71999999997</v>
      </c>
      <c r="G96" s="89">
        <f t="shared" si="12"/>
        <v>382934.26</v>
      </c>
      <c r="H96" s="89">
        <f t="shared" si="12"/>
        <v>128940</v>
      </c>
      <c r="I96" s="89">
        <f t="shared" si="12"/>
        <v>27105</v>
      </c>
      <c r="J96" s="89">
        <f t="shared" si="12"/>
        <v>71174582</v>
      </c>
      <c r="K96" s="89">
        <f t="shared" si="12"/>
        <v>26757983.949999999</v>
      </c>
      <c r="L96" s="89">
        <f t="shared" si="12"/>
        <v>20160185.699999999</v>
      </c>
      <c r="M96" s="89">
        <f t="shared" si="12"/>
        <v>25217100.289999999</v>
      </c>
      <c r="N96" s="89">
        <f t="shared" si="12"/>
        <v>22604548.200000003</v>
      </c>
      <c r="O96" s="89">
        <f t="shared" si="12"/>
        <v>12853700</v>
      </c>
      <c r="P96" s="89">
        <f t="shared" si="12"/>
        <v>12709440</v>
      </c>
      <c r="Q96" s="74" t="s">
        <v>167</v>
      </c>
      <c r="R96" s="45" t="s">
        <v>150</v>
      </c>
      <c r="S96" s="79"/>
      <c r="AC96" s="49">
        <f t="shared" si="11"/>
        <v>99004149.780000001</v>
      </c>
      <c r="AD96" s="50">
        <f t="shared" si="10"/>
        <v>93544974.189999998</v>
      </c>
    </row>
    <row r="97" spans="1:30" ht="21.95" customHeight="1" x14ac:dyDescent="0.3">
      <c r="A97" s="43"/>
      <c r="B97" s="94" t="s">
        <v>151</v>
      </c>
      <c r="C97" s="9"/>
      <c r="D97" s="9"/>
      <c r="E97" s="74">
        <v>115558.5</v>
      </c>
      <c r="F97" s="74">
        <v>95172.4</v>
      </c>
      <c r="G97" s="74">
        <v>227728.89</v>
      </c>
      <c r="H97" s="74" t="s">
        <v>167</v>
      </c>
      <c r="I97" s="74">
        <v>27105</v>
      </c>
      <c r="J97" s="74">
        <v>36806715</v>
      </c>
      <c r="K97" s="74">
        <v>26757983.949999999</v>
      </c>
      <c r="L97" s="74">
        <f>322636+182526+113861+1363563+8899000</f>
        <v>10881586</v>
      </c>
      <c r="M97" s="74">
        <v>10497990.289999999</v>
      </c>
      <c r="N97" s="74">
        <v>13476730.57</v>
      </c>
      <c r="O97" s="74">
        <v>9197000</v>
      </c>
      <c r="P97" s="74">
        <v>6072000</v>
      </c>
      <c r="Q97" s="74" t="s">
        <v>167</v>
      </c>
      <c r="R97" s="42"/>
      <c r="S97" s="43" t="s">
        <v>152</v>
      </c>
      <c r="AC97" s="49">
        <f t="shared" si="11"/>
        <v>64030263.739999995</v>
      </c>
      <c r="AD97" s="50">
        <f t="shared" si="10"/>
        <v>50125306.859999999</v>
      </c>
    </row>
    <row r="98" spans="1:30" ht="21.95" customHeight="1" x14ac:dyDescent="0.3">
      <c r="A98" s="43"/>
      <c r="B98" s="95" t="s">
        <v>153</v>
      </c>
      <c r="C98" s="9"/>
      <c r="D98" s="9"/>
      <c r="E98" s="74">
        <v>152237.35</v>
      </c>
      <c r="F98" s="74">
        <v>169636.32</v>
      </c>
      <c r="G98" s="74">
        <v>155205.37</v>
      </c>
      <c r="H98" s="80">
        <v>128940</v>
      </c>
      <c r="I98" s="73" t="s">
        <v>167</v>
      </c>
      <c r="J98" s="74">
        <v>34367867</v>
      </c>
      <c r="K98" s="73" t="s">
        <v>167</v>
      </c>
      <c r="L98" s="74">
        <v>9278599.6999999993</v>
      </c>
      <c r="M98" s="74">
        <v>14719110</v>
      </c>
      <c r="N98" s="74">
        <v>9127817.6300000008</v>
      </c>
      <c r="O98" s="74">
        <v>3656700</v>
      </c>
      <c r="P98" s="74">
        <v>6637440</v>
      </c>
      <c r="Q98" s="74" t="s">
        <v>167</v>
      </c>
      <c r="R98" s="42"/>
      <c r="S98" s="43" t="s">
        <v>154</v>
      </c>
      <c r="AC98" s="54">
        <f>SUM(E98:K98)</f>
        <v>34973886.039999999</v>
      </c>
      <c r="AD98" s="51">
        <f>SUM(L98:Q98)</f>
        <v>43419667.329999998</v>
      </c>
    </row>
    <row r="99" spans="1:30" ht="3" customHeight="1" x14ac:dyDescent="0.3">
      <c r="AC99" s="49">
        <f t="shared" si="11"/>
        <v>0</v>
      </c>
      <c r="AD99" s="50">
        <f t="shared" si="10"/>
        <v>0</v>
      </c>
    </row>
    <row r="100" spans="1:30" ht="3" customHeight="1" x14ac:dyDescent="0.3">
      <c r="AC100" s="49">
        <f t="shared" si="11"/>
        <v>0</v>
      </c>
      <c r="AD100" s="50">
        <f t="shared" si="10"/>
        <v>0</v>
      </c>
    </row>
    <row r="101" spans="1:30" s="1" customFormat="1" ht="24.95" customHeight="1" x14ac:dyDescent="0.35">
      <c r="B101" s="62" t="s">
        <v>1</v>
      </c>
      <c r="C101" s="63">
        <v>19.3</v>
      </c>
      <c r="D101" s="62" t="s">
        <v>165</v>
      </c>
      <c r="E101" s="64"/>
      <c r="V101" s="6"/>
      <c r="AC101" s="49"/>
      <c r="AD101" s="50"/>
    </row>
    <row r="102" spans="1:30" s="3" customFormat="1" ht="24.95" customHeight="1" x14ac:dyDescent="0.35">
      <c r="B102" s="64" t="s">
        <v>24</v>
      </c>
      <c r="C102" s="63">
        <v>19.3</v>
      </c>
      <c r="D102" s="65" t="s">
        <v>26</v>
      </c>
      <c r="E102" s="66"/>
      <c r="S102" s="61"/>
      <c r="V102" s="1"/>
      <c r="AC102" s="49"/>
      <c r="AD102" s="50"/>
    </row>
    <row r="103" spans="1:30" s="3" customFormat="1" ht="24.95" customHeight="1" x14ac:dyDescent="0.35">
      <c r="B103" s="64"/>
      <c r="C103" s="63"/>
      <c r="D103" s="65" t="s">
        <v>166</v>
      </c>
      <c r="E103" s="66"/>
      <c r="AC103" s="49"/>
      <c r="AD103" s="50"/>
    </row>
    <row r="104" spans="1:30" s="3" customFormat="1" ht="15" customHeight="1" x14ac:dyDescent="0.3">
      <c r="B104" s="1"/>
      <c r="C104" s="2"/>
      <c r="D104" s="4"/>
      <c r="S104" s="5" t="s">
        <v>25</v>
      </c>
      <c r="AC104" s="49"/>
      <c r="AD104" s="50"/>
    </row>
    <row r="105" spans="1:30" ht="6" customHeight="1" x14ac:dyDescent="0.3">
      <c r="V105" s="3"/>
      <c r="AC105" s="49"/>
      <c r="AD105" s="50"/>
    </row>
    <row r="106" spans="1:30" s="7" customFormat="1" ht="21" x14ac:dyDescent="0.45">
      <c r="A106" s="26"/>
      <c r="B106" s="27"/>
      <c r="C106" s="27"/>
      <c r="D106" s="28"/>
      <c r="E106" s="108" t="s">
        <v>12</v>
      </c>
      <c r="F106" s="109"/>
      <c r="G106" s="109"/>
      <c r="H106" s="109"/>
      <c r="I106" s="109"/>
      <c r="J106" s="109"/>
      <c r="K106" s="110"/>
      <c r="L106" s="111" t="s">
        <v>13</v>
      </c>
      <c r="M106" s="112"/>
      <c r="N106" s="112"/>
      <c r="O106" s="112"/>
      <c r="P106" s="112"/>
      <c r="Q106" s="112"/>
      <c r="R106" s="41" t="s">
        <v>21</v>
      </c>
      <c r="S106" s="29"/>
      <c r="V106" s="6"/>
      <c r="AC106" s="49"/>
      <c r="AD106" s="50"/>
    </row>
    <row r="107" spans="1:30" s="7" customFormat="1" ht="21.75" customHeight="1" x14ac:dyDescent="0.3">
      <c r="E107" s="113" t="s">
        <v>7</v>
      </c>
      <c r="F107" s="114"/>
      <c r="G107" s="114"/>
      <c r="H107" s="114"/>
      <c r="I107" s="114"/>
      <c r="J107" s="114"/>
      <c r="K107" s="115"/>
      <c r="L107" s="116" t="s">
        <v>14</v>
      </c>
      <c r="M107" s="117"/>
      <c r="N107" s="117"/>
      <c r="O107" s="117"/>
      <c r="P107" s="117"/>
      <c r="Q107" s="118"/>
      <c r="R107" s="106" t="s">
        <v>39</v>
      </c>
      <c r="S107" s="119"/>
      <c r="AC107" s="49"/>
      <c r="AD107" s="50"/>
    </row>
    <row r="108" spans="1:30" s="7" customFormat="1" x14ac:dyDescent="0.3">
      <c r="A108" s="104" t="s">
        <v>37</v>
      </c>
      <c r="B108" s="104"/>
      <c r="C108" s="104"/>
      <c r="D108" s="105"/>
      <c r="E108" s="23"/>
      <c r="F108" s="23" t="s">
        <v>17</v>
      </c>
      <c r="G108" s="23"/>
      <c r="H108" s="23"/>
      <c r="I108" s="23"/>
      <c r="J108" s="10"/>
      <c r="K108" s="24"/>
      <c r="L108" s="25"/>
      <c r="M108" s="25"/>
      <c r="N108" s="25"/>
      <c r="O108" s="25"/>
      <c r="P108" s="25"/>
      <c r="Q108" s="25"/>
      <c r="R108" s="106" t="s">
        <v>38</v>
      </c>
      <c r="S108" s="107"/>
      <c r="T108" s="11"/>
      <c r="AC108" s="49"/>
      <c r="AD108" s="50"/>
    </row>
    <row r="109" spans="1:30" s="7" customFormat="1" x14ac:dyDescent="0.3">
      <c r="A109" s="104" t="s">
        <v>35</v>
      </c>
      <c r="B109" s="104"/>
      <c r="C109" s="104"/>
      <c r="D109" s="105"/>
      <c r="E109" s="23" t="s">
        <v>4</v>
      </c>
      <c r="F109" s="23" t="s">
        <v>31</v>
      </c>
      <c r="G109" s="23"/>
      <c r="H109" s="23" t="s">
        <v>6</v>
      </c>
      <c r="I109" s="23"/>
      <c r="J109" s="25"/>
      <c r="K109" s="23"/>
      <c r="L109" s="25"/>
      <c r="M109" s="25"/>
      <c r="N109" s="25"/>
      <c r="O109" s="25"/>
      <c r="P109" s="25"/>
      <c r="Q109" s="25"/>
      <c r="R109" s="106" t="s">
        <v>20</v>
      </c>
      <c r="S109" s="107"/>
      <c r="T109" s="11"/>
      <c r="AC109" s="49"/>
      <c r="AD109" s="50"/>
    </row>
    <row r="110" spans="1:30" s="7" customFormat="1" x14ac:dyDescent="0.3">
      <c r="A110" s="104" t="s">
        <v>36</v>
      </c>
      <c r="B110" s="104"/>
      <c r="C110" s="104"/>
      <c r="D110" s="105"/>
      <c r="E110" s="19" t="s">
        <v>16</v>
      </c>
      <c r="F110" s="23" t="s">
        <v>32</v>
      </c>
      <c r="G110" s="23"/>
      <c r="H110" s="18" t="s">
        <v>33</v>
      </c>
      <c r="I110" s="23"/>
      <c r="J110" s="25"/>
      <c r="K110" s="23"/>
      <c r="L110" s="25" t="s">
        <v>22</v>
      </c>
      <c r="M110" s="25"/>
      <c r="N110" s="25"/>
      <c r="O110" s="25"/>
      <c r="P110" s="25"/>
      <c r="Q110" s="25"/>
      <c r="R110" s="106" t="s">
        <v>3</v>
      </c>
      <c r="S110" s="107"/>
      <c r="T110" s="11"/>
      <c r="AC110" s="49"/>
      <c r="AD110" s="50"/>
    </row>
    <row r="111" spans="1:30" s="7" customFormat="1" x14ac:dyDescent="0.3">
      <c r="A111" s="39"/>
      <c r="B111" s="39"/>
      <c r="C111" s="39"/>
      <c r="D111" s="40"/>
      <c r="E111" s="19" t="s">
        <v>19</v>
      </c>
      <c r="F111" s="36" t="s">
        <v>46</v>
      </c>
      <c r="G111" s="23" t="s">
        <v>5</v>
      </c>
      <c r="H111" s="36" t="s">
        <v>47</v>
      </c>
      <c r="I111" s="23" t="s">
        <v>18</v>
      </c>
      <c r="J111" s="25" t="s">
        <v>10</v>
      </c>
      <c r="K111" s="23" t="s">
        <v>2</v>
      </c>
      <c r="L111" s="20" t="s">
        <v>15</v>
      </c>
      <c r="M111" s="25" t="s">
        <v>27</v>
      </c>
      <c r="N111" s="25" t="s">
        <v>28</v>
      </c>
      <c r="O111" s="25" t="s">
        <v>29</v>
      </c>
      <c r="P111" s="25" t="s">
        <v>30</v>
      </c>
      <c r="Q111" s="25" t="s">
        <v>34</v>
      </c>
      <c r="R111" s="37"/>
      <c r="S111" s="38"/>
      <c r="T111" s="11"/>
      <c r="AC111" s="49"/>
      <c r="AD111" s="50"/>
    </row>
    <row r="112" spans="1:30" s="7" customFormat="1" ht="21" x14ac:dyDescent="0.45">
      <c r="A112" s="32"/>
      <c r="B112" s="32"/>
      <c r="C112" s="32"/>
      <c r="D112" s="33"/>
      <c r="E112" s="21" t="s">
        <v>19</v>
      </c>
      <c r="F112" s="21" t="s">
        <v>45</v>
      </c>
      <c r="G112" s="21" t="s">
        <v>8</v>
      </c>
      <c r="H112" s="21" t="s">
        <v>44</v>
      </c>
      <c r="I112" s="21" t="s">
        <v>9</v>
      </c>
      <c r="J112" s="22" t="s">
        <v>11</v>
      </c>
      <c r="K112" s="21" t="s">
        <v>0</v>
      </c>
      <c r="L112" s="22" t="s">
        <v>43</v>
      </c>
      <c r="M112" s="22" t="s">
        <v>40</v>
      </c>
      <c r="N112" s="22" t="s">
        <v>41</v>
      </c>
      <c r="O112" s="22" t="s">
        <v>42</v>
      </c>
      <c r="P112" s="22" t="s">
        <v>11</v>
      </c>
      <c r="Q112" s="21" t="s">
        <v>0</v>
      </c>
      <c r="R112" s="34"/>
      <c r="S112" s="35"/>
      <c r="AC112" s="49"/>
      <c r="AD112" s="50"/>
    </row>
    <row r="113" spans="1:30" ht="3" customHeight="1" x14ac:dyDescent="0.3">
      <c r="A113" s="102" t="s">
        <v>21</v>
      </c>
      <c r="B113" s="102"/>
      <c r="C113" s="102"/>
      <c r="D113" s="10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30"/>
      <c r="S113" s="31"/>
      <c r="V113" s="7"/>
      <c r="AC113" s="49"/>
      <c r="AD113" s="50"/>
    </row>
    <row r="114" spans="1:30" ht="24.95" customHeight="1" x14ac:dyDescent="0.3">
      <c r="A114" s="45" t="s">
        <v>155</v>
      </c>
      <c r="B114" s="45"/>
      <c r="C114" s="86"/>
      <c r="D114" s="87"/>
      <c r="E114" s="88">
        <f>SUM(E115:E118)</f>
        <v>47622309.420000002</v>
      </c>
      <c r="F114" s="88">
        <f t="shared" ref="F114:Q114" si="13">SUM(F115:F118)</f>
        <v>301038.40000000002</v>
      </c>
      <c r="G114" s="88">
        <f t="shared" si="13"/>
        <v>375737.58</v>
      </c>
      <c r="H114" s="96" t="s">
        <v>167</v>
      </c>
      <c r="I114" s="88">
        <f t="shared" si="13"/>
        <v>93120</v>
      </c>
      <c r="J114" s="88">
        <f t="shared" si="13"/>
        <v>69409405</v>
      </c>
      <c r="K114" s="88">
        <f t="shared" si="13"/>
        <v>9995292.6699999999</v>
      </c>
      <c r="L114" s="88">
        <f t="shared" si="13"/>
        <v>16521079.359999999</v>
      </c>
      <c r="M114" s="88">
        <f t="shared" si="13"/>
        <v>31197515</v>
      </c>
      <c r="N114" s="88">
        <f t="shared" si="13"/>
        <v>26002845.329999998</v>
      </c>
      <c r="O114" s="88">
        <f t="shared" si="13"/>
        <v>31716868.200000003</v>
      </c>
      <c r="P114" s="88">
        <f t="shared" si="13"/>
        <v>8074681.3399999999</v>
      </c>
      <c r="Q114" s="97">
        <f t="shared" si="13"/>
        <v>19000</v>
      </c>
      <c r="R114" s="45" t="s">
        <v>156</v>
      </c>
      <c r="S114" s="79"/>
      <c r="T114" s="45"/>
      <c r="U114" s="45"/>
      <c r="AC114" s="49"/>
      <c r="AD114" s="50"/>
    </row>
    <row r="115" spans="1:30" ht="24.95" customHeight="1" x14ac:dyDescent="0.3">
      <c r="A115" s="43"/>
      <c r="B115" s="53" t="s">
        <v>157</v>
      </c>
      <c r="C115" s="75"/>
      <c r="D115" s="76"/>
      <c r="E115" s="74">
        <v>15820806.84</v>
      </c>
      <c r="F115" s="74">
        <v>1168</v>
      </c>
      <c r="G115" s="74">
        <v>123251.82</v>
      </c>
      <c r="H115" s="80" t="s">
        <v>167</v>
      </c>
      <c r="I115" s="74">
        <v>22100</v>
      </c>
      <c r="J115" s="74">
        <v>15951524</v>
      </c>
      <c r="K115" s="74" t="s">
        <v>167</v>
      </c>
      <c r="L115" s="74">
        <v>4051979</v>
      </c>
      <c r="M115" s="74">
        <v>8197888</v>
      </c>
      <c r="N115" s="74">
        <v>6425957.4000000004</v>
      </c>
      <c r="O115" s="74">
        <v>6617244.0999999996</v>
      </c>
      <c r="P115" s="74">
        <v>1832874.69</v>
      </c>
      <c r="Q115" s="74" t="s">
        <v>167</v>
      </c>
      <c r="R115" s="42"/>
      <c r="S115" s="43" t="s">
        <v>158</v>
      </c>
      <c r="AC115" s="54">
        <f>SUM(E115:K115)</f>
        <v>31918850.66</v>
      </c>
      <c r="AD115" s="51">
        <f>SUM(L115:Q115)</f>
        <v>27125943.190000001</v>
      </c>
    </row>
    <row r="116" spans="1:30" ht="24.95" customHeight="1" x14ac:dyDescent="0.3">
      <c r="A116" s="43"/>
      <c r="B116" s="53" t="s">
        <v>159</v>
      </c>
      <c r="C116" s="75"/>
      <c r="D116" s="76"/>
      <c r="E116" s="74">
        <v>15932534.66</v>
      </c>
      <c r="F116" s="74">
        <v>65970.399999999994</v>
      </c>
      <c r="G116" s="74">
        <v>129233.94</v>
      </c>
      <c r="H116" s="74" t="s">
        <v>167</v>
      </c>
      <c r="I116" s="74">
        <v>8420</v>
      </c>
      <c r="J116" s="74">
        <v>15375279</v>
      </c>
      <c r="K116" s="74" t="s">
        <v>167</v>
      </c>
      <c r="L116" s="74">
        <v>4409362</v>
      </c>
      <c r="M116" s="74">
        <v>8777442</v>
      </c>
      <c r="N116" s="74">
        <v>7441086.9000000004</v>
      </c>
      <c r="O116" s="74">
        <v>5272400</v>
      </c>
      <c r="P116" s="74">
        <v>2308531.96</v>
      </c>
      <c r="Q116" s="98">
        <v>19000</v>
      </c>
      <c r="R116" s="42"/>
      <c r="S116" s="43" t="s">
        <v>160</v>
      </c>
      <c r="AC116" s="54">
        <f>SUM(E116:K116)</f>
        <v>31511438</v>
      </c>
      <c r="AD116" s="51">
        <f t="shared" si="10"/>
        <v>28227822.859999999</v>
      </c>
    </row>
    <row r="117" spans="1:30" ht="24.95" customHeight="1" x14ac:dyDescent="0.3">
      <c r="A117" s="43"/>
      <c r="B117" s="53" t="s">
        <v>161</v>
      </c>
      <c r="C117" s="75"/>
      <c r="D117" s="76"/>
      <c r="E117" s="74">
        <v>48161.08</v>
      </c>
      <c r="F117" s="74">
        <v>232732</v>
      </c>
      <c r="G117" s="74" t="s">
        <v>167</v>
      </c>
      <c r="H117" s="74" t="s">
        <v>167</v>
      </c>
      <c r="I117" s="80">
        <v>40500</v>
      </c>
      <c r="J117" s="80">
        <v>22131078</v>
      </c>
      <c r="K117" s="80">
        <v>9995292.6699999999</v>
      </c>
      <c r="L117" s="72">
        <v>4007759.36</v>
      </c>
      <c r="M117" s="72">
        <v>6024297</v>
      </c>
      <c r="N117" s="72">
        <v>5709843.6299999999</v>
      </c>
      <c r="O117" s="72">
        <v>13209980</v>
      </c>
      <c r="P117" s="80">
        <v>2100400</v>
      </c>
      <c r="Q117" s="74" t="s">
        <v>167</v>
      </c>
      <c r="R117" s="42"/>
      <c r="S117" s="43" t="s">
        <v>162</v>
      </c>
      <c r="AC117" s="54">
        <f>SUM(E117:K117)</f>
        <v>32447763.75</v>
      </c>
      <c r="AD117" s="51">
        <f>SUM(L117:Q117)</f>
        <v>31052279.989999998</v>
      </c>
    </row>
    <row r="118" spans="1:30" ht="24.95" customHeight="1" x14ac:dyDescent="0.3">
      <c r="A118" s="43"/>
      <c r="B118" s="53" t="s">
        <v>163</v>
      </c>
      <c r="C118" s="13"/>
      <c r="D118" s="14"/>
      <c r="E118" s="74">
        <v>15820806.84</v>
      </c>
      <c r="F118" s="74">
        <v>1168</v>
      </c>
      <c r="G118" s="74">
        <v>123251.82</v>
      </c>
      <c r="H118" s="80" t="s">
        <v>167</v>
      </c>
      <c r="I118" s="80">
        <v>22100</v>
      </c>
      <c r="J118" s="80">
        <v>15951524</v>
      </c>
      <c r="K118" s="80" t="s">
        <v>167</v>
      </c>
      <c r="L118" s="72">
        <v>4051979</v>
      </c>
      <c r="M118" s="72">
        <v>8197888</v>
      </c>
      <c r="N118" s="72">
        <v>6425957.4000000004</v>
      </c>
      <c r="O118" s="72">
        <v>6617244.0999999996</v>
      </c>
      <c r="P118" s="80">
        <v>1832874.69</v>
      </c>
      <c r="Q118" s="74" t="s">
        <v>167</v>
      </c>
      <c r="R118" s="42"/>
      <c r="S118" s="42" t="s">
        <v>164</v>
      </c>
      <c r="AC118" s="54">
        <f>SUM(E118:K118)</f>
        <v>31918850.66</v>
      </c>
      <c r="AD118" s="51">
        <f>SUM(L118:Q118)</f>
        <v>27125943.190000001</v>
      </c>
    </row>
    <row r="119" spans="1:30" ht="3" customHeight="1" x14ac:dyDescent="0.3">
      <c r="A119" s="57"/>
      <c r="B119" s="58"/>
      <c r="C119" s="15"/>
      <c r="D119" s="16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59"/>
      <c r="S119" s="57"/>
      <c r="AC119" s="49">
        <f t="shared" si="11"/>
        <v>0</v>
      </c>
    </row>
    <row r="120" spans="1:30" ht="3" customHeight="1" x14ac:dyDescent="0.3"/>
    <row r="121" spans="1:30" x14ac:dyDescent="0.3">
      <c r="B121" s="8" t="s">
        <v>59</v>
      </c>
      <c r="C121" s="7"/>
      <c r="D121" s="7"/>
      <c r="E121" s="7"/>
    </row>
    <row r="122" spans="1:30" x14ac:dyDescent="0.3">
      <c r="B122" s="8" t="s">
        <v>60</v>
      </c>
      <c r="C122" s="7"/>
      <c r="D122" s="7"/>
      <c r="E122" s="7"/>
    </row>
    <row r="124" spans="1:30" x14ac:dyDescent="0.3">
      <c r="E124" s="60"/>
    </row>
  </sheetData>
  <mergeCells count="50">
    <mergeCell ref="A8:D8"/>
    <mergeCell ref="R8:S8"/>
    <mergeCell ref="E6:K6"/>
    <mergeCell ref="L6:Q6"/>
    <mergeCell ref="E7:K7"/>
    <mergeCell ref="L7:Q7"/>
    <mergeCell ref="R7:S7"/>
    <mergeCell ref="A38:D38"/>
    <mergeCell ref="R38:S38"/>
    <mergeCell ref="A9:D9"/>
    <mergeCell ref="R9:S9"/>
    <mergeCell ref="A10:D10"/>
    <mergeCell ref="R10:S10"/>
    <mergeCell ref="A13:D13"/>
    <mergeCell ref="A14:D14"/>
    <mergeCell ref="R14:S14"/>
    <mergeCell ref="E36:K36"/>
    <mergeCell ref="L36:Q36"/>
    <mergeCell ref="E37:K37"/>
    <mergeCell ref="L37:Q37"/>
    <mergeCell ref="R37:S37"/>
    <mergeCell ref="A74:D74"/>
    <mergeCell ref="R74:S74"/>
    <mergeCell ref="A75:D75"/>
    <mergeCell ref="R75:S75"/>
    <mergeCell ref="A39:D39"/>
    <mergeCell ref="R39:S39"/>
    <mergeCell ref="A40:D40"/>
    <mergeCell ref="R40:S40"/>
    <mergeCell ref="A43:D43"/>
    <mergeCell ref="E72:K72"/>
    <mergeCell ref="L72:Q72"/>
    <mergeCell ref="E107:K107"/>
    <mergeCell ref="L107:Q107"/>
    <mergeCell ref="R107:S107"/>
    <mergeCell ref="E73:K73"/>
    <mergeCell ref="L73:Q73"/>
    <mergeCell ref="R73:S73"/>
    <mergeCell ref="A76:D76"/>
    <mergeCell ref="R76:S76"/>
    <mergeCell ref="A79:D79"/>
    <mergeCell ref="E106:K106"/>
    <mergeCell ref="L106:Q106"/>
    <mergeCell ref="A113:D113"/>
    <mergeCell ref="A108:D108"/>
    <mergeCell ref="R108:S108"/>
    <mergeCell ref="A109:D109"/>
    <mergeCell ref="R109:S109"/>
    <mergeCell ref="A110:D110"/>
    <mergeCell ref="R110:S110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T-19.3New</vt:lpstr>
      <vt:lpstr>'T-19.3New'!Print_Area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2019-10-29T07:47:31Z</cp:lastPrinted>
  <dcterms:created xsi:type="dcterms:W3CDTF">1997-06-13T10:07:54Z</dcterms:created>
  <dcterms:modified xsi:type="dcterms:W3CDTF">2019-11-01T05:33:15Z</dcterms:modified>
</cp:coreProperties>
</file>