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6" yWindow="-132" windowWidth="7500" windowHeight="7872" firstSheet="5" activeTab="4"/>
  </bookViews>
  <sheets>
    <sheet name="T-11.1" sheetId="107" r:id="rId1"/>
    <sheet name="T-11.2 " sheetId="108" r:id="rId2"/>
    <sheet name="T-11.32561" sheetId="44" r:id="rId3"/>
    <sheet name="T-11.42561" sheetId="45" r:id="rId4"/>
    <sheet name="T-11.52561" sheetId="58" r:id="rId5"/>
    <sheet name="T- 11.6 2561" sheetId="53" r:id="rId6"/>
    <sheet name="T1172561" sheetId="62" r:id="rId7"/>
    <sheet name="T 11.8 2561" sheetId="63" r:id="rId8"/>
  </sheets>
  <definedNames>
    <definedName name="\a">#REF!</definedName>
  </definedNames>
  <calcPr calcId="125725"/>
</workbook>
</file>

<file path=xl/calcChain.xml><?xml version="1.0" encoding="utf-8"?>
<calcChain xmlns="http://schemas.openxmlformats.org/spreadsheetml/2006/main">
  <c r="K12" i="45"/>
  <c r="F12"/>
  <c r="G12"/>
  <c r="H12"/>
  <c r="I12"/>
  <c r="J12"/>
  <c r="E12"/>
  <c r="I13"/>
  <c r="I19"/>
  <c r="I29"/>
  <c r="I27"/>
  <c r="I26"/>
  <c r="J54"/>
  <c r="K57"/>
  <c r="I57"/>
  <c r="K52"/>
  <c r="J52"/>
  <c r="I52" s="1"/>
  <c r="I45"/>
  <c r="I43"/>
  <c r="G52"/>
  <c r="E52"/>
  <c r="L12" l="1"/>
  <c r="J7" i="53"/>
  <c r="I7"/>
  <c r="G7"/>
  <c r="E7"/>
  <c r="G18" i="62"/>
  <c r="G8"/>
  <c r="G10"/>
  <c r="G12"/>
  <c r="G13"/>
  <c r="G14"/>
  <c r="G17"/>
  <c r="G19"/>
  <c r="G16"/>
  <c r="G9"/>
  <c r="G15"/>
  <c r="G11"/>
  <c r="G21"/>
  <c r="G20"/>
  <c r="G7"/>
  <c r="E8" i="63"/>
  <c r="E7" s="1"/>
  <c r="F6" i="62" l="1"/>
  <c r="G6"/>
  <c r="E6"/>
  <c r="H6"/>
  <c r="F8" i="63" l="1"/>
  <c r="H8"/>
  <c r="H7" s="1"/>
  <c r="G8" l="1"/>
  <c r="G7" s="1"/>
  <c r="F7"/>
</calcChain>
</file>

<file path=xl/sharedStrings.xml><?xml version="1.0" encoding="utf-8"?>
<sst xmlns="http://schemas.openxmlformats.org/spreadsheetml/2006/main" count="712" uniqueCount="301">
  <si>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</si>
  <si>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</si>
  <si>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</si>
  <si>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</si>
  <si>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</si>
  <si>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</si>
  <si>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</si>
  <si>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</si>
  <si>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</si>
  <si>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</si>
  <si>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</si>
  <si>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</si>
  <si>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</si>
  <si>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</si>
  <si>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</si>
  <si>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</si>
  <si>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</si>
  <si>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</si>
  <si>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</si>
  <si>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</si>
  <si>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</si>
  <si>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</si>
  <si>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</si>
  <si>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</si>
  <si>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</si>
  <si>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</si>
  <si>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</si>
  <si>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</si>
  <si>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</si>
  <si>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</si>
  <si>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</si>
  <si>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</si>
  <si>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</si>
  <si>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</si>
  <si>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</si>
  <si>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</si>
  <si>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</si>
  <si>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</si>
  <si>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</si>
  <si>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</si>
  <si>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</si>
  <si>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</si>
  <si>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</si>
  <si>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</si>
  <si>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</si>
  <si>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</si>
  <si>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</si>
  <si>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</si>
  <si>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</si>
  <si>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</si>
  <si>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</si>
  <si>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</si>
  <si>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</si>
  <si>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</si>
  <si>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</si>
  <si>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</si>
  <si>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</si>
  <si>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</si>
  <si>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</si>
  <si>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</si>
  <si>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</si>
  <si>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</si>
  <si>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</si>
  <si>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</si>
  <si>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</si>
  <si>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</si>
  <si>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</si>
  <si>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</si>
  <si>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</si>
  <si>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</si>
  <si>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</si>
  <si>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</si>
  <si>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</si>
  <si>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</si>
  <si>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</si>
  <si>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</si>
  <si>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</si>
  <si>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</si>
  <si>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</si>
  <si>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</si>
  <si>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</si>
  <si>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</si>
  <si>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</si>
  <si>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</si>
  <si>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</si>
  <si>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</si>
  <si>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</si>
  <si>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</si>
  <si>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</si>
  <si>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</si>
  <si>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</si>
  <si>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</si>
  <si>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</si>
  <si>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</si>
  <si>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</si>
  <si>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</si>
  <si>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</si>
  <si>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</si>
  <si>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</si>
  <si>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</si>
  <si>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</si>
  <si>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</si>
  <si>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</si>
  <si>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</si>
  <si>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</si>
  <si>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</si>
  <si>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</si>
  <si>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</si>
  <si>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</si>
  <si>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</si>
  <si>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</si>
  <si>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</si>
  <si>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</si>
  <si>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</si>
  <si>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</si>
  <si>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</si>
  <si>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</si>
  <si>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</si>
  <si>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</si>
  <si>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</si>
  <si>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</si>
  <si>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</si>
  <si>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</si>
  <si>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</si>
  <si>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</si>
  <si>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</si>
  <si>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</si>
  <si>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</si>
  <si>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</si>
  <si>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</si>
  <si>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</si>
  <si>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</si>
  <si>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</si>
  <si>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</si>
  <si>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</si>
  <si>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</si>
  <si>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</si>
  <si>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</si>
  <si>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</si>
  <si>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</si>
  <si>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</si>
  <si>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</si>
  <si>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</si>
  <si>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</si>
  <si>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</si>
  <si>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</si>
  <si>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</si>
  <si>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</si>
  <si>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</si>
  <si>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</si>
  <si>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</si>
  <si>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</si>
  <si>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</si>
  <si>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</si>
  <si>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</si>
  <si>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</si>
  <si>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</si>
  <si>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</si>
  <si>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</si>
  <si>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</si>
  <si>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</si>
  <si>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</si>
  <si>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</si>
  <si>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</si>
  <si>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</si>
  <si>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</si>
  <si>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</si>
  <si>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</si>
  <si>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</si>
  <si>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</si>
  <si>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</si>
  <si>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2559 (2016)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</si>
  <si>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</si>
  <si>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</si>
  <si>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</si>
  <si>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</si>
  <si>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</si>
  <si>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</si>
  <si>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</si>
  <si>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</si>
  <si>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</si>
  <si>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</si>
  <si>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</si>
  <si>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</si>
  <si>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</si>
  <si>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</si>
  <si>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</si>
  <si>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</si>
  <si>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</si>
  <si>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</si>
  <si>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</si>
  <si>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</si>
  <si>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</si>
  <si>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</si>
  <si>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</si>
  <si>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</si>
  <si>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</si>
  <si>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</si>
  <si>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</si>
  <si>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</si>
  <si>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</si>
  <si>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</si>
  <si>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</si>
  <si>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</si>
  <si>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</si>
  <si>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</si>
  <si>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</si>
  <si>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</si>
  <si>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</si>
  <si>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</si>
  <si>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</si>
  <si>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</si>
  <si>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</si>
  <si>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</si>
  <si>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</si>
  <si>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</si>
  <si>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</si>
  <si>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</si>
  <si>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</si>
  <si>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</si>
  <si>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Sugar  apple</t>
  </si>
  <si>
    <t>น้อยหน่า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</si>
  <si>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</si>
  <si>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</si>
  <si>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</si>
  <si>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</si>
  <si>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</si>
  <si>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</si>
  <si>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</si>
  <si>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</si>
  <si>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</si>
  <si>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</si>
  <si>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</si>
  <si>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</si>
  <si>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มะขามเทศ</t>
  </si>
  <si>
    <t>มะขามเปรี้ยว</t>
  </si>
  <si>
    <t>มะพร้าว (แก่)</t>
  </si>
  <si>
    <t>ตาราง 11.8</t>
  </si>
  <si>
    <t>Table 11.8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</si>
  <si>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</si>
  <si>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</si>
  <si>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</si>
  <si>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</si>
  <si>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</si>
  <si>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</si>
  <si>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Kale</t>
  </si>
  <si>
    <t>เนื้อที่ปลูก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</si>
  <si>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</si>
  <si>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</si>
  <si>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</si>
  <si>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</si>
  <si>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(ไร่)</t>
  </si>
  <si>
    <t>ที่เก็บเกี่ยวได้</t>
  </si>
  <si>
    <t>ขายได้เฉลี่ย</t>
  </si>
  <si>
    <t>(กิโลกรัม)</t>
  </si>
  <si>
    <t>(บาท/กิโลกรัม)</t>
  </si>
  <si>
    <t>https://production.doae.go.th/data-state-product/index?StateReport%5Bform_no%5D=1&amp;StateReport%5Bproduct_group_id%5D=01&amp;StateReport%5Bproduct_id%5D=011000&amp;StateReport%5Bproduct_type_id%5D=&amp;StateReport%5Bproduct_breed_id%5D=&amp;StateReport%5Bloc_type%5D=p&amp;StateReport%5Bcode_province_id%5D=&amp;StateReport%5Bloc_level%5D=a&amp;StateReport%5Btime_type%5D=y&amp;StateReport%5Btime_year%5D=2018&amp;StateReport%5Bdisplay_area%5D=all&amp;mode=web</t>
  </si>
  <si>
    <t>(กิโลกรัม/ไร่)</t>
  </si>
  <si>
    <t>พื้นที่</t>
  </si>
  <si>
    <t>-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</si>
  <si>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</t>
  </si>
  <si>
    <t>Planted Area of Field Crops, Harvested Area, Production and Yield per Rai by Type of Field Crops: Crop Year 2018</t>
  </si>
  <si>
    <t>https://production.doae.go.th/data-state-product/index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</si>
  <si>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</si>
  <si>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Planted Area of Fruit Trees and Tree Crops, Harvested Area, Production and Yield per Rai by Type of Fruit Trees and Tree Crops: Crop Year 2018</t>
  </si>
  <si>
    <t>นครราชสีมาข้าวโพดหวาน</t>
  </si>
  <si>
    <t xml:space="preserve">นครราชสีมาโหระพา </t>
  </si>
  <si>
    <t>นครราชสีมาพริกขี้หนูเม็ดใหญ่</t>
  </si>
  <si>
    <t>นครราชสีมาเห็ดนางฟ้า</t>
  </si>
  <si>
    <t>นครราชสีมาแตงกวา</t>
  </si>
  <si>
    <t>นครราชสีมาผักชี</t>
  </si>
  <si>
    <t>นครราชสีมาพริกใหญ่</t>
  </si>
  <si>
    <t>นครราชสีมาผักกาดเขียวปลี</t>
  </si>
  <si>
    <t>นครราชสีมาผักกาดหอม</t>
  </si>
  <si>
    <t>นครราชสีมาตะไคร้</t>
  </si>
  <si>
    <t>นครราชสีมามะเขือเทศบริโภคสด</t>
  </si>
  <si>
    <t>นครราชสีมาผักกวางตุ้ง</t>
  </si>
  <si>
    <t>นครราชสีมากุยช่าย</t>
  </si>
  <si>
    <t>นครราชสีมาข้าวโพดฝักอ่อน</t>
  </si>
  <si>
    <t>นครราชสีมาฟักทอง</t>
  </si>
  <si>
    <t xml:space="preserve">นครราชสีมาพริกขี้หนูเม็ดเล็ก(ขี้หนูสวน) </t>
  </si>
  <si>
    <t>นครราชสีมาคะน้า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</si>
  <si>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2561</t>
  </si>
  <si>
    <t>Planted Area of Vegetable Crops, Harvested Area, Production and Yield per Rai by Type of Vegetable Crops: Crop Year 2018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</si>
  <si>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 (ต่อ)</t>
  </si>
  <si>
    <t>Planted Area of Major Rice Harvested Area, Production and Yield per Rai by Type of Rice and District: Crop Year 2018 (Cont.)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</si>
  <si>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</si>
  <si>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Major Rice Harvested Area, Production and Yield per Rai by Type of Rice and District: Crop Year 2018</t>
  </si>
  <si>
    <t>2560 (2017)</t>
  </si>
  <si>
    <t>การใช้ที่ดิน พ.ศ. 2553-2560</t>
  </si>
  <si>
    <t>Land Utilization: 2010-2017</t>
  </si>
  <si>
    <t>ลักษณะการถือครองที่ดินทางการเกษตร พ.ศ.  2553-2560</t>
  </si>
  <si>
    <t>Type of Farm Holding Land:  2010-2017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</si>
  <si>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</si>
  <si>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Second Rice, Harvested Area, Production and Yield per Rai by Type of Rice and District: Crop Year  2018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</si>
  <si>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</si>
  <si>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Second Rice, Harvested Area, Production and Yield per Rai by Type of Rice and District: Crop Year  2018 (Cont.)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</si>
  <si>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</si>
  <si>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Upland Rice, Harvested Area, Production and Yield per Rai by Type of Rice and District: Crop Year 2018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</si>
  <si>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</si>
  <si>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Upland Rice, Harvested Area, Production and Yield per Rai by Type of Rice and District: Crop Year 2018 (Cont.)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</si>
</sst>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3" formatCode="#,##0_ ;[Red]\-#,##0\ "/>
  </numFmts>
  <fonts count="4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sz val="16"/>
      <name val="TH SarabunPSK"/>
      <family val="2"/>
    </font>
    <font>
      <b/>
      <sz val="14"/>
      <name val="Cordia New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13"/>
      <color rgb="FFC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7">
    <xf numFmtId="0" fontId="0" fillId="0" borderId="0"/>
    <xf numFmtId="0" fontId="8" fillId="0" borderId="0"/>
    <xf numFmtId="43" fontId="7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43" fontId="5" fillId="0" borderId="0" applyFont="0" applyFill="0" applyBorder="0" applyAlignment="0" applyProtection="0"/>
    <xf numFmtId="193" fontId="21" fillId="0" borderId="0" applyFont="0" applyFill="0" applyBorder="0" applyAlignment="0" applyProtection="0"/>
    <xf numFmtId="37" fontId="22" fillId="0" borderId="0"/>
    <xf numFmtId="187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7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vertical="center"/>
    </xf>
    <xf numFmtId="188" fontId="9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2" fillId="0" borderId="0" xfId="13" applyFont="1" applyBorder="1"/>
    <xf numFmtId="0" fontId="12" fillId="0" borderId="0" xfId="13" applyFont="1"/>
    <xf numFmtId="0" fontId="14" fillId="0" borderId="0" xfId="13" applyFont="1" applyBorder="1"/>
    <xf numFmtId="0" fontId="14" fillId="0" borderId="0" xfId="13" applyFont="1"/>
    <xf numFmtId="3" fontId="7" fillId="0" borderId="0" xfId="13" applyNumberFormat="1" applyFont="1"/>
    <xf numFmtId="0" fontId="12" fillId="0" borderId="7" xfId="13" applyFont="1" applyBorder="1"/>
    <xf numFmtId="0" fontId="12" fillId="0" borderId="5" xfId="13" applyFont="1" applyBorder="1"/>
    <xf numFmtId="0" fontId="12" fillId="0" borderId="6" xfId="13" applyFont="1" applyBorder="1"/>
    <xf numFmtId="0" fontId="12" fillId="0" borderId="8" xfId="13" applyFont="1" applyBorder="1"/>
    <xf numFmtId="190" fontId="12" fillId="0" borderId="2" xfId="2" applyNumberFormat="1" applyFont="1" applyBorder="1" applyAlignment="1"/>
    <xf numFmtId="190" fontId="12" fillId="0" borderId="1" xfId="2" applyNumberFormat="1" applyFont="1" applyBorder="1" applyAlignment="1"/>
    <xf numFmtId="190" fontId="12" fillId="0" borderId="0" xfId="2" applyNumberFormat="1" applyFont="1" applyAlignment="1"/>
    <xf numFmtId="190" fontId="12" fillId="0" borderId="0" xfId="2" applyNumberFormat="1" applyFont="1" applyBorder="1" applyAlignment="1">
      <alignment horizontal="left"/>
    </xf>
    <xf numFmtId="0" fontId="12" fillId="0" borderId="0" xfId="13" applyFont="1" applyBorder="1" applyAlignment="1"/>
    <xf numFmtId="190" fontId="12" fillId="0" borderId="0" xfId="2" applyNumberFormat="1" applyFont="1" applyBorder="1" applyAlignment="1"/>
    <xf numFmtId="0" fontId="13" fillId="0" borderId="0" xfId="13" applyFont="1" applyBorder="1" applyAlignment="1"/>
    <xf numFmtId="0" fontId="13" fillId="0" borderId="0" xfId="13" applyFont="1" applyBorder="1"/>
    <xf numFmtId="0" fontId="13" fillId="0" borderId="3" xfId="13" applyFont="1" applyBorder="1"/>
    <xf numFmtId="0" fontId="13" fillId="0" borderId="2" xfId="13" applyFont="1" applyBorder="1"/>
    <xf numFmtId="0" fontId="13" fillId="0" borderId="1" xfId="13" applyFont="1" applyBorder="1"/>
    <xf numFmtId="0" fontId="11" fillId="0" borderId="0" xfId="13" applyFont="1"/>
    <xf numFmtId="0" fontId="11" fillId="0" borderId="0" xfId="13" applyFont="1" applyBorder="1" applyAlignment="1">
      <alignment horizontal="center"/>
    </xf>
    <xf numFmtId="0" fontId="12" fillId="0" borderId="7" xfId="13" applyFont="1" applyBorder="1" applyAlignment="1">
      <alignment horizontal="center"/>
    </xf>
    <xf numFmtId="0" fontId="12" fillId="0" borderId="8" xfId="13" applyFont="1" applyBorder="1" applyAlignment="1">
      <alignment horizontal="center"/>
    </xf>
    <xf numFmtId="0" fontId="12" fillId="0" borderId="6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12" fillId="0" borderId="1" xfId="13" applyFont="1" applyBorder="1" applyAlignment="1">
      <alignment horizontal="center"/>
    </xf>
    <xf numFmtId="0" fontId="12" fillId="0" borderId="2" xfId="13" applyFont="1" applyBorder="1" applyAlignment="1">
      <alignment horizontal="center"/>
    </xf>
    <xf numFmtId="0" fontId="12" fillId="0" borderId="0" xfId="13" applyFont="1" applyAlignment="1">
      <alignment horizontal="center"/>
    </xf>
    <xf numFmtId="0" fontId="11" fillId="0" borderId="0" xfId="13" applyFont="1" applyBorder="1"/>
    <xf numFmtId="0" fontId="12" fillId="0" borderId="1" xfId="13" applyFont="1" applyBorder="1"/>
    <xf numFmtId="0" fontId="12" fillId="0" borderId="4" xfId="13" applyFont="1" applyBorder="1"/>
    <xf numFmtId="0" fontId="11" fillId="0" borderId="2" xfId="13" applyFont="1" applyBorder="1"/>
    <xf numFmtId="0" fontId="12" fillId="0" borderId="1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0" fontId="12" fillId="0" borderId="9" xfId="13" applyFont="1" applyBorder="1" applyAlignment="1">
      <alignment horizontal="left"/>
    </xf>
    <xf numFmtId="0" fontId="12" fillId="0" borderId="10" xfId="13" applyFont="1" applyBorder="1" applyAlignment="1">
      <alignment horizontal="left"/>
    </xf>
    <xf numFmtId="0" fontId="7" fillId="0" borderId="3" xfId="13" applyBorder="1"/>
    <xf numFmtId="0" fontId="12" fillId="0" borderId="9" xfId="13" applyFont="1" applyBorder="1"/>
    <xf numFmtId="0" fontId="12" fillId="0" borderId="10" xfId="13" applyFont="1" applyBorder="1"/>
    <xf numFmtId="0" fontId="10" fillId="0" borderId="0" xfId="13" applyFont="1" applyBorder="1"/>
    <xf numFmtId="0" fontId="11" fillId="0" borderId="0" xfId="13" applyFont="1" applyAlignment="1">
      <alignment horizontal="right"/>
    </xf>
    <xf numFmtId="0" fontId="10" fillId="0" borderId="0" xfId="13" applyFont="1"/>
    <xf numFmtId="0" fontId="9" fillId="0" borderId="0" xfId="13" applyFont="1" applyAlignment="1">
      <alignment horizontal="center"/>
    </xf>
    <xf numFmtId="0" fontId="9" fillId="0" borderId="0" xfId="13" applyFont="1"/>
    <xf numFmtId="188" fontId="9" fillId="0" borderId="0" xfId="13" applyNumberFormat="1" applyFont="1" applyAlignment="1">
      <alignment horizontal="center"/>
    </xf>
    <xf numFmtId="0" fontId="9" fillId="0" borderId="0" xfId="13" applyFont="1" applyBorder="1"/>
    <xf numFmtId="190" fontId="12" fillId="0" borderId="2" xfId="2" applyNumberFormat="1" applyFont="1" applyBorder="1" applyAlignment="1">
      <alignment horizontal="left"/>
    </xf>
    <xf numFmtId="0" fontId="13" fillId="0" borderId="2" xfId="13" applyFont="1" applyBorder="1" applyAlignment="1">
      <alignment horizontal="center"/>
    </xf>
    <xf numFmtId="0" fontId="14" fillId="0" borderId="7" xfId="13" applyFont="1" applyBorder="1"/>
    <xf numFmtId="0" fontId="14" fillId="0" borderId="8" xfId="13" applyFont="1" applyBorder="1" applyAlignment="1">
      <alignment horizontal="center"/>
    </xf>
    <xf numFmtId="0" fontId="14" fillId="0" borderId="8" xfId="13" applyFont="1" applyBorder="1"/>
    <xf numFmtId="0" fontId="14" fillId="0" borderId="5" xfId="13" applyFont="1" applyBorder="1"/>
    <xf numFmtId="0" fontId="14" fillId="0" borderId="2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4" fillId="0" borderId="2" xfId="13" applyFont="1" applyBorder="1" applyAlignment="1">
      <alignment horizontal="center" vertical="center"/>
    </xf>
    <xf numFmtId="0" fontId="14" fillId="0" borderId="0" xfId="13" applyFont="1" applyBorder="1" applyAlignment="1">
      <alignment horizontal="center"/>
    </xf>
    <xf numFmtId="0" fontId="14" fillId="0" borderId="0" xfId="13" applyFont="1" applyAlignment="1">
      <alignment horizontal="center"/>
    </xf>
    <xf numFmtId="0" fontId="14" fillId="0" borderId="3" xfId="13" applyFont="1" applyBorder="1" applyAlignment="1">
      <alignment horizontal="center"/>
    </xf>
    <xf numFmtId="0" fontId="14" fillId="0" borderId="10" xfId="13" applyFont="1" applyBorder="1"/>
    <xf numFmtId="41" fontId="14" fillId="0" borderId="8" xfId="14" applyNumberFormat="1" applyFont="1" applyBorder="1"/>
    <xf numFmtId="0" fontId="14" fillId="0" borderId="0" xfId="13" applyFont="1" applyBorder="1" applyAlignment="1">
      <alignment horizontal="left"/>
    </xf>
    <xf numFmtId="0" fontId="14" fillId="0" borderId="1" xfId="13" applyFont="1" applyBorder="1"/>
    <xf numFmtId="0" fontId="14" fillId="0" borderId="1" xfId="13" applyFont="1" applyBorder="1" applyAlignment="1">
      <alignment vertical="center"/>
    </xf>
    <xf numFmtId="0" fontId="14" fillId="0" borderId="0" xfId="13" applyFont="1" applyBorder="1" applyAlignment="1">
      <alignment vertical="center"/>
    </xf>
    <xf numFmtId="0" fontId="14" fillId="0" borderId="0" xfId="13" applyFont="1" applyBorder="1" applyAlignment="1"/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9" xfId="13" applyFont="1" applyBorder="1"/>
    <xf numFmtId="0" fontId="14" fillId="0" borderId="11" xfId="13" applyFont="1" applyBorder="1"/>
    <xf numFmtId="189" fontId="14" fillId="0" borderId="0" xfId="14" applyNumberFormat="1" applyFont="1"/>
    <xf numFmtId="189" fontId="14" fillId="0" borderId="0" xfId="14" applyNumberFormat="1" applyFont="1" applyBorder="1"/>
    <xf numFmtId="0" fontId="14" fillId="0" borderId="0" xfId="16" applyFont="1"/>
    <xf numFmtId="0" fontId="14" fillId="0" borderId="0" xfId="16" applyFont="1" applyBorder="1"/>
    <xf numFmtId="0" fontId="12" fillId="0" borderId="5" xfId="16" applyFont="1" applyBorder="1"/>
    <xf numFmtId="0" fontId="12" fillId="0" borderId="7" xfId="16" applyFont="1" applyBorder="1"/>
    <xf numFmtId="0" fontId="12" fillId="0" borderId="8" xfId="16" applyFont="1" applyBorder="1"/>
    <xf numFmtId="0" fontId="12" fillId="0" borderId="6" xfId="16" applyFont="1" applyBorder="1"/>
    <xf numFmtId="190" fontId="14" fillId="0" borderId="1" xfId="14" applyNumberFormat="1" applyFont="1" applyBorder="1"/>
    <xf numFmtId="0" fontId="14" fillId="0" borderId="4" xfId="16" applyFont="1" applyBorder="1"/>
    <xf numFmtId="0" fontId="14" fillId="0" borderId="2" xfId="13" applyFont="1" applyBorder="1" applyAlignment="1">
      <alignment horizontal="left"/>
    </xf>
    <xf numFmtId="190" fontId="10" fillId="0" borderId="1" xfId="14" applyNumberFormat="1" applyFont="1" applyBorder="1"/>
    <xf numFmtId="0" fontId="12" fillId="0" borderId="0" xfId="20" applyFont="1" applyBorder="1"/>
    <xf numFmtId="0" fontId="12" fillId="0" borderId="0" xfId="20" applyFont="1"/>
    <xf numFmtId="0" fontId="14" fillId="0" borderId="0" xfId="20" applyFont="1" applyBorder="1"/>
    <xf numFmtId="0" fontId="14" fillId="0" borderId="0" xfId="20" applyFont="1"/>
    <xf numFmtId="0" fontId="12" fillId="0" borderId="7" xfId="20" applyFont="1" applyBorder="1"/>
    <xf numFmtId="0" fontId="12" fillId="0" borderId="5" xfId="20" applyFont="1" applyBorder="1"/>
    <xf numFmtId="0" fontId="11" fillId="0" borderId="0" xfId="20" applyFont="1"/>
    <xf numFmtId="0" fontId="14" fillId="0" borderId="3" xfId="20" applyFont="1" applyBorder="1" applyAlignment="1">
      <alignment horizontal="center"/>
    </xf>
    <xf numFmtId="0" fontId="9" fillId="0" borderId="0" xfId="20" applyFont="1" applyBorder="1"/>
    <xf numFmtId="0" fontId="9" fillId="0" borderId="0" xfId="20" applyFont="1"/>
    <xf numFmtId="188" fontId="9" fillId="0" borderId="0" xfId="20" applyNumberFormat="1" applyFont="1" applyAlignment="1">
      <alignment horizontal="center"/>
    </xf>
    <xf numFmtId="0" fontId="12" fillId="0" borderId="6" xfId="20" applyFont="1" applyBorder="1"/>
    <xf numFmtId="0" fontId="12" fillId="0" borderId="8" xfId="20" applyFont="1" applyBorder="1"/>
    <xf numFmtId="0" fontId="14" fillId="0" borderId="1" xfId="20" applyFont="1" applyBorder="1"/>
    <xf numFmtId="0" fontId="13" fillId="0" borderId="0" xfId="20" applyFont="1" applyBorder="1"/>
    <xf numFmtId="0" fontId="10" fillId="0" borderId="10" xfId="20" applyFont="1" applyBorder="1" applyAlignment="1">
      <alignment horizontal="center"/>
    </xf>
    <xf numFmtId="0" fontId="10" fillId="0" borderId="9" xfId="20" applyFont="1" applyBorder="1" applyAlignment="1">
      <alignment horizontal="center"/>
    </xf>
    <xf numFmtId="0" fontId="10" fillId="0" borderId="11" xfId="20" applyFont="1" applyBorder="1"/>
    <xf numFmtId="0" fontId="10" fillId="0" borderId="3" xfId="20" applyFont="1" applyBorder="1"/>
    <xf numFmtId="0" fontId="10" fillId="0" borderId="9" xfId="20" applyFont="1" applyBorder="1"/>
    <xf numFmtId="0" fontId="14" fillId="0" borderId="2" xfId="20" applyFont="1" applyBorder="1" applyAlignment="1">
      <alignment horizontal="center"/>
    </xf>
    <xf numFmtId="0" fontId="10" fillId="0" borderId="0" xfId="20" applyFont="1" applyBorder="1"/>
    <xf numFmtId="0" fontId="10" fillId="0" borderId="0" xfId="20" applyFont="1"/>
    <xf numFmtId="190" fontId="14" fillId="0" borderId="0" xfId="14" applyNumberFormat="1" applyFont="1" applyBorder="1"/>
    <xf numFmtId="41" fontId="12" fillId="0" borderId="2" xfId="2" applyNumberFormat="1" applyFont="1" applyBorder="1" applyAlignment="1"/>
    <xf numFmtId="0" fontId="12" fillId="0" borderId="0" xfId="20" applyFont="1" applyBorder="1" applyAlignment="1"/>
    <xf numFmtId="0" fontId="14" fillId="0" borderId="0" xfId="20" applyFont="1" applyBorder="1" applyAlignment="1"/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6" xfId="0" applyFont="1" applyBorder="1"/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16" applyFont="1"/>
    <xf numFmtId="0" fontId="14" fillId="0" borderId="5" xfId="16" applyFont="1" applyBorder="1"/>
    <xf numFmtId="0" fontId="14" fillId="0" borderId="7" xfId="16" applyFont="1" applyBorder="1"/>
    <xf numFmtId="0" fontId="14" fillId="0" borderId="6" xfId="16" applyFont="1" applyBorder="1" applyAlignment="1">
      <alignment horizontal="center"/>
    </xf>
    <xf numFmtId="0" fontId="14" fillId="0" borderId="8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4" fillId="0" borderId="1" xfId="16" applyFont="1" applyBorder="1"/>
    <xf numFmtId="0" fontId="14" fillId="0" borderId="0" xfId="16" applyFont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4" fillId="0" borderId="10" xfId="16" applyFont="1" applyBorder="1"/>
    <xf numFmtId="0" fontId="14" fillId="0" borderId="9" xfId="16" applyFont="1" applyBorder="1"/>
    <xf numFmtId="0" fontId="12" fillId="0" borderId="0" xfId="16" applyFont="1" applyBorder="1"/>
    <xf numFmtId="0" fontId="12" fillId="0" borderId="0" xfId="16" applyFont="1"/>
    <xf numFmtId="0" fontId="10" fillId="0" borderId="0" xfId="16" applyFont="1" applyBorder="1"/>
    <xf numFmtId="0" fontId="10" fillId="0" borderId="0" xfId="16" applyFont="1"/>
    <xf numFmtId="0" fontId="9" fillId="0" borderId="0" xfId="16" applyFont="1"/>
    <xf numFmtId="0" fontId="9" fillId="0" borderId="0" xfId="16" applyFont="1" applyBorder="1"/>
    <xf numFmtId="0" fontId="14" fillId="0" borderId="4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7" xfId="20" applyFont="1" applyBorder="1" applyAlignment="1">
      <alignment horizontal="center" vertical="center"/>
    </xf>
    <xf numFmtId="3" fontId="14" fillId="0" borderId="0" xfId="13" applyNumberFormat="1" applyFont="1" applyBorder="1"/>
    <xf numFmtId="190" fontId="14" fillId="0" borderId="0" xfId="13" applyNumberFormat="1" applyFont="1" applyBorder="1"/>
    <xf numFmtId="3" fontId="24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4" fillId="0" borderId="0" xfId="30" applyFont="1" applyFill="1" applyBorder="1" applyAlignment="1">
      <alignment horizontal="left" vertical="center" wrapText="1"/>
    </xf>
    <xf numFmtId="41" fontId="26" fillId="0" borderId="0" xfId="13" applyNumberFormat="1" applyFont="1" applyBorder="1"/>
    <xf numFmtId="0" fontId="28" fillId="0" borderId="0" xfId="31" applyBorder="1" applyAlignment="1" applyProtection="1"/>
    <xf numFmtId="190" fontId="14" fillId="0" borderId="17" xfId="2" applyNumberFormat="1" applyFont="1" applyBorder="1" applyAlignment="1"/>
    <xf numFmtId="190" fontId="30" fillId="0" borderId="4" xfId="2" applyNumberFormat="1" applyFont="1" applyBorder="1" applyAlignment="1"/>
    <xf numFmtId="0" fontId="31" fillId="0" borderId="1" xfId="20" applyFont="1" applyBorder="1" applyAlignment="1">
      <alignment horizontal="center"/>
    </xf>
    <xf numFmtId="0" fontId="31" fillId="0" borderId="0" xfId="20" applyFont="1" applyBorder="1" applyAlignment="1">
      <alignment horizontal="center"/>
    </xf>
    <xf numFmtId="190" fontId="30" fillId="0" borderId="1" xfId="2" applyNumberFormat="1" applyFont="1" applyBorder="1" applyAlignment="1"/>
    <xf numFmtId="190" fontId="30" fillId="0" borderId="2" xfId="2" applyNumberFormat="1" applyFont="1" applyBorder="1" applyAlignment="1"/>
    <xf numFmtId="0" fontId="14" fillId="0" borderId="7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8" xfId="20" applyFont="1" applyBorder="1" applyAlignment="1">
      <alignment horizontal="center"/>
    </xf>
    <xf numFmtId="0" fontId="14" fillId="0" borderId="0" xfId="18" applyFont="1"/>
    <xf numFmtId="0" fontId="14" fillId="0" borderId="0" xfId="18" applyFont="1" applyBorder="1"/>
    <xf numFmtId="0" fontId="12" fillId="0" borderId="0" xfId="18" applyFont="1"/>
    <xf numFmtId="0" fontId="12" fillId="0" borderId="5" xfId="18" applyFont="1" applyBorder="1"/>
    <xf numFmtId="0" fontId="12" fillId="0" borderId="7" xfId="18" applyFont="1" applyBorder="1"/>
    <xf numFmtId="0" fontId="12" fillId="0" borderId="6" xfId="18" applyFont="1" applyBorder="1"/>
    <xf numFmtId="0" fontId="12" fillId="0" borderId="8" xfId="18" applyFont="1" applyBorder="1"/>
    <xf numFmtId="0" fontId="14" fillId="0" borderId="0" xfId="18" applyFont="1" applyBorder="1" applyAlignment="1">
      <alignment horizontal="left"/>
    </xf>
    <xf numFmtId="0" fontId="14" fillId="0" borderId="1" xfId="18" applyFont="1" applyBorder="1" applyAlignment="1"/>
    <xf numFmtId="0" fontId="14" fillId="0" borderId="0" xfId="18" applyFont="1" applyBorder="1" applyAlignment="1"/>
    <xf numFmtId="0" fontId="32" fillId="0" borderId="0" xfId="18" applyFont="1" applyBorder="1" applyAlignment="1"/>
    <xf numFmtId="0" fontId="10" fillId="0" borderId="1" xfId="18" applyFont="1" applyBorder="1" applyAlignment="1">
      <alignment horizontal="center"/>
    </xf>
    <xf numFmtId="0" fontId="10" fillId="0" borderId="9" xfId="18" applyFont="1" applyBorder="1" applyAlignment="1">
      <alignment horizontal="center"/>
    </xf>
    <xf numFmtId="0" fontId="10" fillId="0" borderId="10" xfId="18" applyFont="1" applyBorder="1" applyAlignment="1">
      <alignment horizontal="center"/>
    </xf>
    <xf numFmtId="0" fontId="14" fillId="0" borderId="8" xfId="20" applyFont="1" applyBorder="1" applyAlignment="1">
      <alignment horizontal="center" vertical="center"/>
    </xf>
    <xf numFmtId="0" fontId="14" fillId="0" borderId="2" xfId="20" applyFont="1" applyBorder="1" applyAlignment="1">
      <alignment horizontal="center" vertical="center"/>
    </xf>
    <xf numFmtId="0" fontId="14" fillId="0" borderId="3" xfId="20" applyFont="1" applyBorder="1" applyAlignment="1">
      <alignment horizontal="center" vertical="center"/>
    </xf>
    <xf numFmtId="0" fontId="14" fillId="0" borderId="3" xfId="20" applyFont="1" applyBorder="1"/>
    <xf numFmtId="0" fontId="14" fillId="0" borderId="10" xfId="20" applyFont="1" applyBorder="1"/>
    <xf numFmtId="0" fontId="9" fillId="0" borderId="0" xfId="20" applyFont="1" applyFill="1" applyBorder="1"/>
    <xf numFmtId="0" fontId="10" fillId="0" borderId="0" xfId="20" applyFont="1" applyFill="1" applyBorder="1"/>
    <xf numFmtId="0" fontId="12" fillId="0" borderId="0" xfId="20" applyFont="1" applyFill="1" applyBorder="1"/>
    <xf numFmtId="0" fontId="11" fillId="0" borderId="0" xfId="20" applyFont="1" applyFill="1" applyBorder="1"/>
    <xf numFmtId="0" fontId="13" fillId="0" borderId="0" xfId="20" applyFont="1" applyFill="1" applyBorder="1"/>
    <xf numFmtId="0" fontId="14" fillId="0" borderId="0" xfId="18" applyFont="1" applyFill="1" applyBorder="1" applyAlignment="1">
      <alignment horizontal="left"/>
    </xf>
    <xf numFmtId="0" fontId="14" fillId="0" borderId="0" xfId="18" applyFont="1" applyFill="1" applyBorder="1" applyAlignment="1"/>
    <xf numFmtId="0" fontId="12" fillId="0" borderId="0" xfId="18" applyFont="1" applyFill="1" applyBorder="1"/>
    <xf numFmtId="0" fontId="14" fillId="0" borderId="0" xfId="18" applyFont="1" applyFill="1" applyBorder="1"/>
    <xf numFmtId="0" fontId="14" fillId="0" borderId="0" xfId="20" applyFont="1" applyFill="1" applyBorder="1"/>
    <xf numFmtId="0" fontId="12" fillId="0" borderId="0" xfId="20" quotePrefix="1" applyFont="1" applyBorder="1"/>
    <xf numFmtId="189" fontId="14" fillId="0" borderId="0" xfId="14" applyNumberFormat="1" applyFont="1" applyBorder="1" applyAlignment="1">
      <alignment vertical="center"/>
    </xf>
    <xf numFmtId="41" fontId="14" fillId="0" borderId="0" xfId="14" applyNumberFormat="1" applyFont="1" applyBorder="1"/>
    <xf numFmtId="0" fontId="14" fillId="0" borderId="1" xfId="13" applyFont="1" applyBorder="1" applyAlignment="1">
      <alignment horizontal="center"/>
    </xf>
    <xf numFmtId="0" fontId="10" fillId="0" borderId="0" xfId="18" applyFont="1" applyBorder="1" applyAlignment="1">
      <alignment horizontal="center"/>
    </xf>
    <xf numFmtId="0" fontId="13" fillId="0" borderId="0" xfId="20" applyFont="1" applyBorder="1" applyAlignment="1"/>
    <xf numFmtId="0" fontId="13" fillId="0" borderId="0" xfId="20" applyFont="1" applyFill="1" applyBorder="1" applyAlignment="1"/>
    <xf numFmtId="0" fontId="12" fillId="0" borderId="0" xfId="20" quotePrefix="1" applyFont="1" applyBorder="1" applyAlignment="1"/>
    <xf numFmtId="0" fontId="0" fillId="0" borderId="0" xfId="0" applyAlignment="1"/>
    <xf numFmtId="49" fontId="33" fillId="0" borderId="0" xfId="0" applyNumberFormat="1" applyFont="1" applyFill="1" applyBorder="1" applyAlignment="1"/>
    <xf numFmtId="0" fontId="31" fillId="0" borderId="4" xfId="20" applyFont="1" applyBorder="1" applyAlignment="1">
      <alignment horizontal="center"/>
    </xf>
    <xf numFmtId="190" fontId="31" fillId="0" borderId="2" xfId="20" applyNumberFormat="1" applyFont="1" applyBorder="1" applyAlignment="1"/>
    <xf numFmtId="0" fontId="9" fillId="0" borderId="0" xfId="20" applyFont="1" applyBorder="1" applyAlignment="1"/>
    <xf numFmtId="0" fontId="34" fillId="0" borderId="0" xfId="0" applyFont="1" applyAlignment="1"/>
    <xf numFmtId="0" fontId="30" fillId="0" borderId="0" xfId="20" applyFont="1" applyBorder="1" applyAlignment="1"/>
    <xf numFmtId="0" fontId="30" fillId="0" borderId="1" xfId="20" applyFont="1" applyBorder="1" applyAlignment="1"/>
    <xf numFmtId="190" fontId="19" fillId="0" borderId="1" xfId="20" applyNumberFormat="1" applyFont="1" applyBorder="1" applyAlignment="1"/>
    <xf numFmtId="0" fontId="19" fillId="0" borderId="4" xfId="20" applyFont="1" applyBorder="1" applyAlignment="1"/>
    <xf numFmtId="0" fontId="9" fillId="0" borderId="15" xfId="20" applyFont="1" applyBorder="1" applyAlignment="1">
      <alignment horizontal="left"/>
    </xf>
    <xf numFmtId="190" fontId="18" fillId="0" borderId="1" xfId="2" applyNumberFormat="1" applyFont="1" applyBorder="1" applyAlignment="1"/>
    <xf numFmtId="190" fontId="18" fillId="0" borderId="4" xfId="2" applyNumberFormat="1" applyFont="1" applyBorder="1" applyAlignment="1"/>
    <xf numFmtId="190" fontId="18" fillId="0" borderId="0" xfId="2" applyNumberFormat="1" applyFont="1" applyBorder="1" applyAlignment="1"/>
    <xf numFmtId="190" fontId="18" fillId="0" borderId="4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left"/>
    </xf>
    <xf numFmtId="0" fontId="14" fillId="0" borderId="4" xfId="0" applyFont="1" applyBorder="1" applyAlignment="1"/>
    <xf numFmtId="41" fontId="14" fillId="0" borderId="3" xfId="14" applyNumberFormat="1" applyFont="1" applyBorder="1" applyAlignment="1"/>
    <xf numFmtId="41" fontId="14" fillId="0" borderId="2" xfId="14" applyNumberFormat="1" applyFont="1" applyBorder="1" applyAlignment="1"/>
    <xf numFmtId="0" fontId="14" fillId="0" borderId="1" xfId="0" applyFont="1" applyBorder="1" applyAlignment="1"/>
    <xf numFmtId="41" fontId="14" fillId="0" borderId="1" xfId="14" applyNumberFormat="1" applyFont="1" applyBorder="1" applyAlignment="1"/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1" fontId="26" fillId="0" borderId="0" xfId="13" applyNumberFormat="1" applyFont="1" applyBorder="1" applyAlignment="1"/>
    <xf numFmtId="41" fontId="27" fillId="0" borderId="0" xfId="13" applyNumberFormat="1" applyFont="1" applyBorder="1" applyAlignment="1"/>
    <xf numFmtId="0" fontId="14" fillId="0" borderId="0" xfId="13" applyFont="1" applyAlignment="1"/>
    <xf numFmtId="0" fontId="14" fillId="0" borderId="0" xfId="16" applyFont="1" applyBorder="1" applyAlignment="1"/>
    <xf numFmtId="0" fontId="14" fillId="0" borderId="4" xfId="16" applyFont="1" applyBorder="1" applyAlignment="1"/>
    <xf numFmtId="190" fontId="14" fillId="0" borderId="1" xfId="14" applyNumberFormat="1" applyFont="1" applyBorder="1" applyAlignment="1"/>
    <xf numFmtId="0" fontId="14" fillId="0" borderId="1" xfId="13" applyFont="1" applyBorder="1" applyAlignment="1"/>
    <xf numFmtId="0" fontId="12" fillId="0" borderId="0" xfId="13" applyFont="1" applyAlignment="1"/>
    <xf numFmtId="41" fontId="10" fillId="0" borderId="2" xfId="14" applyNumberFormat="1" applyFont="1" applyBorder="1" applyAlignment="1"/>
    <xf numFmtId="0" fontId="9" fillId="0" borderId="0" xfId="13" applyFont="1" applyBorder="1" applyAlignment="1"/>
    <xf numFmtId="0" fontId="14" fillId="0" borderId="4" xfId="13" applyFont="1" applyBorder="1" applyAlignment="1"/>
    <xf numFmtId="0" fontId="10" fillId="0" borderId="0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28" fillId="0" borderId="0" xfId="31" applyAlignment="1" applyProtection="1"/>
    <xf numFmtId="0" fontId="35" fillId="0" borderId="20" xfId="44" applyFont="1" applyBorder="1" applyAlignment="1">
      <alignment horizontal="right" wrapText="1"/>
    </xf>
    <xf numFmtId="4" fontId="35" fillId="0" borderId="20" xfId="44" applyNumberFormat="1" applyFont="1" applyBorder="1" applyAlignment="1">
      <alignment horizontal="right" wrapText="1"/>
    </xf>
    <xf numFmtId="0" fontId="35" fillId="0" borderId="20" xfId="44" applyFont="1" applyBorder="1" applyAlignment="1">
      <alignment wrapText="1"/>
    </xf>
    <xf numFmtId="0" fontId="10" fillId="0" borderId="0" xfId="18" applyFont="1" applyBorder="1" applyAlignment="1"/>
    <xf numFmtId="0" fontId="37" fillId="0" borderId="20" xfId="44" applyFont="1" applyBorder="1" applyAlignment="1">
      <alignment wrapText="1"/>
    </xf>
    <xf numFmtId="0" fontId="37" fillId="0" borderId="20" xfId="44" applyFont="1" applyBorder="1" applyAlignment="1">
      <alignment horizontal="right" wrapText="1"/>
    </xf>
    <xf numFmtId="4" fontId="37" fillId="0" borderId="20" xfId="44" applyNumberFormat="1" applyFont="1" applyBorder="1" applyAlignment="1">
      <alignment horizontal="right" wrapText="1"/>
    </xf>
    <xf numFmtId="0" fontId="14" fillId="0" borderId="9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0" fontId="30" fillId="0" borderId="0" xfId="20" applyFont="1" applyBorder="1" applyAlignment="1">
      <alignment horizontal="center"/>
    </xf>
    <xf numFmtId="189" fontId="30" fillId="0" borderId="2" xfId="2" applyNumberFormat="1" applyFont="1" applyBorder="1" applyAlignment="1"/>
    <xf numFmtId="189" fontId="30" fillId="0" borderId="4" xfId="2" applyNumberFormat="1" applyFont="1" applyBorder="1" applyAlignment="1"/>
    <xf numFmtId="189" fontId="30" fillId="0" borderId="1" xfId="2" applyNumberFormat="1" applyFont="1" applyBorder="1" applyAlignment="1"/>
    <xf numFmtId="0" fontId="7" fillId="0" borderId="0" xfId="0" applyFont="1" applyAlignment="1"/>
    <xf numFmtId="0" fontId="30" fillId="0" borderId="0" xfId="20" applyFont="1" applyAlignment="1"/>
    <xf numFmtId="0" fontId="9" fillId="0" borderId="0" xfId="20" applyFont="1" applyAlignment="1"/>
    <xf numFmtId="0" fontId="12" fillId="0" borderId="0" xfId="20" applyFont="1" applyAlignment="1"/>
    <xf numFmtId="0" fontId="11" fillId="0" borderId="0" xfId="20" applyFont="1" applyAlignment="1"/>
    <xf numFmtId="0" fontId="12" fillId="0" borderId="5" xfId="20" applyFont="1" applyBorder="1" applyAlignment="1"/>
    <xf numFmtId="0" fontId="17" fillId="0" borderId="5" xfId="20" applyFont="1" applyBorder="1" applyAlignment="1"/>
    <xf numFmtId="0" fontId="7" fillId="0" borderId="17" xfId="20" applyFill="1" applyBorder="1" applyAlignment="1"/>
    <xf numFmtId="4" fontId="7" fillId="0" borderId="17" xfId="20" applyNumberFormat="1" applyFill="1" applyBorder="1" applyAlignment="1"/>
    <xf numFmtId="4" fontId="7" fillId="0" borderId="16" xfId="20" applyNumberFormat="1" applyFill="1" applyBorder="1" applyAlignment="1"/>
    <xf numFmtId="0" fontId="12" fillId="0" borderId="7" xfId="20" applyFont="1" applyBorder="1" applyAlignment="1"/>
    <xf numFmtId="0" fontId="14" fillId="0" borderId="0" xfId="20" applyFont="1" applyAlignment="1"/>
    <xf numFmtId="0" fontId="29" fillId="0" borderId="0" xfId="20" applyFont="1" applyAlignment="1"/>
    <xf numFmtId="0" fontId="3" fillId="0" borderId="0" xfId="44" applyAlignment="1"/>
    <xf numFmtId="0" fontId="36" fillId="0" borderId="18" xfId="44" applyFont="1" applyBorder="1" applyAlignment="1">
      <alignment wrapText="1"/>
    </xf>
    <xf numFmtId="0" fontId="36" fillId="0" borderId="18" xfId="44" applyFont="1" applyBorder="1" applyAlignment="1">
      <alignment horizontal="center" wrapText="1"/>
    </xf>
    <xf numFmtId="0" fontId="36" fillId="0" borderId="19" xfId="44" applyFont="1" applyBorder="1" applyAlignment="1">
      <alignment wrapText="1"/>
    </xf>
    <xf numFmtId="0" fontId="36" fillId="0" borderId="19" xfId="44" applyFont="1" applyBorder="1" applyAlignment="1">
      <alignment horizontal="center" wrapText="1"/>
    </xf>
    <xf numFmtId="0" fontId="36" fillId="0" borderId="17" xfId="44" applyFont="1" applyBorder="1" applyAlignment="1">
      <alignment wrapText="1"/>
    </xf>
    <xf numFmtId="0" fontId="36" fillId="0" borderId="17" xfId="44" applyFont="1" applyBorder="1" applyAlignment="1">
      <alignment horizontal="center" wrapText="1"/>
    </xf>
    <xf numFmtId="4" fontId="12" fillId="0" borderId="0" xfId="20" applyNumberFormat="1" applyFont="1" applyAlignment="1"/>
    <xf numFmtId="190" fontId="38" fillId="0" borderId="1" xfId="2" applyNumberFormat="1" applyFont="1" applyBorder="1" applyAlignment="1"/>
    <xf numFmtId="190" fontId="38" fillId="0" borderId="4" xfId="2" applyNumberFormat="1" applyFont="1" applyBorder="1" applyAlignment="1"/>
    <xf numFmtId="190" fontId="38" fillId="0" borderId="0" xfId="2" applyNumberFormat="1" applyFont="1" applyBorder="1" applyAlignment="1"/>
    <xf numFmtId="190" fontId="38" fillId="0" borderId="2" xfId="2" applyNumberFormat="1" applyFont="1" applyBorder="1" applyAlignment="1">
      <alignment horizontal="right"/>
    </xf>
    <xf numFmtId="0" fontId="18" fillId="0" borderId="0" xfId="20" applyFont="1" applyBorder="1" applyAlignment="1">
      <alignment horizontal="left"/>
    </xf>
    <xf numFmtId="0" fontId="18" fillId="0" borderId="0" xfId="20" applyFont="1" applyBorder="1" applyAlignment="1"/>
    <xf numFmtId="0" fontId="39" fillId="0" borderId="1" xfId="18" applyFont="1" applyBorder="1" applyAlignment="1"/>
    <xf numFmtId="0" fontId="18" fillId="0" borderId="0" xfId="20" applyFont="1" applyAlignment="1">
      <alignment horizontal="left"/>
    </xf>
    <xf numFmtId="0" fontId="39" fillId="0" borderId="0" xfId="20" applyFont="1" applyBorder="1" applyAlignment="1"/>
    <xf numFmtId="0" fontId="18" fillId="0" borderId="0" xfId="20" applyFont="1" applyAlignment="1"/>
    <xf numFmtId="41" fontId="18" fillId="0" borderId="1" xfId="14" applyNumberFormat="1" applyFont="1" applyBorder="1" applyAlignment="1"/>
    <xf numFmtId="41" fontId="18" fillId="0" borderId="2" xfId="14" applyNumberFormat="1" applyFont="1" applyBorder="1" applyAlignment="1"/>
    <xf numFmtId="0" fontId="14" fillId="0" borderId="0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4" fillId="0" borderId="1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190" fontId="12" fillId="0" borderId="0" xfId="13" applyNumberFormat="1" applyFont="1" applyBorder="1" applyAlignment="1"/>
    <xf numFmtId="190" fontId="12" fillId="0" borderId="1" xfId="2" applyNumberFormat="1" applyFont="1" applyBorder="1" applyAlignment="1">
      <alignment horizontal="left"/>
    </xf>
    <xf numFmtId="190" fontId="12" fillId="0" borderId="5" xfId="2" applyNumberFormat="1" applyFont="1" applyBorder="1" applyAlignment="1">
      <alignment horizontal="left"/>
    </xf>
    <xf numFmtId="190" fontId="12" fillId="0" borderId="7" xfId="2" applyNumberFormat="1" applyFont="1" applyBorder="1" applyAlignment="1"/>
    <xf numFmtId="190" fontId="12" fillId="0" borderId="8" xfId="2" applyNumberFormat="1" applyFont="1" applyBorder="1" applyAlignment="1"/>
    <xf numFmtId="190" fontId="12" fillId="0" borderId="5" xfId="2" applyNumberFormat="1" applyFont="1" applyBorder="1" applyAlignment="1"/>
    <xf numFmtId="41" fontId="14" fillId="0" borderId="3" xfId="13" applyNumberFormat="1" applyFont="1" applyBorder="1" applyAlignment="1">
      <alignment horizontal="center"/>
    </xf>
    <xf numFmtId="0" fontId="35" fillId="0" borderId="0" xfId="44" applyFont="1" applyBorder="1" applyAlignment="1">
      <alignment wrapText="1"/>
    </xf>
    <xf numFmtId="0" fontId="35" fillId="0" borderId="0" xfId="44" applyFont="1" applyBorder="1" applyAlignment="1">
      <alignment horizontal="left" wrapText="1" indent="1"/>
    </xf>
    <xf numFmtId="190" fontId="19" fillId="0" borderId="3" xfId="18" applyNumberFormat="1" applyFont="1" applyBorder="1" applyAlignment="1"/>
    <xf numFmtId="190" fontId="19" fillId="0" borderId="2" xfId="18" applyNumberFormat="1" applyFont="1" applyBorder="1" applyAlignment="1"/>
    <xf numFmtId="190" fontId="18" fillId="0" borderId="2" xfId="19" applyNumberFormat="1" applyFont="1" applyBorder="1" applyAlignment="1"/>
    <xf numFmtId="190" fontId="18" fillId="0" borderId="4" xfId="19" applyNumberFormat="1" applyFont="1" applyBorder="1" applyAlignment="1"/>
    <xf numFmtId="190" fontId="19" fillId="0" borderId="2" xfId="19" applyNumberFormat="1" applyFont="1" applyBorder="1" applyAlignment="1"/>
    <xf numFmtId="190" fontId="19" fillId="0" borderId="4" xfId="19" applyNumberFormat="1" applyFont="1" applyBorder="1" applyAlignment="1"/>
    <xf numFmtId="0" fontId="10" fillId="0" borderId="1" xfId="18" applyFont="1" applyBorder="1" applyAlignment="1"/>
    <xf numFmtId="0" fontId="10" fillId="0" borderId="0" xfId="18" applyFont="1" applyBorder="1" applyAlignment="1">
      <alignment horizontal="left"/>
    </xf>
    <xf numFmtId="0" fontId="10" fillId="0" borderId="0" xfId="18" applyFont="1" applyFill="1" applyBorder="1" applyAlignment="1">
      <alignment horizontal="left"/>
    </xf>
    <xf numFmtId="0" fontId="9" fillId="0" borderId="0" xfId="20" quotePrefix="1" applyFont="1" applyBorder="1" applyAlignment="1"/>
    <xf numFmtId="0" fontId="12" fillId="0" borderId="0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5" xfId="13" applyFont="1" applyBorder="1" applyAlignment="1">
      <alignment horizontal="center"/>
    </xf>
    <xf numFmtId="0" fontId="12" fillId="0" borderId="6" xfId="13" applyFont="1" applyBorder="1" applyAlignment="1">
      <alignment horizontal="center"/>
    </xf>
    <xf numFmtId="0" fontId="12" fillId="0" borderId="13" xfId="13" applyFont="1" applyBorder="1" applyAlignment="1">
      <alignment horizontal="center"/>
    </xf>
    <xf numFmtId="0" fontId="12" fillId="0" borderId="12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0" fontId="14" fillId="0" borderId="14" xfId="13" applyFont="1" applyBorder="1" applyAlignment="1">
      <alignment horizontal="center"/>
    </xf>
    <xf numFmtId="0" fontId="14" fillId="0" borderId="13" xfId="13" applyFont="1" applyBorder="1" applyAlignment="1">
      <alignment horizontal="center"/>
    </xf>
    <xf numFmtId="0" fontId="14" fillId="0" borderId="12" xfId="13" applyFont="1" applyBorder="1" applyAlignment="1">
      <alignment horizontal="center"/>
    </xf>
    <xf numFmtId="0" fontId="14" fillId="0" borderId="0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0" fontId="14" fillId="0" borderId="0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10" fillId="0" borderId="1" xfId="13" applyFont="1" applyBorder="1" applyAlignment="1">
      <alignment horizontal="center"/>
    </xf>
    <xf numFmtId="0" fontId="10" fillId="0" borderId="0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4" fillId="0" borderId="0" xfId="16" applyFont="1" applyBorder="1" applyAlignment="1">
      <alignment horizontal="center"/>
    </xf>
    <xf numFmtId="0" fontId="14" fillId="0" borderId="4" xfId="16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16" applyFont="1" applyBorder="1" applyAlignment="1">
      <alignment horizontal="center"/>
    </xf>
    <xf numFmtId="0" fontId="14" fillId="0" borderId="9" xfId="16" applyFont="1" applyBorder="1" applyAlignment="1">
      <alignment horizontal="center"/>
    </xf>
    <xf numFmtId="0" fontId="14" fillId="0" borderId="11" xfId="16" applyFont="1" applyBorder="1" applyAlignment="1">
      <alignment horizontal="center"/>
    </xf>
    <xf numFmtId="0" fontId="14" fillId="0" borderId="10" xfId="16" applyFont="1" applyBorder="1" applyAlignment="1">
      <alignment horizontal="center"/>
    </xf>
    <xf numFmtId="0" fontId="14" fillId="0" borderId="7" xfId="16" applyFont="1" applyBorder="1" applyAlignment="1">
      <alignment horizontal="center"/>
    </xf>
    <xf numFmtId="0" fontId="14" fillId="0" borderId="6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0" fillId="0" borderId="0" xfId="20" applyFont="1" applyBorder="1" applyAlignment="1">
      <alignment horizontal="center"/>
    </xf>
    <xf numFmtId="0" fontId="14" fillId="0" borderId="10" xfId="20" applyFont="1" applyBorder="1" applyAlignment="1">
      <alignment horizontal="center" vertical="center"/>
    </xf>
    <xf numFmtId="0" fontId="14" fillId="0" borderId="11" xfId="20" applyFont="1" applyBorder="1" applyAlignment="1">
      <alignment horizontal="center" vertical="center"/>
    </xf>
    <xf numFmtId="0" fontId="14" fillId="0" borderId="0" xfId="20" applyFont="1" applyBorder="1" applyAlignment="1">
      <alignment horizontal="center" vertical="center"/>
    </xf>
    <xf numFmtId="0" fontId="14" fillId="0" borderId="4" xfId="20" applyFont="1" applyBorder="1" applyAlignment="1">
      <alignment horizontal="center" vertical="center"/>
    </xf>
    <xf numFmtId="0" fontId="14" fillId="0" borderId="9" xfId="20" applyFont="1" applyBorder="1" applyAlignment="1">
      <alignment horizontal="center"/>
    </xf>
    <xf numFmtId="0" fontId="14" fillId="0" borderId="10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14" fillId="0" borderId="9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5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7" xfId="20" applyFont="1" applyBorder="1" applyAlignment="1">
      <alignment horizontal="center"/>
    </xf>
    <xf numFmtId="0" fontId="35" fillId="0" borderId="0" xfId="44" applyFont="1" applyBorder="1" applyAlignment="1">
      <alignment horizontal="center" wrapText="1"/>
    </xf>
    <xf numFmtId="0" fontId="35" fillId="0" borderId="21" xfId="44" applyFont="1" applyBorder="1" applyAlignment="1">
      <alignment horizontal="center" wrapText="1"/>
    </xf>
    <xf numFmtId="0" fontId="14" fillId="0" borderId="5" xfId="20" applyFont="1" applyBorder="1" applyAlignment="1">
      <alignment horizontal="center" vertical="center"/>
    </xf>
    <xf numFmtId="0" fontId="14" fillId="0" borderId="6" xfId="20" applyFont="1" applyBorder="1" applyAlignment="1">
      <alignment horizontal="center" vertical="center"/>
    </xf>
    <xf numFmtId="0" fontId="10" fillId="0" borderId="0" xfId="18" applyFont="1" applyBorder="1" applyAlignment="1">
      <alignment horizontal="center"/>
    </xf>
    <xf numFmtId="0" fontId="10" fillId="0" borderId="4" xfId="18" applyFont="1" applyBorder="1" applyAlignment="1">
      <alignment horizontal="center"/>
    </xf>
  </cellXfs>
  <cellStyles count="47">
    <cellStyle name="Comma 86" xfId="26"/>
    <cellStyle name="Hyperlink" xfId="31" builtinId="8"/>
    <cellStyle name="Normal 2" xfId="1"/>
    <cellStyle name="Normal 2 2" xfId="9"/>
    <cellStyle name="Normal 2 2 2" xfId="16"/>
    <cellStyle name="Normal 3" xfId="44"/>
    <cellStyle name="Normal 86" xfId="27"/>
    <cellStyle name="เครื่องหมายจุลภาค" xfId="2" builtinId="3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21" xfId="45"/>
    <cellStyle name="ปกติ 22" xfId="46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106680</xdr:colOff>
      <xdr:row>13</xdr:row>
      <xdr:rowOff>106680</xdr:rowOff>
    </xdr:from>
    <xdr:to>
      <xdr:col>16</xdr:col>
      <xdr:colOff>516255</xdr:colOff>
      <xdr:row>26</xdr:row>
      <xdr:rowOff>45754</xdr:rowOff>
    </xdr:to>
    <xdr:grpSp>
      <xdr:nvGrpSpPr>
        <xdr:cNvPr id="2" name="Group 8"/>
        <xdr:cNvGrpSpPr/>
      </xdr:nvGrpSpPr>
      <xdr:grpSpPr>
        <a:xfrm>
          <a:off x="10495280" y="3180080"/>
          <a:ext cx="409575" cy="3075974"/>
          <a:chOff x="9496425" y="3543300"/>
          <a:chExt cx="400050" cy="3000375"/>
        </a:xfrm>
      </xdr:grpSpPr>
      <xdr:grpSp>
        <xdr:nvGrpSpPr>
          <xdr:cNvPr id="3" name="Group 5"/>
          <xdr:cNvGrpSpPr/>
        </xdr:nvGrpSpPr>
        <xdr:grpSpPr>
          <a:xfrm>
            <a:off x="9534967" y="6054434"/>
            <a:ext cx="361508" cy="489241"/>
            <a:chOff x="9525442" y="5978234"/>
            <a:chExt cx="361508" cy="48924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50846" y="605283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>
                  <a:latin typeface="+mn-lt"/>
                  <a:cs typeface="+mj-cs"/>
                </a:rPr>
                <a:t>117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0</xdr:colOff>
      <xdr:row>20</xdr:row>
      <xdr:rowOff>228600</xdr:rowOff>
    </xdr:from>
    <xdr:to>
      <xdr:col>14</xdr:col>
      <xdr:colOff>469900</xdr:colOff>
      <xdr:row>23</xdr:row>
      <xdr:rowOff>237671</xdr:rowOff>
    </xdr:to>
    <xdr:grpSp>
      <xdr:nvGrpSpPr>
        <xdr:cNvPr id="7" name="Group 12"/>
        <xdr:cNvGrpSpPr/>
      </xdr:nvGrpSpPr>
      <xdr:grpSpPr>
        <a:xfrm>
          <a:off x="8597900" y="525780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101524</xdr:colOff>
      <xdr:row>21</xdr:row>
      <xdr:rowOff>10524</xdr:rowOff>
    </xdr:from>
    <xdr:to>
      <xdr:col>14</xdr:col>
      <xdr:colOff>344821</xdr:colOff>
      <xdr:row>23</xdr:row>
      <xdr:rowOff>148071</xdr:rowOff>
    </xdr:to>
    <xdr:sp macro="" textlink="">
      <xdr:nvSpPr>
        <xdr:cNvPr id="10" name="TextBox 9"/>
        <xdr:cNvSpPr txBox="1"/>
      </xdr:nvSpPr>
      <xdr:spPr>
        <a:xfrm rot="5400000">
          <a:off x="8635459" y="5352609"/>
          <a:ext cx="411867" cy="243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117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154305</xdr:colOff>
      <xdr:row>0</xdr:row>
      <xdr:rowOff>57150</xdr:rowOff>
    </xdr:from>
    <xdr:to>
      <xdr:col>16</xdr:col>
      <xdr:colOff>511535</xdr:colOff>
      <xdr:row>11</xdr:row>
      <xdr:rowOff>196215</xdr:rowOff>
    </xdr:to>
    <xdr:grpSp>
      <xdr:nvGrpSpPr>
        <xdr:cNvPr id="2" name="Group 8"/>
        <xdr:cNvGrpSpPr/>
      </xdr:nvGrpSpPr>
      <xdr:grpSpPr>
        <a:xfrm>
          <a:off x="10190934" y="57150"/>
          <a:ext cx="357230" cy="2577465"/>
          <a:chOff x="9410699" y="76200"/>
          <a:chExt cx="364850" cy="2686050"/>
        </a:xfrm>
      </xdr:grpSpPr>
      <xdr:grpSp>
        <xdr:nvGrpSpPr>
          <xdr:cNvPr id="3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118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13</xdr:col>
      <xdr:colOff>511628</xdr:colOff>
      <xdr:row>0</xdr:row>
      <xdr:rowOff>0</xdr:rowOff>
    </xdr:from>
    <xdr:to>
      <xdr:col>14</xdr:col>
      <xdr:colOff>197757</xdr:colOff>
      <xdr:row>2</xdr:row>
      <xdr:rowOff>97971</xdr:rowOff>
    </xdr:to>
    <xdr:grpSp>
      <xdr:nvGrpSpPr>
        <xdr:cNvPr id="7" name="Group 12"/>
        <xdr:cNvGrpSpPr/>
      </xdr:nvGrpSpPr>
      <xdr:grpSpPr>
        <a:xfrm>
          <a:off x="8871857" y="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613151</xdr:colOff>
      <xdr:row>0</xdr:row>
      <xdr:rowOff>61324</xdr:rowOff>
    </xdr:from>
    <xdr:to>
      <xdr:col>14</xdr:col>
      <xdr:colOff>130628</xdr:colOff>
      <xdr:row>2</xdr:row>
      <xdr:rowOff>217714</xdr:rowOff>
    </xdr:to>
    <xdr:sp macro="" textlink="">
      <xdr:nvSpPr>
        <xdr:cNvPr id="10" name="TextBox 9"/>
        <xdr:cNvSpPr txBox="1"/>
      </xdr:nvSpPr>
      <xdr:spPr>
        <a:xfrm rot="5400000">
          <a:off x="8801425" y="216950"/>
          <a:ext cx="613590" cy="302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213361</xdr:colOff>
      <xdr:row>29</xdr:row>
      <xdr:rowOff>243415</xdr:rowOff>
    </xdr:from>
    <xdr:to>
      <xdr:col>17</xdr:col>
      <xdr:colOff>515135</xdr:colOff>
      <xdr:row>41</xdr:row>
      <xdr:rowOff>122554</xdr:rowOff>
    </xdr:to>
    <xdr:grpSp>
      <xdr:nvGrpSpPr>
        <xdr:cNvPr id="14" name="Group 8"/>
        <xdr:cNvGrpSpPr/>
      </xdr:nvGrpSpPr>
      <xdr:grpSpPr>
        <a:xfrm>
          <a:off x="9683932" y="6466778"/>
          <a:ext cx="301774" cy="24732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110068</xdr:colOff>
      <xdr:row>15</xdr:row>
      <xdr:rowOff>71967</xdr:rowOff>
    </xdr:from>
    <xdr:to>
      <xdr:col>17</xdr:col>
      <xdr:colOff>447042</xdr:colOff>
      <xdr:row>28</xdr:row>
      <xdr:rowOff>160866</xdr:rowOff>
    </xdr:to>
    <xdr:grpSp>
      <xdr:nvGrpSpPr>
        <xdr:cNvPr id="19" name="Group 8"/>
        <xdr:cNvGrpSpPr/>
      </xdr:nvGrpSpPr>
      <xdr:grpSpPr>
        <a:xfrm>
          <a:off x="9580639" y="3239710"/>
          <a:ext cx="336974" cy="3060699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119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172955</xdr:colOff>
      <xdr:row>26</xdr:row>
      <xdr:rowOff>110067</xdr:rowOff>
    </xdr:from>
    <xdr:to>
      <xdr:col>15</xdr:col>
      <xdr:colOff>646483</xdr:colOff>
      <xdr:row>28</xdr:row>
      <xdr:rowOff>208038</xdr:rowOff>
    </xdr:to>
    <xdr:grpSp>
      <xdr:nvGrpSpPr>
        <xdr:cNvPr id="12" name="Group 12"/>
        <xdr:cNvGrpSpPr/>
      </xdr:nvGrpSpPr>
      <xdr:grpSpPr>
        <a:xfrm>
          <a:off x="8533184" y="5792410"/>
          <a:ext cx="473528" cy="55517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26</xdr:row>
      <xdr:rowOff>171391</xdr:rowOff>
    </xdr:from>
    <xdr:to>
      <xdr:col>15</xdr:col>
      <xdr:colOff>579354</xdr:colOff>
      <xdr:row>30</xdr:row>
      <xdr:rowOff>1210</xdr:rowOff>
    </xdr:to>
    <xdr:sp macro="" textlink="">
      <xdr:nvSpPr>
        <xdr:cNvPr id="25" name="TextBox 24"/>
        <xdr:cNvSpPr txBox="1"/>
      </xdr:nvSpPr>
      <xdr:spPr>
        <a:xfrm rot="5400000">
          <a:off x="8480350" y="6008091"/>
          <a:ext cx="61359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119</a:t>
          </a:r>
          <a:endParaRPr lang="th-TH" sz="1100"/>
        </a:p>
      </xdr:txBody>
    </xdr:sp>
    <xdr:clientData/>
  </xdr:twoCellAnchor>
  <xdr:twoCellAnchor>
    <xdr:from>
      <xdr:col>15</xdr:col>
      <xdr:colOff>172955</xdr:colOff>
      <xdr:row>30</xdr:row>
      <xdr:rowOff>59267</xdr:rowOff>
    </xdr:from>
    <xdr:to>
      <xdr:col>15</xdr:col>
      <xdr:colOff>646483</xdr:colOff>
      <xdr:row>33</xdr:row>
      <xdr:rowOff>106438</xdr:rowOff>
    </xdr:to>
    <xdr:grpSp>
      <xdr:nvGrpSpPr>
        <xdr:cNvPr id="26" name="Group 12"/>
        <xdr:cNvGrpSpPr/>
      </xdr:nvGrpSpPr>
      <xdr:grpSpPr>
        <a:xfrm>
          <a:off x="8533184" y="652538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30</xdr:row>
      <xdr:rowOff>120591</xdr:rowOff>
    </xdr:from>
    <xdr:to>
      <xdr:col>15</xdr:col>
      <xdr:colOff>579354</xdr:colOff>
      <xdr:row>33</xdr:row>
      <xdr:rowOff>226181</xdr:rowOff>
    </xdr:to>
    <xdr:sp macro="" textlink="">
      <xdr:nvSpPr>
        <xdr:cNvPr id="29" name="TextBox 28"/>
        <xdr:cNvSpPr txBox="1"/>
      </xdr:nvSpPr>
      <xdr:spPr>
        <a:xfrm rot="5400000">
          <a:off x="8478535" y="674287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120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19686</xdr:colOff>
      <xdr:row>29</xdr:row>
      <xdr:rowOff>445770</xdr:rowOff>
    </xdr:from>
    <xdr:to>
      <xdr:col>18</xdr:col>
      <xdr:colOff>392156</xdr:colOff>
      <xdr:row>40</xdr:row>
      <xdr:rowOff>232410</xdr:rowOff>
    </xdr:to>
    <xdr:grpSp>
      <xdr:nvGrpSpPr>
        <xdr:cNvPr id="14" name="Group 8"/>
        <xdr:cNvGrpSpPr/>
      </xdr:nvGrpSpPr>
      <xdr:grpSpPr>
        <a:xfrm>
          <a:off x="9986646" y="6419850"/>
          <a:ext cx="372470" cy="2423160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122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421011</xdr:colOff>
      <xdr:row>15</xdr:row>
      <xdr:rowOff>24765</xdr:rowOff>
    </xdr:from>
    <xdr:to>
      <xdr:col>18</xdr:col>
      <xdr:colOff>169959</xdr:colOff>
      <xdr:row>28</xdr:row>
      <xdr:rowOff>18838</xdr:rowOff>
    </xdr:to>
    <xdr:grpSp>
      <xdr:nvGrpSpPr>
        <xdr:cNvPr id="19" name="Group 8"/>
        <xdr:cNvGrpSpPr/>
      </xdr:nvGrpSpPr>
      <xdr:grpSpPr>
        <a:xfrm>
          <a:off x="9542151" y="3118485"/>
          <a:ext cx="594768" cy="276775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121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0</xdr:colOff>
      <xdr:row>25</xdr:row>
      <xdr:rowOff>167640</xdr:rowOff>
    </xdr:from>
    <xdr:to>
      <xdr:col>16</xdr:col>
      <xdr:colOff>123008</xdr:colOff>
      <xdr:row>29</xdr:row>
      <xdr:rowOff>14151</xdr:rowOff>
    </xdr:to>
    <xdr:grpSp>
      <xdr:nvGrpSpPr>
        <xdr:cNvPr id="12" name="Group 12"/>
        <xdr:cNvGrpSpPr/>
      </xdr:nvGrpSpPr>
      <xdr:grpSpPr>
        <a:xfrm>
          <a:off x="8397240" y="5394960"/>
          <a:ext cx="473528" cy="69995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26</xdr:row>
      <xdr:rowOff>15604</xdr:rowOff>
    </xdr:from>
    <xdr:to>
      <xdr:col>16</xdr:col>
      <xdr:colOff>55879</xdr:colOff>
      <xdr:row>29</xdr:row>
      <xdr:rowOff>133894</xdr:rowOff>
    </xdr:to>
    <xdr:sp macro="" textlink="">
      <xdr:nvSpPr>
        <xdr:cNvPr id="25" name="TextBox 24"/>
        <xdr:cNvSpPr txBox="1"/>
      </xdr:nvSpPr>
      <xdr:spPr>
        <a:xfrm rot="5400000">
          <a:off x="8272016" y="5683031"/>
          <a:ext cx="7583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121</a:t>
          </a:r>
          <a:endParaRPr lang="th-TH" sz="1100"/>
        </a:p>
      </xdr:txBody>
    </xdr:sp>
    <xdr:clientData/>
  </xdr:twoCellAnchor>
  <xdr:twoCellAnchor>
    <xdr:from>
      <xdr:col>15</xdr:col>
      <xdr:colOff>0</xdr:colOff>
      <xdr:row>31</xdr:row>
      <xdr:rowOff>115751</xdr:rowOff>
    </xdr:from>
    <xdr:to>
      <xdr:col>16</xdr:col>
      <xdr:colOff>123008</xdr:colOff>
      <xdr:row>34</xdr:row>
      <xdr:rowOff>19231</xdr:rowOff>
    </xdr:to>
    <xdr:grpSp>
      <xdr:nvGrpSpPr>
        <xdr:cNvPr id="26" name="Group 12"/>
        <xdr:cNvGrpSpPr/>
      </xdr:nvGrpSpPr>
      <xdr:grpSpPr>
        <a:xfrm>
          <a:off x="8397240" y="676039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31</xdr:row>
      <xdr:rowOff>177075</xdr:rowOff>
    </xdr:from>
    <xdr:to>
      <xdr:col>16</xdr:col>
      <xdr:colOff>55879</xdr:colOff>
      <xdr:row>34</xdr:row>
      <xdr:rowOff>138974</xdr:rowOff>
    </xdr:to>
    <xdr:sp macro="" textlink="">
      <xdr:nvSpPr>
        <xdr:cNvPr id="29" name="TextBox 28"/>
        <xdr:cNvSpPr txBox="1"/>
      </xdr:nvSpPr>
      <xdr:spPr>
        <a:xfrm rot="5400000">
          <a:off x="8342591" y="707694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148168</xdr:colOff>
      <xdr:row>31</xdr:row>
      <xdr:rowOff>8467</xdr:rowOff>
    </xdr:from>
    <xdr:to>
      <xdr:col>17</xdr:col>
      <xdr:colOff>490158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935635" y="6587067"/>
          <a:ext cx="341990" cy="2561378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16</xdr:col>
      <xdr:colOff>347134</xdr:colOff>
      <xdr:row>16</xdr:row>
      <xdr:rowOff>25399</xdr:rowOff>
    </xdr:from>
    <xdr:to>
      <xdr:col>17</xdr:col>
      <xdr:colOff>311574</xdr:colOff>
      <xdr:row>29</xdr:row>
      <xdr:rowOff>137584</xdr:rowOff>
    </xdr:to>
    <xdr:grpSp>
      <xdr:nvGrpSpPr>
        <xdr:cNvPr id="15" name="Group 8"/>
        <xdr:cNvGrpSpPr/>
      </xdr:nvGrpSpPr>
      <xdr:grpSpPr>
        <a:xfrm>
          <a:off x="9762067" y="3310466"/>
          <a:ext cx="336974" cy="2973918"/>
          <a:chOff x="9496425" y="3543300"/>
          <a:chExt cx="400050" cy="3114989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567442"/>
            <a:chOff x="9535070" y="6014647"/>
            <a:chExt cx="351880" cy="567442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10893" y="6138824"/>
              <a:ext cx="5674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1515524</xdr:colOff>
      <xdr:row>26</xdr:row>
      <xdr:rowOff>84669</xdr:rowOff>
    </xdr:from>
    <xdr:to>
      <xdr:col>15</xdr:col>
      <xdr:colOff>92518</xdr:colOff>
      <xdr:row>29</xdr:row>
      <xdr:rowOff>73420</xdr:rowOff>
    </xdr:to>
    <xdr:grpSp>
      <xdr:nvGrpSpPr>
        <xdr:cNvPr id="20" name="Group 12"/>
        <xdr:cNvGrpSpPr/>
      </xdr:nvGrpSpPr>
      <xdr:grpSpPr>
        <a:xfrm>
          <a:off x="8542857" y="5571069"/>
          <a:ext cx="473528" cy="649151"/>
          <a:chOff x="7877175" y="6896099"/>
          <a:chExt cx="400050" cy="457200"/>
        </a:xfrm>
      </xdr:grpSpPr>
      <xdr:pic>
        <xdr:nvPicPr>
          <xdr:cNvPr id="2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26</xdr:row>
      <xdr:rowOff>145993</xdr:rowOff>
    </xdr:from>
    <xdr:to>
      <xdr:col>15</xdr:col>
      <xdr:colOff>25389</xdr:colOff>
      <xdr:row>29</xdr:row>
      <xdr:rowOff>193163</xdr:rowOff>
    </xdr:to>
    <xdr:sp macro="" textlink="">
      <xdr:nvSpPr>
        <xdr:cNvPr id="23" name="TextBox 22"/>
        <xdr:cNvSpPr txBox="1"/>
      </xdr:nvSpPr>
      <xdr:spPr>
        <a:xfrm rot="5400000">
          <a:off x="8443033" y="5833740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123</a:t>
          </a:r>
          <a:endParaRPr lang="th-TH" sz="1100"/>
        </a:p>
      </xdr:txBody>
    </xdr:sp>
    <xdr:clientData/>
  </xdr:twoCellAnchor>
  <xdr:twoCellAnchor>
    <xdr:from>
      <xdr:col>13</xdr:col>
      <xdr:colOff>1515524</xdr:colOff>
      <xdr:row>30</xdr:row>
      <xdr:rowOff>86942</xdr:rowOff>
    </xdr:from>
    <xdr:to>
      <xdr:col>15</xdr:col>
      <xdr:colOff>92518</xdr:colOff>
      <xdr:row>32</xdr:row>
      <xdr:rowOff>222409</xdr:rowOff>
    </xdr:to>
    <xdr:grpSp>
      <xdr:nvGrpSpPr>
        <xdr:cNvPr id="24" name="Group 12"/>
        <xdr:cNvGrpSpPr/>
      </xdr:nvGrpSpPr>
      <xdr:grpSpPr>
        <a:xfrm>
          <a:off x="8542857" y="6470809"/>
          <a:ext cx="473528" cy="558800"/>
          <a:chOff x="7877175" y="6896099"/>
          <a:chExt cx="400050" cy="457200"/>
        </a:xfrm>
      </xdr:grpSpPr>
      <xdr:pic>
        <xdr:nvPicPr>
          <xdr:cNvPr id="2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30</xdr:row>
      <xdr:rowOff>148266</xdr:rowOff>
    </xdr:from>
    <xdr:to>
      <xdr:col>15</xdr:col>
      <xdr:colOff>25389</xdr:colOff>
      <xdr:row>34</xdr:row>
      <xdr:rowOff>37352</xdr:rowOff>
    </xdr:to>
    <xdr:sp macro="" textlink="">
      <xdr:nvSpPr>
        <xdr:cNvPr id="27" name="TextBox 26"/>
        <xdr:cNvSpPr txBox="1"/>
      </xdr:nvSpPr>
      <xdr:spPr>
        <a:xfrm rot="5400000">
          <a:off x="8488208" y="6688305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124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17</xdr:row>
      <xdr:rowOff>15240</xdr:rowOff>
    </xdr:to>
    <xdr:grpSp>
      <xdr:nvGrpSpPr>
        <xdr:cNvPr id="11" name="Group 8"/>
        <xdr:cNvGrpSpPr/>
      </xdr:nvGrpSpPr>
      <xdr:grpSpPr>
        <a:xfrm>
          <a:off x="9519285" y="800100"/>
          <a:ext cx="323850" cy="2903220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26</xdr:row>
      <xdr:rowOff>53340</xdr:rowOff>
    </xdr:from>
    <xdr:to>
      <xdr:col>13</xdr:col>
      <xdr:colOff>702128</xdr:colOff>
      <xdr:row>29</xdr:row>
      <xdr:rowOff>16691</xdr:rowOff>
    </xdr:to>
    <xdr:grpSp>
      <xdr:nvGrpSpPr>
        <xdr:cNvPr id="7" name="Group 12"/>
        <xdr:cNvGrpSpPr/>
      </xdr:nvGrpSpPr>
      <xdr:grpSpPr>
        <a:xfrm>
          <a:off x="7993380" y="5798820"/>
          <a:ext cx="473528" cy="64915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26</xdr:row>
      <xdr:rowOff>114664</xdr:rowOff>
    </xdr:from>
    <xdr:to>
      <xdr:col>13</xdr:col>
      <xdr:colOff>634999</xdr:colOff>
      <xdr:row>29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7893556" y="606149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</xdr:colOff>
      <xdr:row>0</xdr:row>
      <xdr:rowOff>0</xdr:rowOff>
    </xdr:from>
    <xdr:to>
      <xdr:col>14</xdr:col>
      <xdr:colOff>406759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9094470" y="0"/>
          <a:ext cx="341989" cy="253174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473528</xdr:colOff>
      <xdr:row>2</xdr:row>
      <xdr:rowOff>161471</xdr:rowOff>
    </xdr:to>
    <xdr:grpSp>
      <xdr:nvGrpSpPr>
        <xdr:cNvPr id="11" name="Group 12"/>
        <xdr:cNvGrpSpPr/>
      </xdr:nvGrpSpPr>
      <xdr:grpSpPr>
        <a:xfrm>
          <a:off x="7917180" y="0"/>
          <a:ext cx="473528" cy="649151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101523</xdr:colOff>
      <xdr:row>0</xdr:row>
      <xdr:rowOff>61324</xdr:rowOff>
    </xdr:from>
    <xdr:to>
      <xdr:col>12</xdr:col>
      <xdr:colOff>406399</xdr:colOff>
      <xdr:row>3</xdr:row>
      <xdr:rowOff>37374</xdr:rowOff>
    </xdr:to>
    <xdr:sp macro="" textlink="">
      <xdr:nvSpPr>
        <xdr:cNvPr id="14" name="TextBox 13"/>
        <xdr:cNvSpPr txBox="1"/>
      </xdr:nvSpPr>
      <xdr:spPr>
        <a:xfrm rot="5400000">
          <a:off x="7817356" y="26267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126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</xdr:colOff>
      <xdr:row>13</xdr:row>
      <xdr:rowOff>211455</xdr:rowOff>
    </xdr:from>
    <xdr:to>
      <xdr:col>14</xdr:col>
      <xdr:colOff>440055</xdr:colOff>
      <xdr:row>25</xdr:row>
      <xdr:rowOff>270513</xdr:rowOff>
    </xdr:to>
    <xdr:grpSp>
      <xdr:nvGrpSpPr>
        <xdr:cNvPr id="6" name="Group 8"/>
        <xdr:cNvGrpSpPr/>
      </xdr:nvGrpSpPr>
      <xdr:grpSpPr>
        <a:xfrm>
          <a:off x="9349740" y="3320415"/>
          <a:ext cx="394335" cy="2908938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1554480</xdr:colOff>
      <xdr:row>24</xdr:row>
      <xdr:rowOff>60961</xdr:rowOff>
    </xdr:from>
    <xdr:to>
      <xdr:col>12</xdr:col>
      <xdr:colOff>69668</xdr:colOff>
      <xdr:row>25</xdr:row>
      <xdr:rowOff>281941</xdr:rowOff>
    </xdr:to>
    <xdr:grpSp>
      <xdr:nvGrpSpPr>
        <xdr:cNvPr id="11" name="Group 12"/>
        <xdr:cNvGrpSpPr/>
      </xdr:nvGrpSpPr>
      <xdr:grpSpPr>
        <a:xfrm>
          <a:off x="8252460" y="5715001"/>
          <a:ext cx="473528" cy="525780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86283</xdr:colOff>
      <xdr:row>24</xdr:row>
      <xdr:rowOff>61324</xdr:rowOff>
    </xdr:from>
    <xdr:to>
      <xdr:col>12</xdr:col>
      <xdr:colOff>2539</xdr:colOff>
      <xdr:row>26</xdr:row>
      <xdr:rowOff>30480</xdr:rowOff>
    </xdr:to>
    <xdr:sp macro="" textlink="">
      <xdr:nvSpPr>
        <xdr:cNvPr id="14" name="TextBox 13"/>
        <xdr:cNvSpPr txBox="1"/>
      </xdr:nvSpPr>
      <xdr:spPr>
        <a:xfrm rot="5400000">
          <a:off x="8217043" y="5852304"/>
          <a:ext cx="578756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roduction.doae.go.th/data-state-product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roduction.doae.go.th/data-state-product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opLeftCell="A3" zoomScale="60" zoomScaleNormal="60" workbookViewId="0">
      <selection activeCell="J12" sqref="J12"/>
    </sheetView>
  </sheetViews>
  <sheetFormatPr defaultColWidth="9.125" defaultRowHeight="18"/>
  <cols>
    <col min="1" max="1" width="0.625" style="15" customWidth="1"/>
    <col min="2" max="2" width="5.625" style="15" customWidth="1"/>
    <col min="3" max="3" width="4.625" style="15" customWidth="1"/>
    <col min="4" max="4" width="3" style="15" customWidth="1"/>
    <col min="5" max="5" width="12.375" style="15" customWidth="1"/>
    <col min="6" max="6" width="21.625" style="15" customWidth="1"/>
    <col min="7" max="7" width="11.125" style="15" customWidth="1"/>
    <col min="8" max="8" width="11.75" style="15" customWidth="1"/>
    <col min="9" max="9" width="12.625" style="15" customWidth="1"/>
    <col min="10" max="10" width="14.25" style="15" customWidth="1"/>
    <col min="11" max="11" width="13.25" style="15" customWidth="1"/>
    <col min="12" max="12" width="16.625" style="15" customWidth="1"/>
    <col min="13" max="13" width="13.625" style="15" customWidth="1"/>
    <col min="14" max="14" width="0.25" style="15" customWidth="1"/>
    <col min="15" max="15" width="12.75" style="15" customWidth="1"/>
    <col min="16" max="16" width="16.75" style="14" customWidth="1"/>
    <col min="17" max="17" width="12.75" style="14" customWidth="1"/>
    <col min="18" max="16384" width="9.125" style="14"/>
  </cols>
  <sheetData>
    <row r="1" spans="1:16" s="60" customFormat="1">
      <c r="A1" s="58"/>
      <c r="B1" s="58" t="s">
        <v>111</v>
      </c>
      <c r="C1" s="59"/>
      <c r="D1" s="58" t="s">
        <v>289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4" customFormat="1">
      <c r="A2" s="56"/>
      <c r="B2" s="58" t="s">
        <v>110</v>
      </c>
      <c r="C2" s="59"/>
      <c r="D2" s="58" t="s">
        <v>290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5" t="s">
        <v>109</v>
      </c>
      <c r="N3" s="55"/>
      <c r="O3" s="55"/>
    </row>
    <row r="4" spans="1:16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34" customFormat="1" ht="24" customHeight="1">
      <c r="A5" s="53"/>
      <c r="B5" s="53"/>
      <c r="C5" s="53"/>
      <c r="D5" s="53"/>
      <c r="E5" s="52"/>
      <c r="F5" s="51"/>
      <c r="G5" s="321" t="s">
        <v>108</v>
      </c>
      <c r="H5" s="321"/>
      <c r="I5" s="321"/>
      <c r="J5" s="321"/>
      <c r="K5" s="322"/>
      <c r="L5" s="50"/>
      <c r="M5" s="49"/>
      <c r="N5" s="48"/>
      <c r="O5" s="48"/>
    </row>
    <row r="6" spans="1:16" s="34" customFormat="1" ht="24" customHeight="1">
      <c r="A6" s="323" t="s">
        <v>107</v>
      </c>
      <c r="B6" s="323"/>
      <c r="C6" s="323"/>
      <c r="D6" s="324"/>
      <c r="E6" s="47" t="s">
        <v>106</v>
      </c>
      <c r="F6" s="46"/>
      <c r="G6" s="45"/>
      <c r="H6" s="15"/>
      <c r="I6" s="41" t="s">
        <v>105</v>
      </c>
      <c r="J6" s="41" t="s">
        <v>104</v>
      </c>
      <c r="K6" s="44"/>
      <c r="L6" s="40" t="s">
        <v>103</v>
      </c>
      <c r="M6" s="44"/>
      <c r="N6" s="43"/>
      <c r="O6" s="35"/>
    </row>
    <row r="7" spans="1:16" s="34" customFormat="1" ht="24" customHeight="1">
      <c r="A7" s="323" t="s">
        <v>102</v>
      </c>
      <c r="B7" s="323"/>
      <c r="C7" s="323"/>
      <c r="D7" s="324"/>
      <c r="E7" s="40" t="s">
        <v>1</v>
      </c>
      <c r="F7" s="41" t="s">
        <v>101</v>
      </c>
      <c r="G7" s="15"/>
      <c r="H7" s="41" t="s">
        <v>100</v>
      </c>
      <c r="I7" s="41" t="s">
        <v>99</v>
      </c>
      <c r="J7" s="41" t="s">
        <v>98</v>
      </c>
      <c r="K7" s="40" t="s">
        <v>97</v>
      </c>
      <c r="L7" s="40" t="s">
        <v>96</v>
      </c>
      <c r="M7" s="40" t="s">
        <v>95</v>
      </c>
      <c r="N7" s="35"/>
      <c r="O7" s="35"/>
    </row>
    <row r="8" spans="1:16" s="34" customFormat="1" ht="24" customHeight="1">
      <c r="A8" s="323"/>
      <c r="B8" s="323"/>
      <c r="C8" s="323"/>
      <c r="D8" s="324"/>
      <c r="E8" s="42" t="s">
        <v>83</v>
      </c>
      <c r="F8" s="41" t="s">
        <v>94</v>
      </c>
      <c r="G8" s="290" t="s">
        <v>93</v>
      </c>
      <c r="H8" s="41" t="s">
        <v>92</v>
      </c>
      <c r="I8" s="41" t="s">
        <v>91</v>
      </c>
      <c r="J8" s="41" t="s">
        <v>90</v>
      </c>
      <c r="K8" s="40" t="s">
        <v>89</v>
      </c>
      <c r="L8" s="40" t="s">
        <v>88</v>
      </c>
      <c r="M8" s="40" t="s">
        <v>87</v>
      </c>
      <c r="N8" s="35"/>
      <c r="O8" s="35"/>
    </row>
    <row r="9" spans="1:16" s="34" customFormat="1" ht="24" customHeight="1">
      <c r="A9" s="291"/>
      <c r="B9" s="291"/>
      <c r="C9" s="291"/>
      <c r="D9" s="292"/>
      <c r="E9" s="40"/>
      <c r="F9" s="41"/>
      <c r="G9" s="290" t="s">
        <v>86</v>
      </c>
      <c r="H9" s="41" t="s">
        <v>81</v>
      </c>
      <c r="I9" s="41" t="s">
        <v>85</v>
      </c>
      <c r="J9" s="41" t="s">
        <v>84</v>
      </c>
      <c r="K9" s="41" t="s">
        <v>83</v>
      </c>
      <c r="L9" s="40" t="s">
        <v>82</v>
      </c>
      <c r="M9" s="40"/>
      <c r="N9" s="35"/>
      <c r="O9" s="35"/>
    </row>
    <row r="10" spans="1:16" s="34" customFormat="1" ht="24" customHeight="1">
      <c r="A10" s="39"/>
      <c r="B10" s="39"/>
      <c r="C10" s="39"/>
      <c r="D10" s="38"/>
      <c r="E10" s="19"/>
      <c r="F10" s="37"/>
      <c r="G10" s="21"/>
      <c r="H10" s="37"/>
      <c r="I10" s="37" t="s">
        <v>81</v>
      </c>
      <c r="J10" s="37" t="s">
        <v>80</v>
      </c>
      <c r="K10" s="22"/>
      <c r="L10" s="36"/>
      <c r="M10" s="36"/>
      <c r="N10" s="35"/>
      <c r="O10" s="35"/>
    </row>
    <row r="11" spans="1:16" s="30" customFormat="1" ht="15.6">
      <c r="A11" s="325"/>
      <c r="B11" s="325"/>
      <c r="C11" s="325"/>
      <c r="D11" s="326"/>
      <c r="E11" s="293"/>
      <c r="F11" s="33"/>
      <c r="G11" s="33"/>
      <c r="H11" s="32"/>
      <c r="J11" s="32"/>
      <c r="K11" s="31"/>
      <c r="L11" s="31"/>
    </row>
    <row r="12" spans="1:16" s="29" customFormat="1" ht="24" hidden="1" customHeight="1">
      <c r="A12" s="317" t="s">
        <v>79</v>
      </c>
      <c r="B12" s="317"/>
      <c r="C12" s="317"/>
      <c r="D12" s="318"/>
      <c r="E12" s="26">
        <v>12808728</v>
      </c>
      <c r="F12" s="24">
        <v>8684896</v>
      </c>
      <c r="G12" s="23">
        <v>4074529</v>
      </c>
      <c r="H12" s="25">
        <v>4068204</v>
      </c>
      <c r="I12" s="24">
        <v>107854</v>
      </c>
      <c r="J12" s="23">
        <v>39694</v>
      </c>
      <c r="K12" s="23">
        <v>394615</v>
      </c>
      <c r="L12" s="23">
        <v>2165991</v>
      </c>
      <c r="M12" s="28">
        <v>1957841</v>
      </c>
    </row>
    <row r="13" spans="1:16" s="29" customFormat="1" ht="21.75" customHeight="1">
      <c r="A13" s="317" t="s">
        <v>78</v>
      </c>
      <c r="B13" s="317"/>
      <c r="C13" s="317"/>
      <c r="D13" s="318"/>
      <c r="E13" s="26">
        <v>12808728</v>
      </c>
      <c r="F13" s="24">
        <v>8313840</v>
      </c>
      <c r="G13" s="23">
        <v>4081445</v>
      </c>
      <c r="H13" s="25">
        <v>3703956</v>
      </c>
      <c r="I13" s="24">
        <v>91161</v>
      </c>
      <c r="J13" s="23">
        <v>40279</v>
      </c>
      <c r="K13" s="23">
        <v>396999</v>
      </c>
      <c r="L13" s="23">
        <v>2537047</v>
      </c>
      <c r="M13" s="28">
        <v>1957841</v>
      </c>
      <c r="P13" s="298"/>
    </row>
    <row r="14" spans="1:16" s="27" customFormat="1" ht="21.75" customHeight="1">
      <c r="A14" s="317" t="s">
        <v>77</v>
      </c>
      <c r="B14" s="317"/>
      <c r="C14" s="317"/>
      <c r="D14" s="318"/>
      <c r="E14" s="26">
        <v>12808728</v>
      </c>
      <c r="F14" s="24">
        <v>8385082</v>
      </c>
      <c r="G14" s="23">
        <v>4086118</v>
      </c>
      <c r="H14" s="25">
        <v>3751912</v>
      </c>
      <c r="I14" s="24">
        <v>105293</v>
      </c>
      <c r="J14" s="23">
        <v>41197</v>
      </c>
      <c r="K14" s="23">
        <v>400562</v>
      </c>
      <c r="L14" s="23">
        <v>2465805</v>
      </c>
      <c r="M14" s="28">
        <v>1957841</v>
      </c>
      <c r="P14" s="298"/>
    </row>
    <row r="15" spans="1:16" s="27" customFormat="1" ht="21.75" customHeight="1">
      <c r="A15" s="317" t="s">
        <v>76</v>
      </c>
      <c r="B15" s="317"/>
      <c r="C15" s="317"/>
      <c r="D15" s="318"/>
      <c r="E15" s="26">
        <v>12808728</v>
      </c>
      <c r="F15" s="24">
        <v>8382871.3586565498</v>
      </c>
      <c r="G15" s="23">
        <v>4084094.0521346801</v>
      </c>
      <c r="H15" s="25">
        <v>3752349.6366657298</v>
      </c>
      <c r="I15" s="24">
        <v>106430.558609441</v>
      </c>
      <c r="J15" s="23">
        <v>41312.905038664801</v>
      </c>
      <c r="K15" s="23">
        <v>398684.20620802499</v>
      </c>
      <c r="L15" s="23">
        <v>2468015.6413434502</v>
      </c>
      <c r="M15" s="28">
        <v>1957841</v>
      </c>
      <c r="P15" s="298"/>
    </row>
    <row r="16" spans="1:16" s="27" customFormat="1" ht="21.75" customHeight="1">
      <c r="A16" s="317" t="s">
        <v>75</v>
      </c>
      <c r="B16" s="317"/>
      <c r="C16" s="317"/>
      <c r="D16" s="318"/>
      <c r="E16" s="26">
        <v>12808728</v>
      </c>
      <c r="F16" s="24">
        <v>8383119.6563886199</v>
      </c>
      <c r="G16" s="23">
        <v>4084759.6918212799</v>
      </c>
      <c r="H16" s="25">
        <v>3752085.2430406301</v>
      </c>
      <c r="I16" s="24">
        <v>106181.378146855</v>
      </c>
      <c r="J16" s="23">
        <v>41448.737771181201</v>
      </c>
      <c r="K16" s="23">
        <v>398644.60560867301</v>
      </c>
      <c r="L16" s="23">
        <v>2506479.8436113801</v>
      </c>
      <c r="M16" s="28">
        <v>1919128.5</v>
      </c>
      <c r="P16" s="298"/>
    </row>
    <row r="17" spans="1:16" s="27" customFormat="1" ht="21.75" customHeight="1">
      <c r="A17" s="317" t="s">
        <v>74</v>
      </c>
      <c r="B17" s="317"/>
      <c r="C17" s="317"/>
      <c r="D17" s="318"/>
      <c r="E17" s="26">
        <v>12808728</v>
      </c>
      <c r="F17" s="24">
        <v>8382550.5039487705</v>
      </c>
      <c r="G17" s="23">
        <v>4083769.1911659101</v>
      </c>
      <c r="H17" s="25">
        <v>3751727.9965338302</v>
      </c>
      <c r="I17" s="24">
        <v>106479.260287018</v>
      </c>
      <c r="J17" s="23">
        <v>41430.249489176997</v>
      </c>
      <c r="K17" s="23">
        <v>399143.80647283501</v>
      </c>
      <c r="L17" s="23">
        <v>2505652.0960512301</v>
      </c>
      <c r="M17" s="28">
        <v>1920525.4</v>
      </c>
      <c r="P17" s="298"/>
    </row>
    <row r="18" spans="1:16" s="27" customFormat="1" ht="21.75" customHeight="1">
      <c r="A18" s="317" t="s">
        <v>73</v>
      </c>
      <c r="B18" s="317"/>
      <c r="C18" s="317"/>
      <c r="D18" s="318"/>
      <c r="E18" s="26">
        <v>12808728</v>
      </c>
      <c r="F18" s="24">
        <v>8385473.0501319896</v>
      </c>
      <c r="G18" s="23">
        <v>4083706.87644338</v>
      </c>
      <c r="H18" s="25">
        <v>3755118.37462646</v>
      </c>
      <c r="I18" s="24">
        <v>106437.116522624</v>
      </c>
      <c r="J18" s="23">
        <v>41426.691062340797</v>
      </c>
      <c r="K18" s="23">
        <v>398783.99147717998</v>
      </c>
      <c r="L18" s="23">
        <v>2493763.06986801</v>
      </c>
      <c r="M18" s="28">
        <v>1929491.88</v>
      </c>
      <c r="P18" s="298"/>
    </row>
    <row r="19" spans="1:16" s="27" customFormat="1" ht="21.75" customHeight="1">
      <c r="A19" s="317" t="s">
        <v>171</v>
      </c>
      <c r="B19" s="317"/>
      <c r="C19" s="317"/>
      <c r="D19" s="318"/>
      <c r="E19" s="26">
        <v>12808728</v>
      </c>
      <c r="F19" s="24">
        <v>8386292.7912927903</v>
      </c>
      <c r="G19" s="23">
        <v>4083956.2062293901</v>
      </c>
      <c r="H19" s="25">
        <v>3755489.44724449</v>
      </c>
      <c r="I19" s="24">
        <v>106325.515418401</v>
      </c>
      <c r="J19" s="23">
        <v>41533.512511176901</v>
      </c>
      <c r="K19" s="23">
        <v>398988.10988932598</v>
      </c>
      <c r="L19" s="23">
        <v>2483507.4287072099</v>
      </c>
      <c r="M19" s="28">
        <v>1938927.78</v>
      </c>
      <c r="P19" s="298"/>
    </row>
    <row r="20" spans="1:16" s="27" customFormat="1" ht="21.75" customHeight="1">
      <c r="A20" s="317" t="s">
        <v>288</v>
      </c>
      <c r="B20" s="317"/>
      <c r="C20" s="317"/>
      <c r="D20" s="318"/>
      <c r="E20" s="299">
        <v>12808728</v>
      </c>
      <c r="F20" s="24">
        <v>8384561</v>
      </c>
      <c r="G20" s="23">
        <v>4083415</v>
      </c>
      <c r="H20" s="28">
        <v>3754679</v>
      </c>
      <c r="I20" s="24">
        <v>106354</v>
      </c>
      <c r="J20" s="23">
        <v>41249</v>
      </c>
      <c r="K20" s="23">
        <v>398864</v>
      </c>
      <c r="L20" s="23">
        <v>2465662</v>
      </c>
      <c r="M20" s="28">
        <v>1958505</v>
      </c>
      <c r="O20" s="298"/>
      <c r="P20" s="298"/>
    </row>
    <row r="21" spans="1:16" s="27" customFormat="1" ht="21.75" customHeight="1">
      <c r="A21" s="319"/>
      <c r="B21" s="319"/>
      <c r="C21" s="319"/>
      <c r="D21" s="320"/>
      <c r="E21" s="300"/>
      <c r="F21" s="301"/>
      <c r="G21" s="302"/>
      <c r="H21" s="303"/>
      <c r="I21" s="301"/>
      <c r="J21" s="302"/>
      <c r="K21" s="302"/>
      <c r="L21" s="302"/>
      <c r="M21" s="303"/>
      <c r="O21" s="298"/>
      <c r="P21" s="298"/>
    </row>
    <row r="22" spans="1:16" ht="4.5" customHeight="1"/>
    <row r="23" spans="1:16" s="16" customFormat="1" ht="17.399999999999999">
      <c r="A23" s="17"/>
      <c r="B23" s="17" t="s">
        <v>72</v>
      </c>
      <c r="C23" s="17"/>
      <c r="D23" s="17"/>
      <c r="E23" s="17"/>
      <c r="F23" s="17"/>
      <c r="G23" s="17"/>
      <c r="H23" s="17"/>
      <c r="I23" s="17"/>
      <c r="K23" s="17"/>
      <c r="L23" s="17"/>
      <c r="M23" s="17"/>
      <c r="N23" s="17"/>
      <c r="O23" s="17"/>
    </row>
    <row r="24" spans="1:16" s="16" customFormat="1" ht="21">
      <c r="A24" s="17"/>
      <c r="B24" s="17" t="s">
        <v>71</v>
      </c>
      <c r="E24" s="150"/>
      <c r="F24" s="150"/>
      <c r="J24" s="17"/>
      <c r="K24" s="17"/>
      <c r="L24" s="18"/>
      <c r="M24" s="17"/>
      <c r="N24" s="17"/>
      <c r="O24" s="17"/>
      <c r="P24" s="150"/>
    </row>
    <row r="25" spans="1:16">
      <c r="E25" s="150"/>
      <c r="F25" s="150"/>
    </row>
    <row r="26" spans="1:16" ht="10.95" customHeight="1"/>
  </sheetData>
  <mergeCells count="15">
    <mergeCell ref="A12:D12"/>
    <mergeCell ref="G5:K5"/>
    <mergeCell ref="A6:D6"/>
    <mergeCell ref="A7:D7"/>
    <mergeCell ref="A8:D8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zoomScale="70" zoomScaleNormal="70" workbookViewId="0">
      <selection activeCell="G22" sqref="G22"/>
    </sheetView>
  </sheetViews>
  <sheetFormatPr defaultColWidth="9.125" defaultRowHeight="18"/>
  <cols>
    <col min="1" max="1" width="1.75" style="15" customWidth="1"/>
    <col min="2" max="2" width="5.125" style="15" customWidth="1"/>
    <col min="3" max="3" width="5.5" style="15" customWidth="1"/>
    <col min="4" max="4" width="2.375" style="15" customWidth="1"/>
    <col min="5" max="5" width="13.75" style="15" customWidth="1"/>
    <col min="6" max="6" width="10.875" style="15" customWidth="1"/>
    <col min="7" max="7" width="12" style="15" customWidth="1"/>
    <col min="8" max="8" width="16.625" style="15" customWidth="1"/>
    <col min="9" max="9" width="14.25" style="15" customWidth="1"/>
    <col min="10" max="10" width="11.25" style="15" customWidth="1"/>
    <col min="11" max="11" width="12.625" style="15" customWidth="1"/>
    <col min="12" max="12" width="16.375" style="15" customWidth="1"/>
    <col min="13" max="13" width="14.375" style="15" customWidth="1"/>
    <col min="14" max="14" width="12.875" style="15" customWidth="1"/>
    <col min="15" max="15" width="4.75" style="14" customWidth="1"/>
    <col min="16" max="16" width="9.75" style="14" customWidth="1"/>
    <col min="17" max="17" width="9.125" style="14"/>
    <col min="18" max="18" width="20.625" style="14" customWidth="1"/>
    <col min="19" max="16384" width="9.125" style="14"/>
  </cols>
  <sheetData>
    <row r="1" spans="1:15" s="60" customFormat="1">
      <c r="A1" s="58"/>
      <c r="B1" s="58" t="s">
        <v>132</v>
      </c>
      <c r="C1" s="59"/>
      <c r="D1" s="58" t="s">
        <v>291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54" customFormat="1">
      <c r="A2" s="56"/>
      <c r="B2" s="58" t="s">
        <v>131</v>
      </c>
      <c r="C2" s="59"/>
      <c r="D2" s="58" t="s">
        <v>292</v>
      </c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6"/>
      <c r="N3" s="55" t="s">
        <v>130</v>
      </c>
    </row>
    <row r="4" spans="1:15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s="34" customFormat="1" ht="27" customHeight="1">
      <c r="A5" s="73"/>
      <c r="B5" s="73"/>
      <c r="C5" s="73"/>
      <c r="D5" s="73"/>
      <c r="E5" s="72" t="s">
        <v>103</v>
      </c>
      <c r="F5" s="327" t="s">
        <v>129</v>
      </c>
      <c r="G5" s="328"/>
      <c r="H5" s="328"/>
      <c r="I5" s="329"/>
      <c r="J5" s="327" t="s">
        <v>128</v>
      </c>
      <c r="K5" s="328"/>
      <c r="L5" s="328"/>
      <c r="M5" s="328"/>
      <c r="N5" s="328"/>
      <c r="O5" s="35"/>
    </row>
    <row r="6" spans="1:15" s="34" customFormat="1" ht="25.5" customHeight="1">
      <c r="A6" s="330" t="s">
        <v>107</v>
      </c>
      <c r="B6" s="330"/>
      <c r="C6" s="330"/>
      <c r="D6" s="331"/>
      <c r="E6" s="67" t="s">
        <v>127</v>
      </c>
      <c r="F6" s="71" t="s">
        <v>2</v>
      </c>
      <c r="G6" s="67" t="s">
        <v>126</v>
      </c>
      <c r="H6" s="67" t="s">
        <v>125</v>
      </c>
      <c r="I6" s="67" t="s">
        <v>124</v>
      </c>
      <c r="J6" s="294" t="s">
        <v>2</v>
      </c>
      <c r="K6" s="67" t="s">
        <v>123</v>
      </c>
      <c r="L6" s="288" t="s">
        <v>122</v>
      </c>
      <c r="M6" s="67" t="s">
        <v>121</v>
      </c>
      <c r="N6" s="294" t="s">
        <v>120</v>
      </c>
      <c r="O6" s="43"/>
    </row>
    <row r="7" spans="1:15" s="34" customFormat="1" ht="25.5" customHeight="1">
      <c r="A7" s="330" t="s">
        <v>102</v>
      </c>
      <c r="B7" s="330"/>
      <c r="C7" s="330"/>
      <c r="D7" s="331"/>
      <c r="E7" s="69" t="s">
        <v>119</v>
      </c>
      <c r="F7" s="289" t="s">
        <v>1</v>
      </c>
      <c r="G7" s="67" t="s">
        <v>118</v>
      </c>
      <c r="H7" s="67" t="s">
        <v>117</v>
      </c>
      <c r="I7" s="67" t="s">
        <v>117</v>
      </c>
      <c r="J7" s="67" t="s">
        <v>1</v>
      </c>
      <c r="K7" s="67" t="s">
        <v>116</v>
      </c>
      <c r="L7" s="294" t="s">
        <v>115</v>
      </c>
      <c r="M7" s="67" t="s">
        <v>115</v>
      </c>
      <c r="N7" s="294" t="s">
        <v>114</v>
      </c>
      <c r="O7" s="43"/>
    </row>
    <row r="8" spans="1:15" s="34" customFormat="1" ht="25.5" customHeight="1">
      <c r="A8" s="66"/>
      <c r="B8" s="66"/>
      <c r="C8" s="66"/>
      <c r="D8" s="66"/>
      <c r="E8" s="64" t="s">
        <v>82</v>
      </c>
      <c r="F8" s="65"/>
      <c r="G8" s="65"/>
      <c r="H8" s="64" t="s">
        <v>113</v>
      </c>
      <c r="I8" s="64" t="s">
        <v>112</v>
      </c>
      <c r="J8" s="65"/>
      <c r="K8" s="65"/>
      <c r="L8" s="295" t="s">
        <v>113</v>
      </c>
      <c r="M8" s="64" t="s">
        <v>112</v>
      </c>
      <c r="N8" s="63"/>
      <c r="O8" s="43"/>
    </row>
    <row r="9" spans="1:15" s="30" customFormat="1" ht="8.25" customHeight="1">
      <c r="A9" s="325"/>
      <c r="B9" s="325"/>
      <c r="C9" s="325"/>
      <c r="D9" s="325"/>
      <c r="E9" s="62"/>
      <c r="G9" s="33"/>
      <c r="H9" s="32"/>
      <c r="J9" s="31"/>
      <c r="K9" s="33"/>
      <c r="L9" s="33"/>
      <c r="M9" s="32"/>
    </row>
    <row r="10" spans="1:15" s="29" customFormat="1" ht="27" hidden="1" customHeight="1">
      <c r="A10" s="317" t="s">
        <v>79</v>
      </c>
      <c r="B10" s="317"/>
      <c r="C10" s="317"/>
      <c r="D10" s="318"/>
      <c r="E10" s="61">
        <v>8684896</v>
      </c>
      <c r="F10" s="28">
        <v>4058969.6259357999</v>
      </c>
      <c r="G10" s="23">
        <v>2160647.4036022099</v>
      </c>
      <c r="H10" s="25">
        <v>1833446.97176508</v>
      </c>
      <c r="I10" s="24">
        <v>64875.250568510099</v>
      </c>
      <c r="J10" s="23">
        <v>4625926.3740641996</v>
      </c>
      <c r="K10" s="23">
        <v>2781197.0170587199</v>
      </c>
      <c r="L10" s="25">
        <v>28206.986725139101</v>
      </c>
      <c r="M10" s="120">
        <v>0</v>
      </c>
      <c r="N10" s="24">
        <v>1816522.3702803401</v>
      </c>
    </row>
    <row r="11" spans="1:15" s="29" customFormat="1" ht="22.5" customHeight="1">
      <c r="A11" s="317" t="s">
        <v>78</v>
      </c>
      <c r="B11" s="317"/>
      <c r="C11" s="317"/>
      <c r="D11" s="318"/>
      <c r="E11" s="28">
        <v>8313840</v>
      </c>
      <c r="F11" s="24">
        <v>3884576.8622548599</v>
      </c>
      <c r="G11" s="23">
        <v>2067608.13204331</v>
      </c>
      <c r="H11" s="25">
        <v>1755565.6298783</v>
      </c>
      <c r="I11" s="24">
        <v>61403.1003332459</v>
      </c>
      <c r="J11" s="23">
        <v>4429263.1377451401</v>
      </c>
      <c r="K11" s="23">
        <v>2657016.8732856698</v>
      </c>
      <c r="L11" s="25">
        <v>27666.5363886616</v>
      </c>
      <c r="M11" s="23">
        <v>53.613540320498501</v>
      </c>
      <c r="N11" s="24">
        <v>1744526.11453049</v>
      </c>
    </row>
    <row r="12" spans="1:15" s="27" customFormat="1" ht="22.5" customHeight="1">
      <c r="A12" s="317" t="s">
        <v>77</v>
      </c>
      <c r="B12" s="317"/>
      <c r="C12" s="317"/>
      <c r="D12" s="318"/>
      <c r="E12" s="61">
        <v>8385082</v>
      </c>
      <c r="F12" s="28">
        <v>3919610.7673439402</v>
      </c>
      <c r="G12" s="23">
        <v>2091996.1053957799</v>
      </c>
      <c r="H12" s="25">
        <v>1765039.2503442699</v>
      </c>
      <c r="I12" s="24">
        <v>62575.411603893801</v>
      </c>
      <c r="J12" s="23">
        <v>4465471.2326560598</v>
      </c>
      <c r="K12" s="23">
        <v>2674703.54356125</v>
      </c>
      <c r="L12" s="25">
        <v>29308.6648453001</v>
      </c>
      <c r="M12" s="23">
        <v>53.307585137185697</v>
      </c>
      <c r="N12" s="24">
        <v>1761405.7166643799</v>
      </c>
    </row>
    <row r="13" spans="1:15" s="27" customFormat="1" ht="22.5" customHeight="1">
      <c r="A13" s="317" t="s">
        <v>76</v>
      </c>
      <c r="B13" s="317"/>
      <c r="C13" s="317"/>
      <c r="D13" s="318"/>
      <c r="E13" s="28">
        <v>8382871.3586565396</v>
      </c>
      <c r="F13" s="24">
        <v>3919218.6498527699</v>
      </c>
      <c r="G13" s="23">
        <v>2092069.34591043</v>
      </c>
      <c r="H13" s="25">
        <v>1764652.9321451599</v>
      </c>
      <c r="I13" s="24">
        <v>62496.371797174797</v>
      </c>
      <c r="J13" s="23">
        <v>4463652.7088037804</v>
      </c>
      <c r="K13" s="23">
        <v>2672730.1539814901</v>
      </c>
      <c r="L13" s="25">
        <v>29336.270415090399</v>
      </c>
      <c r="M13" s="23">
        <v>146.30128999582701</v>
      </c>
      <c r="N13" s="24">
        <v>1761439.9831172</v>
      </c>
    </row>
    <row r="14" spans="1:15" s="27" customFormat="1" ht="22.5" customHeight="1">
      <c r="A14" s="317" t="s">
        <v>75</v>
      </c>
      <c r="B14" s="317"/>
      <c r="C14" s="317"/>
      <c r="D14" s="318"/>
      <c r="E14" s="61">
        <v>8383119.6563886199</v>
      </c>
      <c r="F14" s="28">
        <v>3920897.6862261398</v>
      </c>
      <c r="G14" s="23">
        <v>2092934.92330686</v>
      </c>
      <c r="H14" s="25">
        <v>1765494.61407527</v>
      </c>
      <c r="I14" s="24">
        <v>62468.148844009404</v>
      </c>
      <c r="J14" s="23">
        <v>4462221.9701624801</v>
      </c>
      <c r="K14" s="23">
        <v>2671210.84591466</v>
      </c>
      <c r="L14" s="25">
        <v>29372.653334368799</v>
      </c>
      <c r="M14" s="23">
        <v>146.159313436541</v>
      </c>
      <c r="N14" s="24">
        <v>1761492.3116000099</v>
      </c>
      <c r="O14" s="28"/>
    </row>
    <row r="15" spans="1:15" s="27" customFormat="1" ht="22.5" customHeight="1">
      <c r="A15" s="317" t="s">
        <v>74</v>
      </c>
      <c r="B15" s="317"/>
      <c r="C15" s="317"/>
      <c r="D15" s="318"/>
      <c r="E15" s="28">
        <v>8382550.5039487705</v>
      </c>
      <c r="F15" s="24">
        <v>3921712.7013798174</v>
      </c>
      <c r="G15" s="23">
        <v>2094038.5982628246</v>
      </c>
      <c r="H15" s="25">
        <v>1765266.9001945062</v>
      </c>
      <c r="I15" s="24">
        <v>62407.202922486598</v>
      </c>
      <c r="J15" s="23">
        <v>4460837.8025689535</v>
      </c>
      <c r="K15" s="23">
        <v>2669728.0148099945</v>
      </c>
      <c r="L15" s="25">
        <v>29352.800238154472</v>
      </c>
      <c r="M15" s="23">
        <v>160.39044950583559</v>
      </c>
      <c r="N15" s="24">
        <v>1761596.5970712984</v>
      </c>
    </row>
    <row r="16" spans="1:15" s="27" customFormat="1" ht="22.5" customHeight="1">
      <c r="A16" s="317" t="s">
        <v>73</v>
      </c>
      <c r="B16" s="317"/>
      <c r="C16" s="317"/>
      <c r="D16" s="318"/>
      <c r="E16" s="61">
        <v>8385473.0501319896</v>
      </c>
      <c r="F16" s="28">
        <v>3922353.3920026999</v>
      </c>
      <c r="G16" s="23">
        <v>2094885.83968976</v>
      </c>
      <c r="H16" s="25">
        <v>1765095.9506508999</v>
      </c>
      <c r="I16" s="24">
        <v>62371.601662050103</v>
      </c>
      <c r="J16" s="23">
        <v>4463119.6581292804</v>
      </c>
      <c r="K16" s="23">
        <v>2669469.00880164</v>
      </c>
      <c r="L16" s="25">
        <v>29351.480614518699</v>
      </c>
      <c r="M16" s="23">
        <v>203.562739726182</v>
      </c>
      <c r="N16" s="24">
        <v>1764095.6059733999</v>
      </c>
      <c r="O16" s="28"/>
    </row>
    <row r="17" spans="1:15" s="27" customFormat="1" ht="22.5" customHeight="1">
      <c r="A17" s="317" t="s">
        <v>171</v>
      </c>
      <c r="B17" s="317"/>
      <c r="C17" s="317"/>
      <c r="D17" s="318"/>
      <c r="E17" s="61">
        <v>8386292.7912927801</v>
      </c>
      <c r="F17" s="28">
        <v>3924018.86286713</v>
      </c>
      <c r="G17" s="23">
        <v>2096156.4617095001</v>
      </c>
      <c r="H17" s="25">
        <v>1765530.03470736</v>
      </c>
      <c r="I17" s="24">
        <v>62332.366450277797</v>
      </c>
      <c r="J17" s="23">
        <v>4462273.9284256501</v>
      </c>
      <c r="K17" s="23">
        <v>2668297.08053823</v>
      </c>
      <c r="L17" s="25">
        <v>29337.7811961919</v>
      </c>
      <c r="M17" s="23">
        <v>203.38003702108699</v>
      </c>
      <c r="N17" s="24">
        <v>1764435.6866542101</v>
      </c>
      <c r="O17" s="28"/>
    </row>
    <row r="18" spans="1:15" s="27" customFormat="1" ht="22.5" customHeight="1">
      <c r="A18" s="317" t="s">
        <v>288</v>
      </c>
      <c r="B18" s="317"/>
      <c r="C18" s="317"/>
      <c r="D18" s="318"/>
      <c r="E18" s="61">
        <v>8384561</v>
      </c>
      <c r="F18" s="28">
        <v>3923858</v>
      </c>
      <c r="G18" s="23">
        <v>2096382</v>
      </c>
      <c r="H18" s="25">
        <v>1765211</v>
      </c>
      <c r="I18" s="24">
        <v>62266</v>
      </c>
      <c r="J18" s="23">
        <v>4460703</v>
      </c>
      <c r="K18" s="23">
        <v>2666447</v>
      </c>
      <c r="L18" s="25">
        <v>29841</v>
      </c>
      <c r="M18" s="23">
        <v>203</v>
      </c>
      <c r="N18" s="24">
        <v>1764212</v>
      </c>
      <c r="O18" s="28"/>
    </row>
    <row r="19" spans="1:15" ht="3" customHeight="1">
      <c r="A19" s="20"/>
      <c r="B19" s="20"/>
      <c r="C19" s="20"/>
      <c r="D19" s="21"/>
      <c r="E19" s="20"/>
      <c r="F19" s="19"/>
      <c r="G19" s="19"/>
      <c r="H19" s="22"/>
      <c r="I19" s="21"/>
      <c r="J19" s="19"/>
      <c r="K19" s="19"/>
      <c r="L19" s="19"/>
      <c r="M19" s="22"/>
      <c r="N19" s="20"/>
    </row>
    <row r="20" spans="1:15" ht="3" customHeight="1"/>
    <row r="21" spans="1:15" s="16" customFormat="1" ht="21" customHeight="1">
      <c r="A21" s="17"/>
      <c r="B21" s="17" t="s">
        <v>72</v>
      </c>
      <c r="C21" s="17"/>
      <c r="D21" s="17"/>
      <c r="E21" s="17"/>
      <c r="F21" s="17"/>
      <c r="G21" s="17"/>
      <c r="H21" s="17"/>
      <c r="I21" s="17"/>
      <c r="J21" s="17"/>
      <c r="K21" s="17"/>
      <c r="N21" s="17"/>
    </row>
    <row r="22" spans="1:15" s="16" customFormat="1" ht="24.75" customHeight="1">
      <c r="A22" s="17"/>
      <c r="B22" s="17" t="s">
        <v>71</v>
      </c>
      <c r="H22" s="149"/>
      <c r="I22" s="149"/>
      <c r="J22" s="151"/>
      <c r="K22" s="152"/>
      <c r="L22" s="153"/>
      <c r="N22" s="17"/>
    </row>
  </sheetData>
  <mergeCells count="14">
    <mergeCell ref="A10:D10"/>
    <mergeCell ref="F5:I5"/>
    <mergeCell ref="J5:N5"/>
    <mergeCell ref="A6:D6"/>
    <mergeCell ref="A7:D7"/>
    <mergeCell ref="A9:D9"/>
    <mergeCell ref="A17:D17"/>
    <mergeCell ref="A18:D18"/>
    <mergeCell ref="A11:D11"/>
    <mergeCell ref="A12:D12"/>
    <mergeCell ref="A13:D13"/>
    <mergeCell ref="A14:D14"/>
    <mergeCell ref="A15:D15"/>
    <mergeCell ref="A16:D16"/>
  </mergeCells>
  <pageMargins left="0.43307086614173229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A6" zoomScale="70" zoomScaleNormal="70" workbookViewId="0">
      <selection activeCell="F17" sqref="F17"/>
    </sheetView>
  </sheetViews>
  <sheetFormatPr defaultColWidth="9.125" defaultRowHeight="18"/>
  <cols>
    <col min="1" max="1" width="1" style="15" customWidth="1"/>
    <col min="2" max="2" width="5.875" style="15" customWidth="1"/>
    <col min="3" max="3" width="5.25" style="15" customWidth="1"/>
    <col min="4" max="4" width="6.75" style="15" customWidth="1"/>
    <col min="5" max="5" width="12.625" style="15" customWidth="1"/>
    <col min="6" max="6" width="10.75" style="15" customWidth="1"/>
    <col min="7" max="7" width="11.25" style="15" customWidth="1"/>
    <col min="8" max="8" width="10.375" style="15" customWidth="1"/>
    <col min="9" max="9" width="11.375" style="15" customWidth="1"/>
    <col min="10" max="10" width="9.75" style="15" customWidth="1"/>
    <col min="11" max="11" width="10" style="15" customWidth="1"/>
    <col min="12" max="12" width="9.375" style="15" customWidth="1"/>
    <col min="13" max="13" width="1.25" style="15" customWidth="1"/>
    <col min="14" max="14" width="28.875" style="15" customWidth="1"/>
    <col min="15" max="15" width="2.25" style="14" customWidth="1"/>
    <col min="16" max="16" width="12.125" style="14" customWidth="1"/>
    <col min="17" max="17" width="6.125" style="14" customWidth="1"/>
    <col min="18" max="19" width="9.125" style="14"/>
    <col min="20" max="21" width="13.625" style="14" customWidth="1"/>
    <col min="22" max="16384" width="9.125" style="14"/>
  </cols>
  <sheetData>
    <row r="1" spans="1:18" s="60" customFormat="1">
      <c r="A1" s="58"/>
      <c r="B1" s="58" t="s">
        <v>151</v>
      </c>
      <c r="C1" s="59"/>
      <c r="D1" s="58" t="s">
        <v>286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18" s="54" customFormat="1">
      <c r="A2" s="56"/>
      <c r="B2" s="58" t="s">
        <v>150</v>
      </c>
      <c r="C2" s="59"/>
      <c r="D2" s="56" t="s">
        <v>287</v>
      </c>
      <c r="F2" s="56"/>
      <c r="G2" s="56"/>
      <c r="H2" s="56"/>
      <c r="I2" s="56"/>
      <c r="J2" s="56"/>
      <c r="K2" s="56"/>
      <c r="L2" s="17"/>
      <c r="M2" s="17"/>
      <c r="N2" s="17"/>
    </row>
    <row r="3" spans="1:18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>
      <c r="A4" s="73"/>
      <c r="B4" s="73"/>
      <c r="C4" s="73"/>
      <c r="D4" s="83"/>
      <c r="E4" s="327" t="s">
        <v>149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18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18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18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18">
      <c r="A8" s="16"/>
      <c r="B8" s="16"/>
      <c r="C8" s="16"/>
      <c r="D8" s="16"/>
      <c r="E8" s="67" t="s">
        <v>139</v>
      </c>
      <c r="F8" s="288" t="s">
        <v>138</v>
      </c>
      <c r="G8" s="67" t="s">
        <v>139</v>
      </c>
      <c r="H8" s="288" t="s">
        <v>138</v>
      </c>
      <c r="I8" s="67" t="s">
        <v>139</v>
      </c>
      <c r="J8" s="288" t="s">
        <v>138</v>
      </c>
      <c r="K8" s="67" t="s">
        <v>139</v>
      </c>
      <c r="L8" s="288" t="s">
        <v>138</v>
      </c>
      <c r="M8" s="76"/>
      <c r="N8" s="16"/>
    </row>
    <row r="9" spans="1:18">
      <c r="A9" s="16"/>
      <c r="B9" s="16"/>
      <c r="C9" s="16"/>
      <c r="D9" s="16"/>
      <c r="E9" s="67" t="s">
        <v>137</v>
      </c>
      <c r="F9" s="288" t="s">
        <v>136</v>
      </c>
      <c r="G9" s="67" t="s">
        <v>137</v>
      </c>
      <c r="H9" s="288" t="s">
        <v>136</v>
      </c>
      <c r="I9" s="67" t="s">
        <v>137</v>
      </c>
      <c r="J9" s="288" t="s">
        <v>136</v>
      </c>
      <c r="K9" s="67" t="s">
        <v>137</v>
      </c>
      <c r="L9" s="289" t="s">
        <v>136</v>
      </c>
      <c r="M9" s="76"/>
      <c r="N9" s="16"/>
    </row>
    <row r="10" spans="1:18">
      <c r="A10" s="66"/>
      <c r="B10" s="66"/>
      <c r="C10" s="66"/>
      <c r="D10" s="66"/>
      <c r="E10" s="64" t="s">
        <v>135</v>
      </c>
      <c r="F10" s="297" t="s">
        <v>135</v>
      </c>
      <c r="G10" s="64" t="s">
        <v>135</v>
      </c>
      <c r="H10" s="297" t="s">
        <v>135</v>
      </c>
      <c r="I10" s="64" t="s">
        <v>135</v>
      </c>
      <c r="J10" s="297" t="s">
        <v>135</v>
      </c>
      <c r="K10" s="64" t="s">
        <v>135</v>
      </c>
      <c r="L10" s="296" t="s">
        <v>135</v>
      </c>
      <c r="M10" s="63"/>
      <c r="N10" s="66"/>
    </row>
    <row r="11" spans="1:18" s="34" customFormat="1" ht="9" customHeight="1">
      <c r="A11" s="16"/>
      <c r="B11" s="16"/>
      <c r="C11" s="16"/>
      <c r="D11" s="16"/>
      <c r="E11" s="304"/>
      <c r="F11" s="304"/>
      <c r="G11" s="304"/>
      <c r="H11" s="304"/>
      <c r="I11" s="304"/>
      <c r="J11" s="304"/>
      <c r="K11" s="72"/>
      <c r="L11" s="72"/>
      <c r="M11" s="76"/>
      <c r="N11" s="16"/>
    </row>
    <row r="12" spans="1:18" s="235" customFormat="1" ht="18" customHeight="1">
      <c r="A12" s="338" t="s">
        <v>3</v>
      </c>
      <c r="B12" s="338"/>
      <c r="C12" s="338"/>
      <c r="D12" s="339"/>
      <c r="E12" s="234">
        <v>3553112.5</v>
      </c>
      <c r="F12" s="234">
        <v>102054</v>
      </c>
      <c r="G12" s="234">
        <v>2931655.6</v>
      </c>
      <c r="H12" s="234">
        <v>72505.8</v>
      </c>
      <c r="I12" s="234">
        <v>1199748.5062500001</v>
      </c>
      <c r="J12" s="234">
        <v>25841.919999999998</v>
      </c>
      <c r="K12" s="234">
        <v>409.23923882805332</v>
      </c>
      <c r="L12" s="234">
        <v>356.41176292103529</v>
      </c>
      <c r="M12" s="340" t="s">
        <v>1</v>
      </c>
      <c r="N12" s="338"/>
      <c r="R12" s="34"/>
    </row>
    <row r="13" spans="1:18" s="27" customFormat="1" ht="18" customHeight="1">
      <c r="A13" s="75" t="s">
        <v>7</v>
      </c>
      <c r="B13" s="79"/>
      <c r="C13" s="79"/>
      <c r="D13" s="236"/>
      <c r="E13" s="221">
        <v>48990</v>
      </c>
      <c r="F13" s="223">
        <v>0</v>
      </c>
      <c r="G13" s="221">
        <v>48990</v>
      </c>
      <c r="H13" s="223">
        <v>0</v>
      </c>
      <c r="I13" s="221">
        <v>19596</v>
      </c>
      <c r="J13" s="223">
        <v>0</v>
      </c>
      <c r="K13" s="287">
        <v>400</v>
      </c>
      <c r="L13" s="223">
        <v>0</v>
      </c>
      <c r="M13" s="232"/>
      <c r="N13" s="79" t="s">
        <v>26</v>
      </c>
      <c r="R13" s="34"/>
    </row>
    <row r="14" spans="1:18" s="27" customFormat="1" ht="18" customHeight="1">
      <c r="A14" s="75" t="s">
        <v>8</v>
      </c>
      <c r="B14" s="79"/>
      <c r="C14" s="79"/>
      <c r="D14" s="236"/>
      <c r="E14" s="221">
        <v>66394</v>
      </c>
      <c r="F14" s="223">
        <v>0</v>
      </c>
      <c r="G14" s="221">
        <v>66394</v>
      </c>
      <c r="H14" s="223">
        <v>0</v>
      </c>
      <c r="I14" s="221">
        <v>33197</v>
      </c>
      <c r="J14" s="223">
        <v>0</v>
      </c>
      <c r="K14" s="287">
        <v>500</v>
      </c>
      <c r="L14" s="223">
        <v>0</v>
      </c>
      <c r="M14" s="232"/>
      <c r="N14" s="79" t="s">
        <v>27</v>
      </c>
    </row>
    <row r="15" spans="1:18" s="27" customFormat="1" ht="18" customHeight="1">
      <c r="A15" s="75" t="s">
        <v>9</v>
      </c>
      <c r="B15" s="79"/>
      <c r="C15" s="79"/>
      <c r="D15" s="236"/>
      <c r="E15" s="221">
        <v>37118</v>
      </c>
      <c r="F15" s="223">
        <v>0</v>
      </c>
      <c r="G15" s="221">
        <v>37118</v>
      </c>
      <c r="H15" s="223">
        <v>0</v>
      </c>
      <c r="I15" s="221">
        <v>19800.7</v>
      </c>
      <c r="J15" s="223">
        <v>0</v>
      </c>
      <c r="K15" s="287">
        <v>533.45277223988364</v>
      </c>
      <c r="L15" s="223">
        <v>0</v>
      </c>
      <c r="M15" s="232"/>
      <c r="N15" s="79" t="s">
        <v>28</v>
      </c>
    </row>
    <row r="16" spans="1:18" s="27" customFormat="1" ht="18" customHeight="1">
      <c r="A16" s="75" t="s">
        <v>10</v>
      </c>
      <c r="B16" s="79"/>
      <c r="C16" s="79"/>
      <c r="D16" s="236"/>
      <c r="E16" s="221">
        <v>286151</v>
      </c>
      <c r="F16" s="223">
        <v>0</v>
      </c>
      <c r="G16" s="221">
        <v>188253.25</v>
      </c>
      <c r="H16" s="223">
        <v>0</v>
      </c>
      <c r="I16" s="221">
        <v>75000</v>
      </c>
      <c r="J16" s="223">
        <v>0</v>
      </c>
      <c r="K16" s="287">
        <v>398.39949642303651</v>
      </c>
      <c r="L16" s="223">
        <v>0</v>
      </c>
      <c r="M16" s="232"/>
      <c r="N16" s="79" t="s">
        <v>29</v>
      </c>
    </row>
    <row r="17" spans="1:19" s="27" customFormat="1" ht="18" customHeight="1">
      <c r="A17" s="75" t="s">
        <v>11</v>
      </c>
      <c r="B17" s="79"/>
      <c r="C17" s="79"/>
      <c r="D17" s="236"/>
      <c r="E17" s="221">
        <v>51706</v>
      </c>
      <c r="F17" s="287">
        <v>2150</v>
      </c>
      <c r="G17" s="221">
        <v>46986</v>
      </c>
      <c r="H17" s="287">
        <v>1350</v>
      </c>
      <c r="I17" s="221">
        <v>4140.3280000000004</v>
      </c>
      <c r="J17" s="287">
        <v>5.4</v>
      </c>
      <c r="K17" s="287">
        <v>88.118333120503991</v>
      </c>
      <c r="L17" s="287">
        <v>4</v>
      </c>
      <c r="M17" s="232"/>
      <c r="N17" s="79" t="s">
        <v>30</v>
      </c>
      <c r="S17" s="226"/>
    </row>
    <row r="18" spans="1:19" s="27" customFormat="1" ht="18" customHeight="1">
      <c r="A18" s="75" t="s">
        <v>12</v>
      </c>
      <c r="B18" s="79"/>
      <c r="C18" s="79"/>
      <c r="D18" s="236"/>
      <c r="E18" s="221">
        <v>92044</v>
      </c>
      <c r="F18" s="287">
        <v>12524</v>
      </c>
      <c r="G18" s="221">
        <v>91083</v>
      </c>
      <c r="H18" s="287">
        <v>12524</v>
      </c>
      <c r="I18" s="221">
        <v>35952.574999999997</v>
      </c>
      <c r="J18" s="287">
        <v>4729.1400000000003</v>
      </c>
      <c r="K18" s="287">
        <v>394.72321948113262</v>
      </c>
      <c r="L18" s="287">
        <v>377.6061961034813</v>
      </c>
      <c r="M18" s="232"/>
      <c r="N18" s="79" t="s">
        <v>31</v>
      </c>
    </row>
    <row r="19" spans="1:19" s="27" customFormat="1" ht="18" customHeight="1">
      <c r="A19" s="75" t="s">
        <v>13</v>
      </c>
      <c r="B19" s="79"/>
      <c r="C19" s="79"/>
      <c r="D19" s="236"/>
      <c r="E19" s="221">
        <v>296469</v>
      </c>
      <c r="F19" s="286">
        <v>0</v>
      </c>
      <c r="G19" s="221">
        <v>297489</v>
      </c>
      <c r="H19" s="286">
        <v>0</v>
      </c>
      <c r="I19" s="221">
        <v>148667.03599999999</v>
      </c>
      <c r="J19" s="286">
        <v>0</v>
      </c>
      <c r="K19" s="287">
        <v>499.73960717875281</v>
      </c>
      <c r="L19" s="286">
        <v>0</v>
      </c>
      <c r="M19" s="232"/>
      <c r="N19" s="79" t="s">
        <v>32</v>
      </c>
    </row>
    <row r="20" spans="1:19" s="27" customFormat="1" ht="18" customHeight="1">
      <c r="A20" s="75" t="s">
        <v>14</v>
      </c>
      <c r="B20" s="79"/>
      <c r="C20" s="79"/>
      <c r="D20" s="236"/>
      <c r="E20" s="221">
        <v>206626</v>
      </c>
      <c r="F20" s="286">
        <v>0</v>
      </c>
      <c r="G20" s="221">
        <v>206626</v>
      </c>
      <c r="H20" s="286">
        <v>0</v>
      </c>
      <c r="I20" s="221">
        <v>98719</v>
      </c>
      <c r="J20" s="286">
        <v>0</v>
      </c>
      <c r="K20" s="287">
        <v>477.76659278116017</v>
      </c>
      <c r="L20" s="286">
        <v>0</v>
      </c>
      <c r="M20" s="232"/>
      <c r="N20" s="79" t="s">
        <v>33</v>
      </c>
    </row>
    <row r="21" spans="1:19" s="27" customFormat="1" ht="18" customHeight="1">
      <c r="A21" s="75" t="s">
        <v>15</v>
      </c>
      <c r="B21" s="79"/>
      <c r="C21" s="79"/>
      <c r="D21" s="236"/>
      <c r="E21" s="221">
        <v>155972</v>
      </c>
      <c r="F21" s="286">
        <v>0</v>
      </c>
      <c r="G21" s="221">
        <v>153638</v>
      </c>
      <c r="H21" s="286">
        <v>0</v>
      </c>
      <c r="I21" s="221">
        <v>61455.199999999997</v>
      </c>
      <c r="J21" s="286">
        <v>0</v>
      </c>
      <c r="K21" s="287">
        <v>400</v>
      </c>
      <c r="L21" s="286">
        <v>0</v>
      </c>
      <c r="M21" s="232"/>
      <c r="N21" s="79" t="s">
        <v>34</v>
      </c>
    </row>
    <row r="22" spans="1:19" s="27" customFormat="1" ht="18" customHeight="1">
      <c r="A22" s="75" t="s">
        <v>16</v>
      </c>
      <c r="B22" s="79"/>
      <c r="C22" s="79"/>
      <c r="D22" s="236"/>
      <c r="E22" s="221">
        <v>291547</v>
      </c>
      <c r="F22" s="286">
        <v>0</v>
      </c>
      <c r="G22" s="221">
        <v>261505.75</v>
      </c>
      <c r="H22" s="286">
        <v>0</v>
      </c>
      <c r="I22" s="221">
        <v>111386.2</v>
      </c>
      <c r="J22" s="286">
        <v>0</v>
      </c>
      <c r="K22" s="287">
        <v>425.9416857946718</v>
      </c>
      <c r="L22" s="286">
        <v>0</v>
      </c>
      <c r="M22" s="232"/>
      <c r="N22" s="79" t="s">
        <v>35</v>
      </c>
    </row>
    <row r="23" spans="1:19" s="27" customFormat="1" ht="18" customHeight="1">
      <c r="A23" s="75" t="s">
        <v>17</v>
      </c>
      <c r="B23" s="79"/>
      <c r="C23" s="79"/>
      <c r="D23" s="236"/>
      <c r="E23" s="221">
        <v>83650</v>
      </c>
      <c r="F23" s="286">
        <v>0</v>
      </c>
      <c r="G23" s="221">
        <v>44170.5</v>
      </c>
      <c r="H23" s="286">
        <v>0</v>
      </c>
      <c r="I23" s="221">
        <v>15459.674999999999</v>
      </c>
      <c r="J23" s="286">
        <v>0</v>
      </c>
      <c r="K23" s="287">
        <v>350</v>
      </c>
      <c r="L23" s="286">
        <v>0</v>
      </c>
      <c r="M23" s="232"/>
      <c r="N23" s="79" t="s">
        <v>36</v>
      </c>
    </row>
    <row r="24" spans="1:19" s="27" customFormat="1" ht="18" customHeight="1">
      <c r="A24" s="75" t="s">
        <v>18</v>
      </c>
      <c r="B24" s="79"/>
      <c r="C24" s="79"/>
      <c r="D24" s="236"/>
      <c r="E24" s="221">
        <v>169014</v>
      </c>
      <c r="F24" s="287">
        <v>5306</v>
      </c>
      <c r="G24" s="221">
        <v>79378</v>
      </c>
      <c r="H24" s="287">
        <v>3116</v>
      </c>
      <c r="I24" s="221">
        <v>22743.599999999999</v>
      </c>
      <c r="J24" s="287">
        <v>1022.36</v>
      </c>
      <c r="K24" s="287">
        <v>286.52271410214416</v>
      </c>
      <c r="L24" s="287">
        <v>328.10012836970475</v>
      </c>
      <c r="M24" s="232"/>
      <c r="N24" s="79" t="s">
        <v>37</v>
      </c>
    </row>
    <row r="25" spans="1:19" s="27" customFormat="1" ht="18" customHeight="1">
      <c r="A25" s="75" t="s">
        <v>19</v>
      </c>
      <c r="B25" s="79"/>
      <c r="C25" s="79"/>
      <c r="D25" s="236"/>
      <c r="E25" s="221">
        <v>204865</v>
      </c>
      <c r="F25" s="287">
        <v>29465</v>
      </c>
      <c r="G25" s="221">
        <v>115847.84999999999</v>
      </c>
      <c r="H25" s="287">
        <v>9450.7999999999993</v>
      </c>
      <c r="I25" s="221">
        <v>11584.785</v>
      </c>
      <c r="J25" s="287">
        <v>632.91999999999996</v>
      </c>
      <c r="K25" s="287">
        <v>100.00000000000001</v>
      </c>
      <c r="L25" s="287">
        <v>66.969991958352736</v>
      </c>
      <c r="M25" s="232"/>
      <c r="N25" s="79" t="s">
        <v>38</v>
      </c>
    </row>
    <row r="26" spans="1:19" s="27" customFormat="1" ht="18" customHeight="1">
      <c r="A26" s="75" t="s">
        <v>20</v>
      </c>
      <c r="B26" s="79"/>
      <c r="C26" s="79"/>
      <c r="D26" s="236"/>
      <c r="E26" s="221">
        <v>117895</v>
      </c>
      <c r="F26" s="286">
        <v>0</v>
      </c>
      <c r="G26" s="221">
        <v>112736</v>
      </c>
      <c r="H26" s="286">
        <v>0</v>
      </c>
      <c r="I26" s="221">
        <v>72713.404999999999</v>
      </c>
      <c r="J26" s="286">
        <v>0</v>
      </c>
      <c r="K26" s="287">
        <v>644.98833558047124</v>
      </c>
      <c r="L26" s="286">
        <v>0</v>
      </c>
      <c r="M26" s="232"/>
      <c r="N26" s="79" t="s">
        <v>39</v>
      </c>
    </row>
    <row r="27" spans="1:19" s="79" customFormat="1" ht="18" customHeight="1">
      <c r="A27" s="75" t="s">
        <v>21</v>
      </c>
      <c r="D27" s="236"/>
      <c r="E27" s="221">
        <v>293065</v>
      </c>
      <c r="F27" s="286">
        <v>0</v>
      </c>
      <c r="G27" s="221">
        <v>290077</v>
      </c>
      <c r="H27" s="286">
        <v>0</v>
      </c>
      <c r="I27" s="221">
        <v>121098</v>
      </c>
      <c r="J27" s="286">
        <v>0</v>
      </c>
      <c r="K27" s="287">
        <v>417.46846526956637</v>
      </c>
      <c r="L27" s="286">
        <v>0</v>
      </c>
      <c r="M27" s="232"/>
      <c r="N27" s="79" t="s">
        <v>40</v>
      </c>
      <c r="S27" s="27"/>
    </row>
    <row r="28" spans="1:19" s="79" customFormat="1" ht="18" customHeight="1">
      <c r="A28" s="75" t="s">
        <v>22</v>
      </c>
      <c r="D28" s="236"/>
      <c r="E28" s="221">
        <v>153301.75</v>
      </c>
      <c r="F28" s="287">
        <v>4630</v>
      </c>
      <c r="G28" s="221">
        <v>142258.25</v>
      </c>
      <c r="H28" s="287">
        <v>4630</v>
      </c>
      <c r="I28" s="221">
        <v>50640.25</v>
      </c>
      <c r="J28" s="287">
        <v>1852</v>
      </c>
      <c r="K28" s="287">
        <v>355.97408234671803</v>
      </c>
      <c r="L28" s="287">
        <v>400</v>
      </c>
      <c r="M28" s="232"/>
      <c r="N28" s="79" t="s">
        <v>41</v>
      </c>
      <c r="S28" s="27"/>
    </row>
    <row r="29" spans="1:19" s="27" customFormat="1" ht="18" customHeight="1">
      <c r="A29" s="75" t="s">
        <v>23</v>
      </c>
      <c r="B29" s="79"/>
      <c r="C29" s="79"/>
      <c r="D29" s="236"/>
      <c r="E29" s="221">
        <v>189088</v>
      </c>
      <c r="F29" s="287">
        <v>20194</v>
      </c>
      <c r="G29" s="221">
        <v>144718.25</v>
      </c>
      <c r="H29" s="287">
        <v>13650</v>
      </c>
      <c r="I29" s="221">
        <v>58497.662750000003</v>
      </c>
      <c r="J29" s="287">
        <v>6661.25</v>
      </c>
      <c r="K29" s="287">
        <v>404.21759349632822</v>
      </c>
      <c r="L29" s="287">
        <v>488.00366300366301</v>
      </c>
      <c r="M29" s="232"/>
      <c r="N29" s="79" t="s">
        <v>42</v>
      </c>
    </row>
    <row r="30" spans="1:19" ht="7.8" customHeight="1">
      <c r="A30" s="75"/>
      <c r="B30" s="79"/>
      <c r="C30" s="16"/>
      <c r="D30" s="16"/>
      <c r="E30" s="195"/>
      <c r="F30" s="196"/>
      <c r="G30" s="196"/>
      <c r="H30" s="196"/>
      <c r="I30" s="196"/>
      <c r="J30" s="196"/>
      <c r="K30" s="196"/>
      <c r="L30" s="196"/>
      <c r="M30" s="78"/>
      <c r="N30" s="78"/>
      <c r="S30" s="27"/>
    </row>
    <row r="31" spans="1:19">
      <c r="A31" s="75"/>
      <c r="B31" s="58" t="s">
        <v>151</v>
      </c>
      <c r="C31" s="59"/>
      <c r="D31" s="58" t="s">
        <v>284</v>
      </c>
      <c r="E31" s="85"/>
      <c r="F31" s="85"/>
      <c r="G31" s="85"/>
      <c r="H31" s="85"/>
      <c r="I31" s="84"/>
      <c r="J31" s="85"/>
      <c r="K31" s="85"/>
      <c r="L31" s="84"/>
      <c r="M31" s="78"/>
      <c r="N31" s="78"/>
      <c r="S31" s="27"/>
    </row>
    <row r="32" spans="1:19">
      <c r="A32" s="75"/>
      <c r="B32" s="58" t="s">
        <v>150</v>
      </c>
      <c r="C32" s="59"/>
      <c r="D32" s="56" t="s">
        <v>285</v>
      </c>
      <c r="E32" s="85"/>
      <c r="F32" s="85"/>
      <c r="G32" s="85"/>
      <c r="H32" s="85"/>
      <c r="I32" s="84"/>
      <c r="J32" s="85"/>
      <c r="K32" s="85"/>
      <c r="L32" s="84"/>
      <c r="M32" s="78"/>
      <c r="N32" s="78"/>
      <c r="S32" s="27"/>
    </row>
    <row r="33" spans="1:14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4">
      <c r="A34" s="73"/>
      <c r="B34" s="73"/>
      <c r="C34" s="73"/>
      <c r="D34" s="83"/>
      <c r="E34" s="327" t="s">
        <v>149</v>
      </c>
      <c r="F34" s="328"/>
      <c r="G34" s="328"/>
      <c r="H34" s="328"/>
      <c r="I34" s="328"/>
      <c r="J34" s="328"/>
      <c r="K34" s="328"/>
      <c r="L34" s="329"/>
      <c r="M34" s="82"/>
      <c r="N34" s="73"/>
    </row>
    <row r="35" spans="1:14">
      <c r="A35" s="16"/>
      <c r="B35" s="16"/>
      <c r="C35" s="16"/>
      <c r="D35" s="16"/>
      <c r="E35" s="332" t="s">
        <v>148</v>
      </c>
      <c r="F35" s="337"/>
      <c r="G35" s="332" t="s">
        <v>147</v>
      </c>
      <c r="H35" s="337"/>
      <c r="I35" s="332" t="s">
        <v>146</v>
      </c>
      <c r="J35" s="337"/>
      <c r="K35" s="332" t="s">
        <v>145</v>
      </c>
      <c r="L35" s="333"/>
      <c r="M35" s="76"/>
      <c r="N35" s="16"/>
    </row>
    <row r="36" spans="1:14">
      <c r="A36" s="16"/>
      <c r="B36" s="16"/>
      <c r="C36" s="16"/>
      <c r="D36" s="16"/>
      <c r="E36" s="334" t="s">
        <v>144</v>
      </c>
      <c r="F36" s="335"/>
      <c r="G36" s="334" t="s">
        <v>143</v>
      </c>
      <c r="H36" s="335"/>
      <c r="I36" s="334" t="s">
        <v>142</v>
      </c>
      <c r="J36" s="335"/>
      <c r="K36" s="334" t="s">
        <v>141</v>
      </c>
      <c r="L36" s="336"/>
      <c r="M36" s="76"/>
      <c r="N36" s="16"/>
    </row>
    <row r="37" spans="1:14">
      <c r="A37" s="333" t="s">
        <v>4</v>
      </c>
      <c r="B37" s="333"/>
      <c r="C37" s="333"/>
      <c r="D37" s="337"/>
      <c r="E37" s="67" t="s">
        <v>140</v>
      </c>
      <c r="F37" s="17"/>
      <c r="G37" s="67" t="s">
        <v>140</v>
      </c>
      <c r="H37" s="17"/>
      <c r="I37" s="67" t="s">
        <v>140</v>
      </c>
      <c r="J37" s="17"/>
      <c r="K37" s="67" t="s">
        <v>140</v>
      </c>
      <c r="L37" s="17"/>
      <c r="M37" s="332" t="s">
        <v>5</v>
      </c>
      <c r="N37" s="333"/>
    </row>
    <row r="38" spans="1:14">
      <c r="A38" s="16"/>
      <c r="B38" s="16"/>
      <c r="C38" s="16"/>
      <c r="D38" s="16"/>
      <c r="E38" s="67" t="s">
        <v>139</v>
      </c>
      <c r="F38" s="70" t="s">
        <v>138</v>
      </c>
      <c r="G38" s="67" t="s">
        <v>139</v>
      </c>
      <c r="H38" s="70" t="s">
        <v>138</v>
      </c>
      <c r="I38" s="67" t="s">
        <v>139</v>
      </c>
      <c r="J38" s="70" t="s">
        <v>138</v>
      </c>
      <c r="K38" s="67" t="s">
        <v>139</v>
      </c>
      <c r="L38" s="70" t="s">
        <v>138</v>
      </c>
      <c r="M38" s="76"/>
      <c r="N38" s="16"/>
    </row>
    <row r="39" spans="1:14">
      <c r="A39" s="16"/>
      <c r="B39" s="16"/>
      <c r="C39" s="16"/>
      <c r="D39" s="16"/>
      <c r="E39" s="67" t="s">
        <v>137</v>
      </c>
      <c r="F39" s="70" t="s">
        <v>136</v>
      </c>
      <c r="G39" s="67" t="s">
        <v>137</v>
      </c>
      <c r="H39" s="70" t="s">
        <v>136</v>
      </c>
      <c r="I39" s="67" t="s">
        <v>137</v>
      </c>
      <c r="J39" s="70" t="s">
        <v>136</v>
      </c>
      <c r="K39" s="67" t="s">
        <v>137</v>
      </c>
      <c r="L39" s="68" t="s">
        <v>136</v>
      </c>
      <c r="M39" s="76"/>
      <c r="N39" s="16"/>
    </row>
    <row r="40" spans="1:14">
      <c r="A40" s="66"/>
      <c r="B40" s="66"/>
      <c r="C40" s="66"/>
      <c r="D40" s="66"/>
      <c r="E40" s="64" t="s">
        <v>135</v>
      </c>
      <c r="F40" s="81" t="s">
        <v>135</v>
      </c>
      <c r="G40" s="64" t="s">
        <v>135</v>
      </c>
      <c r="H40" s="81" t="s">
        <v>135</v>
      </c>
      <c r="I40" s="64" t="s">
        <v>135</v>
      </c>
      <c r="J40" s="81" t="s">
        <v>135</v>
      </c>
      <c r="K40" s="64" t="s">
        <v>135</v>
      </c>
      <c r="L40" s="80" t="s">
        <v>135</v>
      </c>
      <c r="M40" s="63"/>
      <c r="N40" s="66"/>
    </row>
    <row r="41" spans="1:14" s="27" customFormat="1" ht="18.75" customHeight="1">
      <c r="A41" s="75" t="s">
        <v>24</v>
      </c>
      <c r="B41" s="79"/>
      <c r="C41" s="79"/>
      <c r="D41" s="236"/>
      <c r="E41" s="221">
        <v>45656</v>
      </c>
      <c r="F41" s="223">
        <v>0</v>
      </c>
      <c r="G41" s="221">
        <v>41426.5</v>
      </c>
      <c r="H41" s="223">
        <v>0</v>
      </c>
      <c r="I41" s="221">
        <v>25082.240000000002</v>
      </c>
      <c r="J41" s="223">
        <v>0</v>
      </c>
      <c r="K41" s="287">
        <v>605.46365249296946</v>
      </c>
      <c r="L41" s="223">
        <v>0</v>
      </c>
      <c r="M41" s="232"/>
      <c r="N41" s="79" t="s">
        <v>43</v>
      </c>
    </row>
    <row r="42" spans="1:14" s="27" customFormat="1" ht="18.75" customHeight="1">
      <c r="A42" s="75" t="s">
        <v>25</v>
      </c>
      <c r="B42" s="79"/>
      <c r="C42" s="79"/>
      <c r="D42" s="236"/>
      <c r="E42" s="221">
        <v>34930</v>
      </c>
      <c r="F42" s="223">
        <v>0</v>
      </c>
      <c r="G42" s="221">
        <v>29990</v>
      </c>
      <c r="H42" s="223">
        <v>0</v>
      </c>
      <c r="I42" s="221">
        <v>9505.3804999999993</v>
      </c>
      <c r="J42" s="223">
        <v>0</v>
      </c>
      <c r="K42" s="287">
        <v>316.95166722240748</v>
      </c>
      <c r="L42" s="223">
        <v>0</v>
      </c>
      <c r="M42" s="232"/>
      <c r="N42" s="79" t="s">
        <v>44</v>
      </c>
    </row>
    <row r="43" spans="1:14" s="27" customFormat="1" ht="18.75" customHeight="1">
      <c r="A43" s="228" t="s">
        <v>45</v>
      </c>
      <c r="B43" s="228"/>
      <c r="C43" s="228"/>
      <c r="D43" s="236"/>
      <c r="E43" s="221">
        <v>81400</v>
      </c>
      <c r="F43" s="223">
        <v>0</v>
      </c>
      <c r="G43" s="221">
        <v>79070.5</v>
      </c>
      <c r="H43" s="223">
        <v>0</v>
      </c>
      <c r="I43" s="221">
        <v>34997.962</v>
      </c>
      <c r="J43" s="223">
        <v>0</v>
      </c>
      <c r="K43" s="287">
        <v>442.61718339962437</v>
      </c>
      <c r="L43" s="223">
        <v>0</v>
      </c>
      <c r="M43" s="232"/>
      <c r="N43" s="75" t="s">
        <v>58</v>
      </c>
    </row>
    <row r="44" spans="1:14" s="27" customFormat="1" ht="18.75" customHeight="1">
      <c r="A44" s="228" t="s">
        <v>46</v>
      </c>
      <c r="B44" s="228"/>
      <c r="C44" s="228"/>
      <c r="D44" s="236"/>
      <c r="E44" s="221">
        <v>2930</v>
      </c>
      <c r="F44" s="223">
        <v>0</v>
      </c>
      <c r="G44" s="221">
        <v>2930</v>
      </c>
      <c r="H44" s="223">
        <v>0</v>
      </c>
      <c r="I44" s="221">
        <v>1742</v>
      </c>
      <c r="J44" s="223">
        <v>0</v>
      </c>
      <c r="K44" s="287">
        <v>594.5392491467577</v>
      </c>
      <c r="L44" s="223">
        <v>0</v>
      </c>
      <c r="M44" s="232"/>
      <c r="N44" s="75" t="s">
        <v>59</v>
      </c>
    </row>
    <row r="45" spans="1:14" s="27" customFormat="1" ht="18.75" customHeight="1">
      <c r="A45" s="228" t="s">
        <v>47</v>
      </c>
      <c r="B45" s="228"/>
      <c r="C45" s="228"/>
      <c r="D45" s="236"/>
      <c r="E45" s="221">
        <v>60574.75</v>
      </c>
      <c r="F45" s="223">
        <v>0</v>
      </c>
      <c r="G45" s="221">
        <v>60574.75</v>
      </c>
      <c r="H45" s="223">
        <v>0</v>
      </c>
      <c r="I45" s="221">
        <v>18172.424999999999</v>
      </c>
      <c r="J45" s="223">
        <v>0</v>
      </c>
      <c r="K45" s="287">
        <v>300</v>
      </c>
      <c r="L45" s="223">
        <v>0</v>
      </c>
      <c r="M45" s="232"/>
      <c r="N45" s="75" t="s">
        <v>60</v>
      </c>
    </row>
    <row r="46" spans="1:14" s="27" customFormat="1" ht="18.75" customHeight="1">
      <c r="A46" s="228" t="s">
        <v>48</v>
      </c>
      <c r="B46" s="228"/>
      <c r="C46" s="228"/>
      <c r="D46" s="236"/>
      <c r="E46" s="221">
        <v>41740</v>
      </c>
      <c r="F46" s="287">
        <v>23740</v>
      </c>
      <c r="G46" s="221">
        <v>41740</v>
      </c>
      <c r="H46" s="287">
        <v>23740</v>
      </c>
      <c r="I46" s="221">
        <v>16696</v>
      </c>
      <c r="J46" s="287">
        <v>9496</v>
      </c>
      <c r="K46" s="287">
        <v>400</v>
      </c>
      <c r="L46" s="287">
        <v>400</v>
      </c>
      <c r="M46" s="232"/>
      <c r="N46" s="75" t="s">
        <v>61</v>
      </c>
    </row>
    <row r="47" spans="1:14" s="27" customFormat="1" ht="18.75" customHeight="1">
      <c r="A47" s="228" t="s">
        <v>49</v>
      </c>
      <c r="B47" s="228"/>
      <c r="C47" s="228"/>
      <c r="D47" s="236"/>
      <c r="E47" s="221">
        <v>70424</v>
      </c>
      <c r="F47" s="286">
        <v>0</v>
      </c>
      <c r="G47" s="221">
        <v>40133</v>
      </c>
      <c r="H47" s="286">
        <v>0</v>
      </c>
      <c r="I47" s="221">
        <v>18059.849999999999</v>
      </c>
      <c r="J47" s="286">
        <v>0</v>
      </c>
      <c r="K47" s="287">
        <v>450</v>
      </c>
      <c r="L47" s="286">
        <v>0</v>
      </c>
      <c r="M47" s="232"/>
      <c r="N47" s="75" t="s">
        <v>62</v>
      </c>
    </row>
    <row r="48" spans="1:14" s="27" customFormat="1" ht="18.75" customHeight="1">
      <c r="A48" s="228" t="s">
        <v>50</v>
      </c>
      <c r="B48" s="228"/>
      <c r="C48" s="228"/>
      <c r="D48" s="236"/>
      <c r="E48" s="221">
        <v>10196</v>
      </c>
      <c r="F48" s="286">
        <v>0</v>
      </c>
      <c r="G48" s="221">
        <v>10196</v>
      </c>
      <c r="H48" s="286">
        <v>0</v>
      </c>
      <c r="I48" s="221">
        <v>4098.8</v>
      </c>
      <c r="J48" s="286">
        <v>0</v>
      </c>
      <c r="K48" s="287">
        <v>402.00078462142017</v>
      </c>
      <c r="L48" s="286">
        <v>0</v>
      </c>
      <c r="M48" s="232"/>
      <c r="N48" s="75" t="s">
        <v>63</v>
      </c>
    </row>
    <row r="49" spans="1:14" s="27" customFormat="1" ht="18.75" customHeight="1">
      <c r="A49" s="228" t="s">
        <v>51</v>
      </c>
      <c r="B49" s="228"/>
      <c r="C49" s="228"/>
      <c r="D49" s="236"/>
      <c r="E49" s="221">
        <v>42005</v>
      </c>
      <c r="F49" s="286">
        <v>0</v>
      </c>
      <c r="G49" s="221">
        <v>19569</v>
      </c>
      <c r="H49" s="286">
        <v>0</v>
      </c>
      <c r="I49" s="221">
        <v>7827.6</v>
      </c>
      <c r="J49" s="286">
        <v>0</v>
      </c>
      <c r="K49" s="287">
        <v>400</v>
      </c>
      <c r="L49" s="286">
        <v>0</v>
      </c>
      <c r="M49" s="197"/>
      <c r="N49" s="75" t="s">
        <v>64</v>
      </c>
    </row>
    <row r="50" spans="1:14" s="27" customFormat="1" ht="18.75" customHeight="1">
      <c r="A50" s="228" t="s">
        <v>52</v>
      </c>
      <c r="B50" s="228"/>
      <c r="C50" s="228"/>
      <c r="D50" s="236"/>
      <c r="E50" s="221">
        <v>118379</v>
      </c>
      <c r="F50" s="287">
        <v>497</v>
      </c>
      <c r="G50" s="221">
        <v>83077</v>
      </c>
      <c r="H50" s="287">
        <v>497</v>
      </c>
      <c r="I50" s="221">
        <v>31569.26</v>
      </c>
      <c r="J50" s="287">
        <v>198.8</v>
      </c>
      <c r="K50" s="287">
        <v>380</v>
      </c>
      <c r="L50" s="287">
        <v>400</v>
      </c>
      <c r="M50" s="197"/>
      <c r="N50" s="75" t="s">
        <v>65</v>
      </c>
    </row>
    <row r="51" spans="1:14" s="27" customFormat="1" ht="18.75" customHeight="1">
      <c r="A51" s="228" t="s">
        <v>53</v>
      </c>
      <c r="B51" s="228"/>
      <c r="C51" s="228"/>
      <c r="D51" s="236"/>
      <c r="E51" s="221">
        <v>73386</v>
      </c>
      <c r="F51" s="286">
        <v>0</v>
      </c>
      <c r="G51" s="221">
        <v>44143</v>
      </c>
      <c r="H51" s="286">
        <v>0</v>
      </c>
      <c r="I51" s="221">
        <v>13220.4</v>
      </c>
      <c r="J51" s="286">
        <v>0</v>
      </c>
      <c r="K51" s="287">
        <v>299.49029291167341</v>
      </c>
      <c r="L51" s="286">
        <v>0</v>
      </c>
      <c r="M51" s="197"/>
      <c r="N51" s="75" t="s">
        <v>66</v>
      </c>
    </row>
    <row r="52" spans="1:14" s="27" customFormat="1" ht="18.75" customHeight="1">
      <c r="A52" s="228" t="s">
        <v>54</v>
      </c>
      <c r="B52" s="228"/>
      <c r="C52" s="228"/>
      <c r="D52" s="236"/>
      <c r="E52" s="221">
        <v>63098</v>
      </c>
      <c r="F52" s="287">
        <v>3503</v>
      </c>
      <c r="G52" s="221">
        <v>53065</v>
      </c>
      <c r="H52" s="287">
        <v>3503</v>
      </c>
      <c r="I52" s="221">
        <v>18572.75</v>
      </c>
      <c r="J52" s="287">
        <v>1226.05</v>
      </c>
      <c r="K52" s="287">
        <v>350</v>
      </c>
      <c r="L52" s="287">
        <v>350</v>
      </c>
      <c r="M52" s="232"/>
      <c r="N52" s="75" t="s">
        <v>67</v>
      </c>
    </row>
    <row r="53" spans="1:14" s="27" customFormat="1" ht="18.75" customHeight="1">
      <c r="A53" s="228" t="s">
        <v>55</v>
      </c>
      <c r="B53" s="228"/>
      <c r="C53" s="228"/>
      <c r="D53" s="236"/>
      <c r="E53" s="221">
        <v>53672</v>
      </c>
      <c r="F53" s="286">
        <v>0</v>
      </c>
      <c r="G53" s="221">
        <v>26714</v>
      </c>
      <c r="H53" s="286">
        <v>0</v>
      </c>
      <c r="I53" s="221">
        <v>7553.2219999999998</v>
      </c>
      <c r="J53" s="286">
        <v>0</v>
      </c>
      <c r="K53" s="287">
        <v>282.74395448079656</v>
      </c>
      <c r="L53" s="286">
        <v>0</v>
      </c>
      <c r="M53" s="232"/>
      <c r="N53" s="75" t="s">
        <v>68</v>
      </c>
    </row>
    <row r="54" spans="1:14" s="27" customFormat="1" ht="18.75" customHeight="1">
      <c r="A54" s="228" t="s">
        <v>56</v>
      </c>
      <c r="B54" s="228"/>
      <c r="C54" s="228"/>
      <c r="D54" s="236"/>
      <c r="E54" s="221">
        <v>74236</v>
      </c>
      <c r="F54" s="287">
        <v>45</v>
      </c>
      <c r="G54" s="221">
        <v>35168</v>
      </c>
      <c r="H54" s="287">
        <v>45</v>
      </c>
      <c r="I54" s="221">
        <v>14067.2</v>
      </c>
      <c r="J54" s="287">
        <v>18</v>
      </c>
      <c r="K54" s="287">
        <v>400</v>
      </c>
      <c r="L54" s="287">
        <v>400</v>
      </c>
      <c r="M54" s="232"/>
      <c r="N54" s="75" t="s">
        <v>69</v>
      </c>
    </row>
    <row r="55" spans="1:14" s="27" customFormat="1" ht="18.75" customHeight="1">
      <c r="A55" s="228" t="s">
        <v>57</v>
      </c>
      <c r="B55" s="228"/>
      <c r="C55" s="228"/>
      <c r="D55" s="236"/>
      <c r="E55" s="221">
        <v>36590</v>
      </c>
      <c r="F55" s="223">
        <v>0</v>
      </c>
      <c r="G55" s="221">
        <v>36590</v>
      </c>
      <c r="H55" s="223">
        <v>0</v>
      </c>
      <c r="I55" s="221">
        <v>17932</v>
      </c>
      <c r="J55" s="223">
        <v>0</v>
      </c>
      <c r="K55" s="287">
        <v>490.07925662749386</v>
      </c>
      <c r="L55" s="223">
        <v>0</v>
      </c>
      <c r="M55" s="232"/>
      <c r="N55" s="75" t="s">
        <v>70</v>
      </c>
    </row>
    <row r="56" spans="1:14" ht="6.6" customHeight="1">
      <c r="A56" s="20"/>
      <c r="B56" s="20"/>
      <c r="C56" s="20"/>
      <c r="D56" s="21"/>
      <c r="E56" s="19"/>
      <c r="F56" s="19"/>
      <c r="G56" s="22"/>
      <c r="H56" s="21"/>
      <c r="I56" s="20"/>
      <c r="J56" s="19"/>
      <c r="K56" s="22"/>
      <c r="L56" s="74"/>
      <c r="M56" s="19"/>
      <c r="N56" s="20"/>
    </row>
    <row r="57" spans="1:14" ht="7.2" customHeight="1"/>
    <row r="58" spans="1:14" ht="18.600000000000001" customHeight="1">
      <c r="A58" s="17"/>
      <c r="B58" s="17" t="s">
        <v>134</v>
      </c>
      <c r="C58" s="17"/>
      <c r="D58" s="17"/>
      <c r="E58" s="17"/>
      <c r="F58" s="17"/>
      <c r="G58" s="16"/>
      <c r="H58" s="17"/>
      <c r="I58" s="17" t="s">
        <v>133</v>
      </c>
      <c r="J58" s="17"/>
      <c r="K58" s="17"/>
      <c r="L58" s="17"/>
      <c r="M58" s="17"/>
      <c r="N58" s="17"/>
    </row>
    <row r="62" spans="1:14" ht="21">
      <c r="B62" s="240" t="s">
        <v>256</v>
      </c>
    </row>
  </sheetData>
  <mergeCells count="24"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7:D7"/>
    <mergeCell ref="E6:F6"/>
  </mergeCells>
  <hyperlinks>
    <hyperlink ref="B62" display="https://production.doae.go.th/data-state-product/index?StateReport%5Bform_no%5D=1&amp;StateReport%5Bproduct_group_id%5D=01&amp;StateReport%5Bproduct_id%5D=011000&amp;StateReport%5Bproduct_type_id%5D=&amp;StateReport%5Bproduct_breed_id%5D=&amp;StateReport%5Bloc_type%5D=p&amp;Stat"/>
  </hyperlink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6"/>
  <sheetViews>
    <sheetView showGridLines="0" workbookViewId="0">
      <selection activeCell="H22" sqref="H22"/>
    </sheetView>
  </sheetViews>
  <sheetFormatPr defaultColWidth="9.125" defaultRowHeight="18"/>
  <cols>
    <col min="1" max="1" width="1" style="15" customWidth="1"/>
    <col min="2" max="2" width="5.75" style="15" customWidth="1"/>
    <col min="3" max="3" width="4.25" style="15" customWidth="1"/>
    <col min="4" max="4" width="9.25" style="15" customWidth="1"/>
    <col min="5" max="12" width="10.875" style="15" customWidth="1"/>
    <col min="13" max="13" width="1.25" style="15" customWidth="1"/>
    <col min="14" max="14" width="28.375" style="15" customWidth="1"/>
    <col min="15" max="15" width="0.875" style="14" customWidth="1"/>
    <col min="16" max="16" width="5.75" style="14" customWidth="1"/>
    <col min="17" max="17" width="6.125" style="14" customWidth="1"/>
    <col min="18" max="18" width="13.875" style="14" customWidth="1"/>
    <col min="19" max="19" width="9.125" style="14" customWidth="1"/>
    <col min="20" max="16384" width="9.125" style="14"/>
  </cols>
  <sheetData>
    <row r="1" spans="1:22" s="60" customFormat="1">
      <c r="A1" s="58"/>
      <c r="B1" s="58" t="s">
        <v>155</v>
      </c>
      <c r="C1" s="59"/>
      <c r="D1" s="58" t="s">
        <v>293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22" s="54" customFormat="1">
      <c r="A2" s="56"/>
      <c r="B2" s="58" t="s">
        <v>154</v>
      </c>
      <c r="C2" s="59"/>
      <c r="D2" s="58" t="s">
        <v>294</v>
      </c>
      <c r="E2" s="56"/>
      <c r="F2" s="56"/>
      <c r="G2" s="56"/>
      <c r="H2" s="56"/>
      <c r="I2" s="56"/>
      <c r="J2" s="56"/>
      <c r="K2" s="56"/>
      <c r="L2" s="17"/>
      <c r="M2" s="17"/>
      <c r="N2" s="17"/>
    </row>
    <row r="3" spans="1:2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22" ht="18.600000000000001" customHeight="1">
      <c r="A4" s="73"/>
      <c r="B4" s="73"/>
      <c r="C4" s="73"/>
      <c r="D4" s="83"/>
      <c r="E4" s="327" t="s">
        <v>153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22" s="34" customFormat="1" ht="18.600000000000001" customHeight="1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22" s="34" customFormat="1" ht="18.600000000000001" customHeight="1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22" s="34" customFormat="1" ht="18.600000000000001" customHeight="1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22" s="34" customFormat="1" ht="18.600000000000001" customHeight="1">
      <c r="A8" s="16"/>
      <c r="B8" s="16"/>
      <c r="C8" s="16"/>
      <c r="D8" s="16"/>
      <c r="E8" s="67" t="s">
        <v>139</v>
      </c>
      <c r="F8" s="70" t="s">
        <v>138</v>
      </c>
      <c r="G8" s="67" t="s">
        <v>139</v>
      </c>
      <c r="H8" s="70" t="s">
        <v>138</v>
      </c>
      <c r="I8" s="67" t="s">
        <v>139</v>
      </c>
      <c r="J8" s="70" t="s">
        <v>138</v>
      </c>
      <c r="K8" s="67" t="s">
        <v>139</v>
      </c>
      <c r="L8" s="70" t="s">
        <v>138</v>
      </c>
      <c r="M8" s="76"/>
      <c r="N8" s="16"/>
    </row>
    <row r="9" spans="1:22" s="34" customFormat="1" ht="18.600000000000001" customHeight="1">
      <c r="A9" s="16"/>
      <c r="B9" s="16"/>
      <c r="C9" s="16"/>
      <c r="D9" s="16"/>
      <c r="E9" s="67" t="s">
        <v>137</v>
      </c>
      <c r="F9" s="70" t="s">
        <v>136</v>
      </c>
      <c r="G9" s="67" t="s">
        <v>137</v>
      </c>
      <c r="H9" s="70" t="s">
        <v>136</v>
      </c>
      <c r="I9" s="67" t="s">
        <v>137</v>
      </c>
      <c r="J9" s="70" t="s">
        <v>136</v>
      </c>
      <c r="K9" s="67" t="s">
        <v>137</v>
      </c>
      <c r="L9" s="70" t="s">
        <v>136</v>
      </c>
      <c r="M9" s="76"/>
      <c r="N9" s="16"/>
      <c r="R9" s="43"/>
      <c r="U9" s="60"/>
      <c r="V9" s="60"/>
    </row>
    <row r="10" spans="1:22" s="34" customFormat="1" ht="18.600000000000001" customHeight="1">
      <c r="A10" s="66"/>
      <c r="B10" s="66"/>
      <c r="C10" s="66"/>
      <c r="D10" s="66"/>
      <c r="E10" s="64" t="s">
        <v>135</v>
      </c>
      <c r="F10" s="81" t="s">
        <v>135</v>
      </c>
      <c r="G10" s="64" t="s">
        <v>135</v>
      </c>
      <c r="H10" s="81" t="s">
        <v>135</v>
      </c>
      <c r="I10" s="64" t="s">
        <v>135</v>
      </c>
      <c r="J10" s="81" t="s">
        <v>135</v>
      </c>
      <c r="K10" s="64" t="s">
        <v>135</v>
      </c>
      <c r="L10" s="80" t="s">
        <v>135</v>
      </c>
      <c r="M10" s="63"/>
      <c r="N10" s="66"/>
      <c r="R10" s="43"/>
      <c r="U10" s="14"/>
      <c r="V10" s="14"/>
    </row>
    <row r="11" spans="1:22" s="30" customFormat="1" ht="1.95" customHeight="1">
      <c r="A11" s="16"/>
      <c r="B11" s="16"/>
      <c r="C11" s="16"/>
      <c r="D11" s="16"/>
      <c r="E11" s="72"/>
      <c r="F11" s="72"/>
      <c r="G11" s="72"/>
      <c r="H11" s="72"/>
      <c r="I11" s="72"/>
      <c r="J11" s="72"/>
      <c r="K11" s="72"/>
      <c r="L11" s="72"/>
      <c r="M11" s="76"/>
      <c r="N11" s="16"/>
      <c r="T11" s="34"/>
      <c r="U11" s="14"/>
      <c r="V11" s="14"/>
    </row>
    <row r="12" spans="1:22" s="60" customFormat="1" ht="19.5" customHeight="1">
      <c r="A12" s="341" t="s">
        <v>3</v>
      </c>
      <c r="B12" s="341"/>
      <c r="C12" s="341"/>
      <c r="D12" s="342"/>
      <c r="E12" s="95">
        <f>SUM(E13:E29)+SUM(E43:E57)</f>
        <v>84928</v>
      </c>
      <c r="F12" s="95">
        <f t="shared" ref="F12:J12" si="0">SUM(F13:F29)+SUM(F43:F57)</f>
        <v>170</v>
      </c>
      <c r="G12" s="95">
        <f t="shared" si="0"/>
        <v>82148</v>
      </c>
      <c r="H12" s="95">
        <f t="shared" si="0"/>
        <v>120</v>
      </c>
      <c r="I12" s="95">
        <f t="shared" si="0"/>
        <v>55573.326099999998</v>
      </c>
      <c r="J12" s="95">
        <f t="shared" si="0"/>
        <v>45.3</v>
      </c>
      <c r="K12" s="95">
        <f>I12*1000/G12</f>
        <v>676.50248454009841</v>
      </c>
      <c r="L12" s="95">
        <f>J12*1000/H12</f>
        <v>377.5</v>
      </c>
      <c r="M12" s="343" t="s">
        <v>1</v>
      </c>
      <c r="N12" s="341"/>
      <c r="R12" s="305"/>
      <c r="S12" s="154"/>
      <c r="T12" s="34"/>
      <c r="U12" s="14"/>
      <c r="V12" s="14"/>
    </row>
    <row r="13" spans="1:22" ht="16.8" customHeight="1">
      <c r="A13" s="17" t="s">
        <v>7</v>
      </c>
      <c r="B13" s="17"/>
      <c r="C13" s="87"/>
      <c r="D13" s="93"/>
      <c r="E13" s="92">
        <v>4025</v>
      </c>
      <c r="F13" s="92">
        <v>0</v>
      </c>
      <c r="G13" s="92">
        <v>4025</v>
      </c>
      <c r="H13" s="92">
        <v>0</v>
      </c>
      <c r="I13" s="92">
        <f>2431800/1000</f>
        <v>2431.8000000000002</v>
      </c>
      <c r="J13" s="92">
        <v>0</v>
      </c>
      <c r="K13" s="92">
        <v>604.16999999999996</v>
      </c>
      <c r="L13" s="92">
        <v>0</v>
      </c>
      <c r="M13" s="77" t="s">
        <v>26</v>
      </c>
      <c r="N13" s="77"/>
      <c r="O13" s="16"/>
      <c r="P13" s="16"/>
      <c r="Q13" s="16"/>
      <c r="R13" s="306"/>
      <c r="S13" s="16"/>
      <c r="T13" s="154"/>
    </row>
    <row r="14" spans="1:22" ht="16.8" customHeight="1">
      <c r="A14" s="17" t="s">
        <v>8</v>
      </c>
      <c r="B14" s="17"/>
      <c r="C14" s="87"/>
      <c r="D14" s="93"/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77" t="s">
        <v>27</v>
      </c>
      <c r="N14" s="77"/>
      <c r="O14" s="16"/>
      <c r="P14" s="16"/>
      <c r="Q14" s="16"/>
      <c r="R14" s="306"/>
      <c r="S14" s="16"/>
      <c r="T14" s="154"/>
    </row>
    <row r="15" spans="1:22" ht="16.8" customHeight="1">
      <c r="A15" s="17" t="s">
        <v>9</v>
      </c>
      <c r="B15" s="17"/>
      <c r="C15" s="87"/>
      <c r="D15" s="93"/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77" t="s">
        <v>28</v>
      </c>
      <c r="N15" s="77"/>
      <c r="O15" s="16"/>
      <c r="P15" s="16"/>
      <c r="Q15" s="16"/>
      <c r="R15" s="306"/>
      <c r="S15" s="16"/>
      <c r="T15" s="154"/>
    </row>
    <row r="16" spans="1:22" ht="16.8" customHeight="1">
      <c r="A16" s="17" t="s">
        <v>10</v>
      </c>
      <c r="B16" s="17"/>
      <c r="C16" s="87"/>
      <c r="D16" s="93"/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77" t="s">
        <v>29</v>
      </c>
      <c r="N16" s="77"/>
      <c r="O16" s="16"/>
      <c r="P16" s="16"/>
      <c r="Q16" s="16"/>
      <c r="R16" s="306"/>
      <c r="S16" s="16"/>
      <c r="T16" s="154"/>
    </row>
    <row r="17" spans="1:22" ht="16.8" customHeight="1">
      <c r="A17" s="17" t="s">
        <v>11</v>
      </c>
      <c r="B17" s="17"/>
      <c r="C17" s="87"/>
      <c r="D17" s="93"/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77" t="s">
        <v>30</v>
      </c>
      <c r="N17" s="77"/>
      <c r="O17" s="16"/>
      <c r="P17" s="16"/>
      <c r="Q17" s="16"/>
      <c r="R17" s="306"/>
      <c r="S17" s="16"/>
      <c r="T17" s="154"/>
    </row>
    <row r="18" spans="1:22" ht="16.8" customHeight="1">
      <c r="A18" s="17" t="s">
        <v>12</v>
      </c>
      <c r="B18" s="17"/>
      <c r="C18" s="87"/>
      <c r="D18" s="93"/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77" t="s">
        <v>31</v>
      </c>
      <c r="N18" s="77"/>
      <c r="O18" s="16"/>
      <c r="P18" s="16"/>
      <c r="Q18" s="16"/>
      <c r="R18" s="306"/>
      <c r="S18" s="16"/>
      <c r="T18" s="154"/>
    </row>
    <row r="19" spans="1:22" ht="16.8" customHeight="1">
      <c r="A19" s="17" t="s">
        <v>13</v>
      </c>
      <c r="B19" s="17"/>
      <c r="C19" s="87"/>
      <c r="D19" s="93"/>
      <c r="E19" s="92">
        <v>21306</v>
      </c>
      <c r="F19" s="92">
        <v>0</v>
      </c>
      <c r="G19" s="92">
        <v>21306</v>
      </c>
      <c r="H19" s="92">
        <v>0</v>
      </c>
      <c r="I19" s="92">
        <f>13945016/1000</f>
        <v>13945.016</v>
      </c>
      <c r="J19" s="92">
        <v>0</v>
      </c>
      <c r="K19" s="92">
        <v>654.51</v>
      </c>
      <c r="L19" s="92">
        <v>0</v>
      </c>
      <c r="M19" s="77" t="s">
        <v>32</v>
      </c>
      <c r="N19" s="77"/>
      <c r="O19" s="16"/>
      <c r="P19" s="16"/>
      <c r="Q19" s="16"/>
      <c r="R19" s="306"/>
      <c r="S19" s="16"/>
      <c r="T19" s="16"/>
    </row>
    <row r="20" spans="1:22" ht="16.8" customHeight="1">
      <c r="A20" s="17" t="s">
        <v>14</v>
      </c>
      <c r="B20" s="17"/>
      <c r="C20" s="87"/>
      <c r="D20" s="93"/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77" t="s">
        <v>33</v>
      </c>
      <c r="N20" s="77"/>
      <c r="O20" s="16"/>
      <c r="P20" s="16"/>
      <c r="Q20" s="16"/>
      <c r="R20" s="306"/>
      <c r="S20" s="16"/>
      <c r="T20" s="16"/>
    </row>
    <row r="21" spans="1:22" ht="16.8" customHeight="1">
      <c r="A21" s="17" t="s">
        <v>15</v>
      </c>
      <c r="B21" s="17"/>
      <c r="C21" s="87"/>
      <c r="D21" s="93"/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77" t="s">
        <v>34</v>
      </c>
      <c r="N21" s="77"/>
      <c r="O21" s="16"/>
      <c r="P21" s="16"/>
      <c r="Q21" s="16"/>
      <c r="R21" s="306"/>
      <c r="S21" s="16"/>
      <c r="T21" s="16"/>
    </row>
    <row r="22" spans="1:22" ht="16.8" customHeight="1">
      <c r="A22" s="17" t="s">
        <v>16</v>
      </c>
      <c r="B22" s="17"/>
      <c r="C22" s="87"/>
      <c r="D22" s="93"/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77" t="s">
        <v>35</v>
      </c>
      <c r="N22" s="77"/>
      <c r="O22" s="16"/>
      <c r="P22" s="16"/>
      <c r="Q22" s="16"/>
      <c r="R22" s="306"/>
      <c r="S22" s="16"/>
      <c r="T22" s="16"/>
    </row>
    <row r="23" spans="1:22" ht="16.8" customHeight="1">
      <c r="A23" s="17" t="s">
        <v>17</v>
      </c>
      <c r="B23" s="17"/>
      <c r="C23" s="87"/>
      <c r="D23" s="93"/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77" t="s">
        <v>36</v>
      </c>
      <c r="N23" s="77"/>
      <c r="Q23" s="16"/>
      <c r="T23" s="16"/>
    </row>
    <row r="24" spans="1:22" ht="16.8" customHeight="1">
      <c r="A24" s="17" t="s">
        <v>18</v>
      </c>
      <c r="B24" s="17"/>
      <c r="C24" s="87"/>
      <c r="D24" s="93"/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77" t="s">
        <v>37</v>
      </c>
      <c r="N24" s="77"/>
      <c r="Q24" s="16"/>
      <c r="T24" s="16"/>
      <c r="U24" s="16"/>
      <c r="V24" s="16"/>
    </row>
    <row r="25" spans="1:22" ht="16.8" customHeight="1">
      <c r="A25" s="17" t="s">
        <v>19</v>
      </c>
      <c r="B25" s="17"/>
      <c r="C25" s="87"/>
      <c r="D25" s="93"/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77" t="s">
        <v>38</v>
      </c>
      <c r="N25" s="77"/>
      <c r="T25" s="16"/>
    </row>
    <row r="26" spans="1:22" s="16" customFormat="1" ht="16.8" customHeight="1">
      <c r="A26" s="17" t="s">
        <v>20</v>
      </c>
      <c r="B26" s="17"/>
      <c r="C26" s="87"/>
      <c r="D26" s="93"/>
      <c r="E26" s="92">
        <v>37084</v>
      </c>
      <c r="F26" s="92">
        <v>0</v>
      </c>
      <c r="G26" s="92">
        <v>37084</v>
      </c>
      <c r="H26" s="92">
        <v>0</v>
      </c>
      <c r="I26" s="92">
        <f>28379450/1000</f>
        <v>28379.45</v>
      </c>
      <c r="J26" s="92">
        <v>0</v>
      </c>
      <c r="K26" s="92">
        <v>765.27</v>
      </c>
      <c r="L26" s="92">
        <v>0</v>
      </c>
      <c r="M26" s="77" t="s">
        <v>39</v>
      </c>
      <c r="N26" s="77"/>
      <c r="Q26" s="14"/>
      <c r="R26" s="14"/>
      <c r="U26" s="14"/>
      <c r="V26" s="14"/>
    </row>
    <row r="27" spans="1:22" ht="16.8" customHeight="1">
      <c r="A27" s="17" t="s">
        <v>21</v>
      </c>
      <c r="B27" s="17"/>
      <c r="C27" s="87"/>
      <c r="D27" s="93"/>
      <c r="E27" s="92">
        <v>6164</v>
      </c>
      <c r="F27" s="92">
        <v>0</v>
      </c>
      <c r="G27" s="92">
        <v>6144</v>
      </c>
      <c r="H27" s="92">
        <v>0</v>
      </c>
      <c r="I27" s="92">
        <f>3616200/1000</f>
        <v>3616.2</v>
      </c>
      <c r="J27" s="92">
        <v>0</v>
      </c>
      <c r="K27" s="92">
        <v>588.57000000000005</v>
      </c>
      <c r="L27" s="92">
        <v>0</v>
      </c>
      <c r="M27" s="77" t="s">
        <v>40</v>
      </c>
      <c r="N27" s="77"/>
      <c r="O27" s="15"/>
      <c r="P27" s="15"/>
      <c r="S27" s="15"/>
      <c r="T27" s="16"/>
    </row>
    <row r="28" spans="1:22" ht="16.8" customHeight="1">
      <c r="A28" s="17" t="s">
        <v>22</v>
      </c>
      <c r="B28" s="17"/>
      <c r="C28" s="87"/>
      <c r="D28" s="93"/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77" t="s">
        <v>41</v>
      </c>
      <c r="N28" s="77"/>
      <c r="O28" s="15"/>
      <c r="P28" s="15"/>
      <c r="Q28" s="16"/>
      <c r="S28" s="15"/>
      <c r="T28" s="16"/>
    </row>
    <row r="29" spans="1:22" ht="16.8" customHeight="1">
      <c r="A29" s="17" t="s">
        <v>23</v>
      </c>
      <c r="B29" s="17"/>
      <c r="C29" s="87"/>
      <c r="D29" s="93"/>
      <c r="E29" s="92">
        <v>3906</v>
      </c>
      <c r="F29" s="92">
        <v>50</v>
      </c>
      <c r="G29" s="92">
        <v>1146</v>
      </c>
      <c r="H29" s="92">
        <v>0</v>
      </c>
      <c r="I29" s="92">
        <f>697000/1000</f>
        <v>697</v>
      </c>
      <c r="J29" s="92">
        <v>0</v>
      </c>
      <c r="K29" s="92">
        <v>608.20000000000005</v>
      </c>
      <c r="L29" s="92">
        <v>0</v>
      </c>
      <c r="M29" s="77" t="s">
        <v>42</v>
      </c>
      <c r="N29" s="77"/>
      <c r="O29" s="15"/>
      <c r="P29" s="15"/>
      <c r="Q29" s="15"/>
      <c r="S29" s="15"/>
      <c r="T29" s="16"/>
    </row>
    <row r="30" spans="1:22" ht="27" customHeight="1">
      <c r="A30" s="17"/>
      <c r="B30" s="17"/>
      <c r="C30" s="87"/>
      <c r="D30" s="87"/>
      <c r="E30" s="85"/>
      <c r="F30" s="119"/>
      <c r="G30" s="85"/>
      <c r="H30" s="119"/>
      <c r="I30" s="85"/>
      <c r="J30" s="119"/>
      <c r="K30" s="85"/>
      <c r="L30" s="119"/>
      <c r="M30" s="78"/>
      <c r="N30" s="78"/>
      <c r="O30" s="15"/>
      <c r="P30" s="15"/>
      <c r="Q30" s="15"/>
      <c r="S30" s="15"/>
      <c r="T30" s="16"/>
      <c r="U30" s="60"/>
      <c r="V30" s="60"/>
    </row>
    <row r="31" spans="1:22" ht="17.399999999999999" customHeight="1">
      <c r="A31" s="17"/>
      <c r="B31" s="17"/>
      <c r="C31" s="87"/>
      <c r="D31" s="87"/>
      <c r="E31" s="85"/>
      <c r="F31" s="119"/>
      <c r="G31" s="85"/>
      <c r="H31" s="119"/>
      <c r="I31" s="85"/>
      <c r="J31" s="119"/>
      <c r="K31" s="85"/>
      <c r="L31" s="119"/>
      <c r="M31" s="78"/>
      <c r="N31" s="78"/>
      <c r="O31" s="15"/>
      <c r="P31" s="15"/>
      <c r="Q31" s="15"/>
      <c r="S31" s="15"/>
      <c r="T31" s="16"/>
      <c r="U31" s="54"/>
      <c r="V31" s="54"/>
    </row>
    <row r="32" spans="1:22" s="60" customFormat="1" ht="27.75" customHeight="1">
      <c r="A32" s="58"/>
      <c r="B32" s="58" t="s">
        <v>155</v>
      </c>
      <c r="C32" s="59"/>
      <c r="D32" s="58" t="s">
        <v>295</v>
      </c>
      <c r="E32" s="58"/>
      <c r="F32" s="58"/>
      <c r="G32" s="58"/>
      <c r="H32" s="58"/>
      <c r="I32" s="58"/>
      <c r="J32" s="58"/>
      <c r="K32" s="58"/>
      <c r="L32" s="15"/>
      <c r="M32" s="15"/>
      <c r="N32" s="15"/>
      <c r="T32" s="16"/>
      <c r="U32" s="14"/>
      <c r="V32" s="14"/>
    </row>
    <row r="33" spans="1:22" s="54" customFormat="1">
      <c r="A33" s="56"/>
      <c r="B33" s="58" t="s">
        <v>154</v>
      </c>
      <c r="C33" s="59"/>
      <c r="D33" s="58" t="s">
        <v>296</v>
      </c>
      <c r="E33" s="56"/>
      <c r="F33" s="56"/>
      <c r="G33" s="56"/>
      <c r="H33" s="56"/>
      <c r="I33" s="56"/>
      <c r="J33" s="56"/>
      <c r="K33" s="56"/>
      <c r="L33" s="17"/>
      <c r="M33" s="17"/>
      <c r="N33" s="17"/>
      <c r="T33" s="16"/>
      <c r="U33" s="14"/>
      <c r="V33" s="14"/>
    </row>
    <row r="34" spans="1:22" ht="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T34" s="16"/>
      <c r="U34" s="34"/>
      <c r="V34" s="34"/>
    </row>
    <row r="35" spans="1:22" ht="17.399999999999999" customHeight="1">
      <c r="A35" s="73"/>
      <c r="B35" s="73"/>
      <c r="C35" s="73"/>
      <c r="D35" s="83"/>
      <c r="E35" s="327" t="s">
        <v>153</v>
      </c>
      <c r="F35" s="328"/>
      <c r="G35" s="328"/>
      <c r="H35" s="328"/>
      <c r="I35" s="328"/>
      <c r="J35" s="328"/>
      <c r="K35" s="328"/>
      <c r="L35" s="329"/>
      <c r="M35" s="82"/>
      <c r="N35" s="73"/>
      <c r="T35" s="16"/>
      <c r="U35" s="34"/>
      <c r="V35" s="34"/>
    </row>
    <row r="36" spans="1:22" s="34" customFormat="1" ht="17.399999999999999" customHeight="1">
      <c r="A36" s="16"/>
      <c r="B36" s="16"/>
      <c r="C36" s="16"/>
      <c r="D36" s="16"/>
      <c r="E36" s="332" t="s">
        <v>148</v>
      </c>
      <c r="F36" s="337"/>
      <c r="G36" s="332" t="s">
        <v>147</v>
      </c>
      <c r="H36" s="337"/>
      <c r="I36" s="332" t="s">
        <v>146</v>
      </c>
      <c r="J36" s="337"/>
      <c r="K36" s="332" t="s">
        <v>145</v>
      </c>
      <c r="L36" s="333"/>
      <c r="M36" s="76"/>
      <c r="N36" s="16"/>
      <c r="R36" s="43"/>
      <c r="T36" s="16"/>
    </row>
    <row r="37" spans="1:22" s="34" customFormat="1" ht="17.399999999999999" customHeight="1">
      <c r="A37" s="16"/>
      <c r="B37" s="16"/>
      <c r="C37" s="16"/>
      <c r="D37" s="16"/>
      <c r="E37" s="334" t="s">
        <v>144</v>
      </c>
      <c r="F37" s="335"/>
      <c r="G37" s="334" t="s">
        <v>143</v>
      </c>
      <c r="H37" s="335"/>
      <c r="I37" s="334" t="s">
        <v>142</v>
      </c>
      <c r="J37" s="335"/>
      <c r="K37" s="334" t="s">
        <v>141</v>
      </c>
      <c r="L37" s="336"/>
      <c r="M37" s="76"/>
      <c r="N37" s="16"/>
      <c r="R37" s="43"/>
      <c r="T37" s="16"/>
    </row>
    <row r="38" spans="1:22" s="34" customFormat="1" ht="17.399999999999999" customHeight="1">
      <c r="A38" s="333" t="s">
        <v>4</v>
      </c>
      <c r="B38" s="333"/>
      <c r="C38" s="333"/>
      <c r="D38" s="337"/>
      <c r="E38" s="67" t="s">
        <v>140</v>
      </c>
      <c r="F38" s="17"/>
      <c r="G38" s="67" t="s">
        <v>140</v>
      </c>
      <c r="H38" s="17"/>
      <c r="I38" s="67" t="s">
        <v>140</v>
      </c>
      <c r="J38" s="17"/>
      <c r="K38" s="67" t="s">
        <v>140</v>
      </c>
      <c r="L38" s="17"/>
      <c r="M38" s="332" t="s">
        <v>5</v>
      </c>
      <c r="N38" s="333"/>
      <c r="R38" s="43"/>
      <c r="T38" s="16"/>
    </row>
    <row r="39" spans="1:22" s="34" customFormat="1" ht="17.399999999999999" customHeight="1">
      <c r="A39" s="16"/>
      <c r="B39" s="16"/>
      <c r="C39" s="16"/>
      <c r="D39" s="16"/>
      <c r="E39" s="67" t="s">
        <v>139</v>
      </c>
      <c r="F39" s="70" t="s">
        <v>138</v>
      </c>
      <c r="G39" s="67" t="s">
        <v>139</v>
      </c>
      <c r="H39" s="70" t="s">
        <v>138</v>
      </c>
      <c r="I39" s="67" t="s">
        <v>139</v>
      </c>
      <c r="J39" s="70" t="s">
        <v>138</v>
      </c>
      <c r="K39" s="67" t="s">
        <v>139</v>
      </c>
      <c r="L39" s="70" t="s">
        <v>138</v>
      </c>
      <c r="M39" s="76"/>
      <c r="N39" s="16"/>
      <c r="R39" s="43"/>
      <c r="T39" s="16"/>
    </row>
    <row r="40" spans="1:22" s="34" customFormat="1" ht="17.399999999999999" customHeight="1">
      <c r="A40" s="16"/>
      <c r="B40" s="16"/>
      <c r="C40" s="16"/>
      <c r="D40" s="16"/>
      <c r="E40" s="67" t="s">
        <v>137</v>
      </c>
      <c r="F40" s="70" t="s">
        <v>136</v>
      </c>
      <c r="G40" s="67" t="s">
        <v>137</v>
      </c>
      <c r="H40" s="70" t="s">
        <v>136</v>
      </c>
      <c r="I40" s="67" t="s">
        <v>137</v>
      </c>
      <c r="J40" s="70" t="s">
        <v>136</v>
      </c>
      <c r="K40" s="67" t="s">
        <v>137</v>
      </c>
      <c r="L40" s="70" t="s">
        <v>136</v>
      </c>
      <c r="M40" s="76"/>
      <c r="N40" s="16"/>
      <c r="R40" s="43"/>
      <c r="T40" s="16"/>
      <c r="U40" s="30"/>
      <c r="V40" s="30"/>
    </row>
    <row r="41" spans="1:22" s="34" customFormat="1" ht="17.399999999999999" customHeight="1">
      <c r="A41" s="66"/>
      <c r="B41" s="66"/>
      <c r="C41" s="66"/>
      <c r="D41" s="66"/>
      <c r="E41" s="64" t="s">
        <v>135</v>
      </c>
      <c r="F41" s="81" t="s">
        <v>135</v>
      </c>
      <c r="G41" s="64" t="s">
        <v>135</v>
      </c>
      <c r="H41" s="81" t="s">
        <v>135</v>
      </c>
      <c r="I41" s="64" t="s">
        <v>135</v>
      </c>
      <c r="J41" s="81" t="s">
        <v>135</v>
      </c>
      <c r="K41" s="64" t="s">
        <v>135</v>
      </c>
      <c r="L41" s="80" t="s">
        <v>135</v>
      </c>
      <c r="M41" s="63"/>
      <c r="N41" s="66"/>
      <c r="R41" s="43"/>
      <c r="T41" s="16"/>
      <c r="U41" s="27"/>
      <c r="V41" s="27"/>
    </row>
    <row r="42" spans="1:22" s="30" customFormat="1" ht="3.6" customHeight="1">
      <c r="A42" s="16"/>
      <c r="B42" s="16"/>
      <c r="C42" s="16"/>
      <c r="D42" s="16"/>
      <c r="E42" s="72"/>
      <c r="F42" s="72"/>
      <c r="G42" s="72"/>
      <c r="H42" s="72"/>
      <c r="I42" s="72"/>
      <c r="J42" s="72"/>
      <c r="K42" s="72"/>
      <c r="L42" s="72"/>
      <c r="M42" s="76"/>
      <c r="N42" s="16"/>
      <c r="T42" s="16"/>
      <c r="U42" s="27"/>
      <c r="V42" s="27"/>
    </row>
    <row r="43" spans="1:22" s="27" customFormat="1" ht="18" customHeight="1">
      <c r="A43" s="228" t="s">
        <v>24</v>
      </c>
      <c r="B43" s="228"/>
      <c r="C43" s="229"/>
      <c r="D43" s="230"/>
      <c r="E43" s="231">
        <v>6744</v>
      </c>
      <c r="F43" s="231">
        <v>0</v>
      </c>
      <c r="G43" s="231">
        <v>6744</v>
      </c>
      <c r="H43" s="231">
        <v>0</v>
      </c>
      <c r="I43" s="231">
        <f>2697600/1000</f>
        <v>2697.6</v>
      </c>
      <c r="J43" s="231">
        <v>0</v>
      </c>
      <c r="K43" s="231">
        <v>400</v>
      </c>
      <c r="L43" s="231">
        <v>0</v>
      </c>
      <c r="M43" s="232" t="s">
        <v>43</v>
      </c>
      <c r="N43" s="232"/>
      <c r="O43" s="233"/>
      <c r="P43" s="233"/>
      <c r="Q43" s="233"/>
      <c r="S43" s="233"/>
      <c r="T43" s="16"/>
    </row>
    <row r="44" spans="1:22" s="27" customFormat="1" ht="18" customHeight="1">
      <c r="A44" s="228" t="s">
        <v>25</v>
      </c>
      <c r="B44" s="228"/>
      <c r="C44" s="229"/>
      <c r="D44" s="230"/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2" t="s">
        <v>44</v>
      </c>
      <c r="N44" s="232"/>
      <c r="O44" s="233"/>
      <c r="P44" s="233"/>
      <c r="Q44" s="233"/>
      <c r="S44" s="233"/>
      <c r="T44" s="16"/>
    </row>
    <row r="45" spans="1:22" s="27" customFormat="1" ht="18" customHeight="1">
      <c r="A45" s="228" t="s">
        <v>45</v>
      </c>
      <c r="B45" s="228"/>
      <c r="C45" s="229"/>
      <c r="D45" s="230"/>
      <c r="E45" s="231">
        <v>4987</v>
      </c>
      <c r="F45" s="231">
        <v>0</v>
      </c>
      <c r="G45" s="231">
        <v>4987</v>
      </c>
      <c r="H45" s="231">
        <v>0</v>
      </c>
      <c r="I45" s="231">
        <f>3404000/1000</f>
        <v>3404</v>
      </c>
      <c r="J45" s="231">
        <v>0</v>
      </c>
      <c r="K45" s="231">
        <v>682.57</v>
      </c>
      <c r="L45" s="231">
        <v>0</v>
      </c>
      <c r="M45" s="232" t="s">
        <v>58</v>
      </c>
      <c r="N45" s="232"/>
      <c r="O45" s="233"/>
      <c r="P45" s="233"/>
      <c r="Q45" s="233"/>
      <c r="S45" s="233"/>
      <c r="T45" s="16"/>
    </row>
    <row r="46" spans="1:22" s="27" customFormat="1" ht="18" customHeight="1">
      <c r="A46" s="228" t="s">
        <v>46</v>
      </c>
      <c r="B46" s="228"/>
      <c r="C46" s="229"/>
      <c r="D46" s="230"/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2" t="s">
        <v>59</v>
      </c>
      <c r="N46" s="232"/>
      <c r="O46" s="233"/>
      <c r="P46" s="233"/>
      <c r="Q46" s="233"/>
      <c r="R46" s="233"/>
      <c r="S46" s="233"/>
      <c r="T46" s="16"/>
    </row>
    <row r="47" spans="1:22" s="27" customFormat="1" ht="18" customHeight="1">
      <c r="A47" s="228" t="s">
        <v>47</v>
      </c>
      <c r="B47" s="228"/>
      <c r="C47" s="229"/>
      <c r="D47" s="230"/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2" t="s">
        <v>60</v>
      </c>
      <c r="N47" s="232"/>
      <c r="O47" s="233"/>
      <c r="P47" s="233"/>
      <c r="Q47" s="233"/>
      <c r="R47" s="233"/>
      <c r="S47" s="233"/>
      <c r="T47" s="16"/>
    </row>
    <row r="48" spans="1:22" s="27" customFormat="1" ht="18" customHeight="1">
      <c r="A48" s="228" t="s">
        <v>48</v>
      </c>
      <c r="B48" s="228"/>
      <c r="C48" s="229"/>
      <c r="D48" s="230"/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2" t="s">
        <v>61</v>
      </c>
      <c r="N48" s="232"/>
      <c r="O48" s="233"/>
      <c r="P48" s="233"/>
      <c r="Q48" s="233"/>
      <c r="R48" s="233"/>
      <c r="S48" s="233"/>
      <c r="T48" s="16"/>
    </row>
    <row r="49" spans="1:22" s="27" customFormat="1" ht="18" customHeight="1">
      <c r="A49" s="228" t="s">
        <v>49</v>
      </c>
      <c r="B49" s="228"/>
      <c r="C49" s="229"/>
      <c r="D49" s="230"/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231">
        <v>0</v>
      </c>
      <c r="L49" s="231">
        <v>0</v>
      </c>
      <c r="M49" s="232" t="s">
        <v>62</v>
      </c>
      <c r="N49" s="232"/>
      <c r="O49" s="233"/>
      <c r="P49" s="233"/>
      <c r="Q49" s="233"/>
      <c r="R49" s="233"/>
      <c r="S49" s="233"/>
      <c r="T49" s="16"/>
    </row>
    <row r="50" spans="1:22" s="27" customFormat="1" ht="18" customHeight="1">
      <c r="A50" s="228" t="s">
        <v>50</v>
      </c>
      <c r="B50" s="228"/>
      <c r="C50" s="229"/>
      <c r="D50" s="230"/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0</v>
      </c>
      <c r="L50" s="231">
        <v>0</v>
      </c>
      <c r="M50" s="232" t="s">
        <v>63</v>
      </c>
      <c r="N50" s="232"/>
      <c r="O50" s="233"/>
      <c r="P50" s="233"/>
      <c r="Q50" s="233"/>
      <c r="R50" s="233"/>
      <c r="S50" s="233"/>
      <c r="T50" s="16"/>
    </row>
    <row r="51" spans="1:22" s="27" customFormat="1" ht="18" customHeight="1">
      <c r="A51" s="228" t="s">
        <v>51</v>
      </c>
      <c r="B51" s="228"/>
      <c r="C51" s="229"/>
      <c r="D51" s="230"/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2" t="s">
        <v>64</v>
      </c>
      <c r="N51" s="232"/>
      <c r="O51" s="233"/>
      <c r="P51" s="233"/>
      <c r="Q51" s="233"/>
      <c r="R51" s="233"/>
      <c r="S51" s="233"/>
      <c r="T51" s="16"/>
    </row>
    <row r="52" spans="1:22" s="27" customFormat="1" ht="18" customHeight="1">
      <c r="A52" s="228" t="s">
        <v>52</v>
      </c>
      <c r="B52" s="228"/>
      <c r="C52" s="229"/>
      <c r="D52" s="230"/>
      <c r="E52" s="231">
        <f>207-F52</f>
        <v>102</v>
      </c>
      <c r="F52" s="231">
        <v>105</v>
      </c>
      <c r="G52" s="231">
        <f>207-H52</f>
        <v>102</v>
      </c>
      <c r="H52" s="231">
        <v>105</v>
      </c>
      <c r="I52" s="231">
        <f>(75600-J52)/1000</f>
        <v>75.560100000000006</v>
      </c>
      <c r="J52" s="231">
        <f>39900/1000</f>
        <v>39.9</v>
      </c>
      <c r="K52" s="231">
        <f>I52*100/E52</f>
        <v>74.078529411764706</v>
      </c>
      <c r="L52" s="231">
        <v>380</v>
      </c>
      <c r="M52" s="232" t="s">
        <v>65</v>
      </c>
      <c r="N52" s="232"/>
      <c r="O52" s="233"/>
      <c r="P52" s="233"/>
      <c r="Q52" s="233"/>
      <c r="R52" s="233"/>
      <c r="S52" s="233"/>
      <c r="T52" s="16"/>
    </row>
    <row r="53" spans="1:22" s="27" customFormat="1" ht="18" customHeight="1">
      <c r="A53" s="228" t="s">
        <v>53</v>
      </c>
      <c r="B53" s="228"/>
      <c r="C53" s="229"/>
      <c r="D53" s="230"/>
      <c r="E53" s="231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231">
        <v>0</v>
      </c>
      <c r="L53" s="231">
        <v>0</v>
      </c>
      <c r="M53" s="232" t="s">
        <v>66</v>
      </c>
      <c r="N53" s="232"/>
      <c r="O53" s="233"/>
      <c r="P53" s="233"/>
      <c r="Q53" s="233"/>
      <c r="R53" s="233"/>
      <c r="S53" s="233"/>
      <c r="T53" s="16"/>
    </row>
    <row r="54" spans="1:22" s="27" customFormat="1" ht="18" customHeight="1">
      <c r="A54" s="228" t="s">
        <v>54</v>
      </c>
      <c r="B54" s="228"/>
      <c r="C54" s="229"/>
      <c r="D54" s="230"/>
      <c r="E54" s="231">
        <v>0</v>
      </c>
      <c r="F54" s="231">
        <v>15</v>
      </c>
      <c r="G54" s="231">
        <v>0</v>
      </c>
      <c r="H54" s="231">
        <v>15</v>
      </c>
      <c r="I54" s="231">
        <v>0</v>
      </c>
      <c r="J54" s="231">
        <f>5400/1000</f>
        <v>5.4</v>
      </c>
      <c r="K54" s="231">
        <v>0</v>
      </c>
      <c r="L54" s="231">
        <v>360</v>
      </c>
      <c r="M54" s="94" t="s">
        <v>67</v>
      </c>
      <c r="N54" s="232"/>
      <c r="O54" s="233"/>
      <c r="P54" s="233"/>
      <c r="Q54" s="233"/>
      <c r="R54" s="233"/>
      <c r="S54" s="233"/>
      <c r="T54" s="16"/>
    </row>
    <row r="55" spans="1:22" s="27" customFormat="1" ht="18" customHeight="1">
      <c r="A55" s="228" t="s">
        <v>55</v>
      </c>
      <c r="B55" s="228"/>
      <c r="C55" s="229"/>
      <c r="D55" s="230"/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94" t="s">
        <v>68</v>
      </c>
      <c r="N55" s="232"/>
      <c r="O55" s="233"/>
      <c r="P55" s="233"/>
      <c r="Q55" s="233"/>
      <c r="S55" s="233"/>
      <c r="T55" s="16"/>
    </row>
    <row r="56" spans="1:22" s="27" customFormat="1" ht="18" customHeight="1">
      <c r="A56" s="228" t="s">
        <v>56</v>
      </c>
      <c r="B56" s="228"/>
      <c r="C56" s="229"/>
      <c r="D56" s="230"/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94" t="s">
        <v>69</v>
      </c>
      <c r="N56" s="232"/>
      <c r="O56" s="233"/>
      <c r="P56" s="233"/>
      <c r="Q56" s="233"/>
      <c r="S56" s="233"/>
      <c r="T56" s="16"/>
      <c r="U56" s="14"/>
      <c r="V56" s="14"/>
    </row>
    <row r="57" spans="1:22" s="27" customFormat="1" ht="18" customHeight="1">
      <c r="A57" s="228" t="s">
        <v>57</v>
      </c>
      <c r="B57" s="228"/>
      <c r="C57" s="229"/>
      <c r="D57" s="230"/>
      <c r="E57" s="231">
        <v>610</v>
      </c>
      <c r="F57" s="231">
        <v>0</v>
      </c>
      <c r="G57" s="231">
        <v>610</v>
      </c>
      <c r="H57" s="231">
        <v>0</v>
      </c>
      <c r="I57" s="231">
        <f>326700/1000</f>
        <v>326.7</v>
      </c>
      <c r="J57" s="231">
        <v>0</v>
      </c>
      <c r="K57" s="231">
        <f>I57*100/E57</f>
        <v>53.557377049180324</v>
      </c>
      <c r="L57" s="231">
        <v>0</v>
      </c>
      <c r="M57" s="232" t="s">
        <v>70</v>
      </c>
      <c r="N57" s="232"/>
      <c r="O57" s="233"/>
      <c r="P57" s="233"/>
      <c r="Q57" s="233"/>
      <c r="S57" s="233"/>
      <c r="T57" s="14"/>
      <c r="U57" s="14"/>
      <c r="V57" s="14"/>
    </row>
    <row r="58" spans="1:22" ht="4.95" customHeight="1">
      <c r="A58" s="88"/>
      <c r="B58" s="88"/>
      <c r="C58" s="88"/>
      <c r="D58" s="91"/>
      <c r="E58" s="89"/>
      <c r="F58" s="89"/>
      <c r="G58" s="90"/>
      <c r="H58" s="91"/>
      <c r="I58" s="88"/>
      <c r="J58" s="89"/>
      <c r="K58" s="90"/>
      <c r="L58" s="88"/>
      <c r="M58" s="89"/>
      <c r="N58" s="88"/>
      <c r="O58" s="15"/>
      <c r="P58" s="15"/>
      <c r="Q58" s="15"/>
      <c r="S58" s="15"/>
    </row>
    <row r="59" spans="1:22">
      <c r="A59" s="86"/>
      <c r="B59" s="86" t="s">
        <v>152</v>
      </c>
      <c r="C59" s="86"/>
      <c r="D59" s="86"/>
      <c r="E59" s="86"/>
      <c r="F59" s="86"/>
      <c r="G59" s="87"/>
      <c r="H59" s="86"/>
      <c r="I59" s="86" t="s">
        <v>133</v>
      </c>
      <c r="J59" s="86"/>
      <c r="K59" s="86"/>
      <c r="L59" s="86"/>
      <c r="M59" s="86"/>
      <c r="N59" s="86"/>
      <c r="O59" s="15"/>
      <c r="P59" s="15"/>
      <c r="Q59" s="15"/>
      <c r="S59" s="15"/>
    </row>
    <row r="60" spans="1:22">
      <c r="O60" s="15"/>
      <c r="P60" s="15"/>
      <c r="Q60" s="15"/>
      <c r="S60" s="15"/>
      <c r="T60" s="16"/>
    </row>
    <row r="61" spans="1:22">
      <c r="O61" s="15"/>
      <c r="P61" s="15"/>
      <c r="Q61" s="15"/>
      <c r="S61" s="15"/>
      <c r="T61" s="15"/>
    </row>
    <row r="62" spans="1:2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S62" s="15"/>
      <c r="T62" s="15"/>
    </row>
    <row r="63" spans="1:2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S63" s="15"/>
      <c r="T63" s="15"/>
    </row>
    <row r="64" spans="1:2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S64" s="15"/>
      <c r="T64" s="15"/>
    </row>
    <row r="65" spans="1:20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S65" s="15"/>
      <c r="T65" s="15"/>
    </row>
    <row r="66" spans="1:20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S66" s="15"/>
      <c r="T66" s="60"/>
    </row>
    <row r="67" spans="1:20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S67" s="15"/>
      <c r="T67" s="5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S68" s="15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S69" s="15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S70" s="15"/>
      <c r="T70" s="34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S71" s="15"/>
      <c r="T71" s="34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S72" s="15"/>
      <c r="T72" s="34"/>
    </row>
    <row r="73" spans="1:20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Q73" s="15"/>
      <c r="T73" s="34"/>
    </row>
    <row r="74" spans="1:20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Q74" s="15"/>
      <c r="T74" s="34"/>
    </row>
    <row r="75" spans="1:20">
      <c r="T75" s="34"/>
    </row>
    <row r="76" spans="1:20">
      <c r="T76" s="30"/>
    </row>
    <row r="77" spans="1:20">
      <c r="T77" s="233"/>
    </row>
    <row r="78" spans="1:20">
      <c r="T78" s="233"/>
    </row>
    <row r="79" spans="1:20">
      <c r="T79" s="233"/>
    </row>
    <row r="80" spans="1:20">
      <c r="T80" s="233"/>
    </row>
    <row r="81" spans="20:20">
      <c r="T81" s="233"/>
    </row>
    <row r="82" spans="20:20">
      <c r="T82" s="233"/>
    </row>
    <row r="83" spans="20:20">
      <c r="T83" s="233"/>
    </row>
    <row r="84" spans="20:20">
      <c r="T84" s="233"/>
    </row>
    <row r="85" spans="20:20">
      <c r="T85" s="233"/>
    </row>
    <row r="86" spans="20:20">
      <c r="T86" s="233"/>
    </row>
    <row r="87" spans="20:20">
      <c r="T87" s="233"/>
    </row>
    <row r="88" spans="20:20">
      <c r="T88" s="233"/>
    </row>
    <row r="89" spans="20:20">
      <c r="T89" s="233"/>
    </row>
    <row r="90" spans="20:20">
      <c r="T90" s="233"/>
    </row>
    <row r="91" spans="20:20">
      <c r="T91" s="233"/>
    </row>
    <row r="92" spans="20:20">
      <c r="T92" s="15"/>
    </row>
    <row r="93" spans="20:20">
      <c r="T93" s="15"/>
    </row>
    <row r="94" spans="20:20">
      <c r="T94" s="15"/>
    </row>
    <row r="95" spans="20:20">
      <c r="T95" s="15"/>
    </row>
    <row r="96" spans="20:20">
      <c r="T96" s="15"/>
    </row>
    <row r="97" spans="20:20">
      <c r="T97" s="15"/>
    </row>
    <row r="98" spans="20:20">
      <c r="T98" s="15"/>
    </row>
    <row r="99" spans="20:20">
      <c r="T99" s="15"/>
    </row>
    <row r="100" spans="20:20">
      <c r="T100" s="15"/>
    </row>
    <row r="101" spans="20:20">
      <c r="T101" s="15"/>
    </row>
    <row r="102" spans="20:20">
      <c r="T102" s="15"/>
    </row>
    <row r="103" spans="20:20">
      <c r="T103" s="15"/>
    </row>
    <row r="104" spans="20:20">
      <c r="T104" s="15"/>
    </row>
    <row r="105" spans="20:20">
      <c r="T105" s="15"/>
    </row>
    <row r="106" spans="20:20">
      <c r="T106" s="15"/>
    </row>
  </sheetData>
  <mergeCells count="24">
    <mergeCell ref="E4:L4"/>
    <mergeCell ref="E5:F5"/>
    <mergeCell ref="G5:H5"/>
    <mergeCell ref="I5:J5"/>
    <mergeCell ref="K5:L5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</mergeCells>
  <pageMargins left="0.74803149606299213" right="0" top="0.70866141732283472" bottom="0.19685039370078741" header="0.51181102362204722" footer="0.35433070866141736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8"/>
  <sheetViews>
    <sheetView showGridLines="0" tabSelected="1" zoomScale="90" zoomScaleNormal="90" workbookViewId="0">
      <selection activeCell="E3" sqref="E3"/>
    </sheetView>
  </sheetViews>
  <sheetFormatPr defaultColWidth="9.125" defaultRowHeight="18"/>
  <cols>
    <col min="1" max="1" width="1" style="5" customWidth="1"/>
    <col min="2" max="2" width="5.875" style="5" customWidth="1"/>
    <col min="3" max="3" width="6.375" style="5" customWidth="1"/>
    <col min="4" max="4" width="6.75" style="5" customWidth="1"/>
    <col min="5" max="5" width="12.625" style="5" customWidth="1"/>
    <col min="6" max="8" width="11.625" style="5" customWidth="1"/>
    <col min="9" max="9" width="11.375" style="5" customWidth="1"/>
    <col min="10" max="12" width="11.625" style="5" customWidth="1"/>
    <col min="13" max="13" width="1.25" style="5" customWidth="1"/>
    <col min="14" max="14" width="28.875" style="5" customWidth="1"/>
    <col min="15" max="15" width="2.25" style="3" customWidth="1"/>
    <col min="16" max="16" width="8" style="3" customWidth="1"/>
    <col min="17" max="17" width="6.125" style="3" customWidth="1"/>
    <col min="18" max="16384" width="9.125" style="3"/>
  </cols>
  <sheetData>
    <row r="1" spans="1:25" ht="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5" s="145" customFormat="1">
      <c r="A2" s="144"/>
      <c r="B2" s="144" t="s">
        <v>0</v>
      </c>
      <c r="C2" s="10">
        <v>11.5</v>
      </c>
      <c r="D2" s="144" t="s">
        <v>297</v>
      </c>
      <c r="E2" s="144"/>
      <c r="F2" s="144"/>
      <c r="G2" s="144"/>
      <c r="H2" s="144"/>
      <c r="I2" s="144"/>
      <c r="J2" s="144"/>
      <c r="K2" s="144"/>
      <c r="L2" s="141"/>
      <c r="M2" s="141"/>
      <c r="N2" s="141"/>
    </row>
    <row r="3" spans="1:25" s="142" customFormat="1">
      <c r="A3" s="143"/>
      <c r="B3" s="1" t="s">
        <v>6</v>
      </c>
      <c r="C3" s="10">
        <v>11.5</v>
      </c>
      <c r="D3" s="144" t="s">
        <v>298</v>
      </c>
      <c r="E3" s="143"/>
      <c r="F3" s="143"/>
      <c r="G3" s="143"/>
      <c r="H3" s="143"/>
      <c r="I3" s="143"/>
      <c r="J3" s="143"/>
      <c r="K3" s="143"/>
      <c r="L3" s="86"/>
      <c r="M3" s="86"/>
      <c r="N3" s="86"/>
    </row>
    <row r="4" spans="1:25" s="140" customFormat="1" ht="6" customHeight="1">
      <c r="L4" s="141"/>
      <c r="M4" s="141"/>
      <c r="N4" s="141"/>
    </row>
    <row r="5" spans="1:25" s="129" customFormat="1" ht="19.2" customHeight="1">
      <c r="A5" s="138"/>
      <c r="B5" s="138"/>
      <c r="C5" s="138"/>
      <c r="D5" s="138"/>
      <c r="E5" s="350" t="s">
        <v>148</v>
      </c>
      <c r="F5" s="351"/>
      <c r="G5" s="350" t="s">
        <v>147</v>
      </c>
      <c r="H5" s="351"/>
      <c r="I5" s="350" t="s">
        <v>146</v>
      </c>
      <c r="J5" s="351"/>
      <c r="K5" s="350" t="s">
        <v>145</v>
      </c>
      <c r="L5" s="352"/>
      <c r="M5" s="139"/>
      <c r="N5" s="138"/>
    </row>
    <row r="6" spans="1:25" s="129" customFormat="1" ht="19.2" customHeight="1">
      <c r="A6" s="87"/>
      <c r="B6" s="87"/>
      <c r="C6" s="87"/>
      <c r="D6" s="87"/>
      <c r="E6" s="353" t="s">
        <v>144</v>
      </c>
      <c r="F6" s="354"/>
      <c r="G6" s="353" t="s">
        <v>143</v>
      </c>
      <c r="H6" s="354"/>
      <c r="I6" s="353" t="s">
        <v>142</v>
      </c>
      <c r="J6" s="354"/>
      <c r="K6" s="353" t="s">
        <v>141</v>
      </c>
      <c r="L6" s="355"/>
      <c r="M6" s="135"/>
      <c r="N6" s="87"/>
    </row>
    <row r="7" spans="1:25" s="129" customFormat="1" ht="19.2" customHeight="1">
      <c r="A7" s="344" t="s">
        <v>4</v>
      </c>
      <c r="B7" s="344"/>
      <c r="C7" s="344"/>
      <c r="D7" s="345"/>
      <c r="E7" s="137" t="s">
        <v>140</v>
      </c>
      <c r="F7" s="86"/>
      <c r="G7" s="137" t="s">
        <v>140</v>
      </c>
      <c r="H7" s="86"/>
      <c r="I7" s="137" t="s">
        <v>140</v>
      </c>
      <c r="J7" s="86"/>
      <c r="K7" s="137" t="s">
        <v>140</v>
      </c>
      <c r="L7" s="86"/>
      <c r="M7" s="349" t="s">
        <v>5</v>
      </c>
      <c r="N7" s="344"/>
    </row>
    <row r="8" spans="1:25" s="129" customFormat="1" ht="19.2" customHeight="1">
      <c r="A8" s="87"/>
      <c r="B8" s="87"/>
      <c r="C8" s="87"/>
      <c r="D8" s="87"/>
      <c r="E8" s="137" t="s">
        <v>139</v>
      </c>
      <c r="F8" s="136" t="s">
        <v>138</v>
      </c>
      <c r="G8" s="137" t="s">
        <v>139</v>
      </c>
      <c r="H8" s="136" t="s">
        <v>138</v>
      </c>
      <c r="I8" s="137" t="s">
        <v>139</v>
      </c>
      <c r="J8" s="136" t="s">
        <v>138</v>
      </c>
      <c r="K8" s="137" t="s">
        <v>139</v>
      </c>
      <c r="L8" s="136" t="s">
        <v>138</v>
      </c>
      <c r="M8" s="135"/>
      <c r="N8" s="87"/>
    </row>
    <row r="9" spans="1:25" s="129" customFormat="1" ht="19.2" customHeight="1">
      <c r="A9" s="87"/>
      <c r="B9" s="87"/>
      <c r="C9" s="87"/>
      <c r="D9" s="87"/>
      <c r="E9" s="137" t="s">
        <v>137</v>
      </c>
      <c r="F9" s="136" t="s">
        <v>136</v>
      </c>
      <c r="G9" s="137" t="s">
        <v>137</v>
      </c>
      <c r="H9" s="136" t="s">
        <v>136</v>
      </c>
      <c r="I9" s="137" t="s">
        <v>137</v>
      </c>
      <c r="J9" s="136" t="s">
        <v>136</v>
      </c>
      <c r="K9" s="137" t="s">
        <v>137</v>
      </c>
      <c r="L9" s="136" t="s">
        <v>136</v>
      </c>
      <c r="M9" s="135"/>
      <c r="N9" s="87"/>
    </row>
    <row r="10" spans="1:25" s="129" customFormat="1" ht="19.2" customHeight="1">
      <c r="A10" s="130"/>
      <c r="B10" s="130"/>
      <c r="C10" s="130"/>
      <c r="D10" s="130"/>
      <c r="E10" s="133" t="s">
        <v>135</v>
      </c>
      <c r="F10" s="134" t="s">
        <v>135</v>
      </c>
      <c r="G10" s="133" t="s">
        <v>135</v>
      </c>
      <c r="H10" s="134" t="s">
        <v>135</v>
      </c>
      <c r="I10" s="133" t="s">
        <v>135</v>
      </c>
      <c r="J10" s="134" t="s">
        <v>135</v>
      </c>
      <c r="K10" s="133" t="s">
        <v>135</v>
      </c>
      <c r="L10" s="132" t="s">
        <v>135</v>
      </c>
      <c r="M10" s="131"/>
      <c r="N10" s="130"/>
    </row>
    <row r="11" spans="1:25" s="4" customFormat="1" ht="6.75" customHeight="1">
      <c r="A11" s="7"/>
      <c r="B11" s="7"/>
      <c r="C11" s="7"/>
      <c r="D11" s="7"/>
      <c r="E11" s="128"/>
      <c r="F11" s="128"/>
      <c r="G11" s="128"/>
      <c r="H11" s="128"/>
      <c r="I11" s="128"/>
      <c r="J11" s="128"/>
      <c r="K11" s="128"/>
      <c r="L11" s="127"/>
      <c r="M11" s="11"/>
      <c r="N11" s="7"/>
    </row>
    <row r="12" spans="1:25" s="8" customFormat="1" ht="18.75" customHeight="1">
      <c r="A12" s="346" t="s">
        <v>3</v>
      </c>
      <c r="B12" s="346"/>
      <c r="C12" s="346"/>
      <c r="D12" s="347"/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348" t="s">
        <v>1</v>
      </c>
      <c r="N12" s="346"/>
      <c r="S12" s="226"/>
      <c r="T12" s="226"/>
      <c r="U12" s="226"/>
      <c r="V12" s="226"/>
      <c r="W12" s="226"/>
      <c r="X12" s="226"/>
      <c r="Y12" s="227"/>
    </row>
    <row r="13" spans="1:25" s="8" customFormat="1" ht="17.399999999999999" customHeight="1">
      <c r="A13" s="12" t="s">
        <v>7</v>
      </c>
      <c r="B13" s="13"/>
      <c r="C13" s="13"/>
      <c r="D13" s="219"/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2"/>
      <c r="N13" s="13" t="s">
        <v>26</v>
      </c>
    </row>
    <row r="14" spans="1:25" s="8" customFormat="1" ht="17.399999999999999" customHeight="1">
      <c r="A14" s="12" t="s">
        <v>8</v>
      </c>
      <c r="B14" s="13"/>
      <c r="C14" s="13"/>
      <c r="D14" s="219"/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2"/>
      <c r="N14" s="13" t="s">
        <v>27</v>
      </c>
    </row>
    <row r="15" spans="1:25" s="8" customFormat="1" ht="17.399999999999999" customHeight="1">
      <c r="A15" s="12" t="s">
        <v>9</v>
      </c>
      <c r="B15" s="13"/>
      <c r="C15" s="13"/>
      <c r="D15" s="219"/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2"/>
      <c r="N15" s="13" t="s">
        <v>28</v>
      </c>
    </row>
    <row r="16" spans="1:25" s="8" customFormat="1" ht="17.399999999999999" customHeight="1">
      <c r="A16" s="12" t="s">
        <v>10</v>
      </c>
      <c r="B16" s="13"/>
      <c r="C16" s="13"/>
      <c r="D16" s="219"/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2"/>
      <c r="N16" s="13" t="s">
        <v>29</v>
      </c>
    </row>
    <row r="17" spans="1:19" s="8" customFormat="1" ht="17.399999999999999" customHeight="1">
      <c r="A17" s="12" t="s">
        <v>11</v>
      </c>
      <c r="B17" s="13"/>
      <c r="C17" s="13"/>
      <c r="D17" s="219"/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2"/>
      <c r="N17" s="13" t="s">
        <v>30</v>
      </c>
    </row>
    <row r="18" spans="1:19" s="8" customFormat="1" ht="17.399999999999999" customHeight="1">
      <c r="A18" s="12" t="s">
        <v>12</v>
      </c>
      <c r="B18" s="13"/>
      <c r="C18" s="13"/>
      <c r="D18" s="219"/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2"/>
      <c r="N18" s="13" t="s">
        <v>31</v>
      </c>
    </row>
    <row r="19" spans="1:19" s="8" customFormat="1" ht="17.399999999999999" customHeight="1">
      <c r="A19" s="12" t="s">
        <v>13</v>
      </c>
      <c r="B19" s="13"/>
      <c r="C19" s="13"/>
      <c r="D19" s="219"/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2"/>
      <c r="N19" s="13" t="s">
        <v>32</v>
      </c>
    </row>
    <row r="20" spans="1:19" s="8" customFormat="1" ht="17.399999999999999" customHeight="1">
      <c r="A20" s="12" t="s">
        <v>14</v>
      </c>
      <c r="B20" s="13"/>
      <c r="C20" s="13"/>
      <c r="D20" s="219"/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2"/>
      <c r="N20" s="13" t="s">
        <v>33</v>
      </c>
    </row>
    <row r="21" spans="1:19" s="8" customFormat="1" ht="17.399999999999999" customHeight="1">
      <c r="A21" s="12" t="s">
        <v>15</v>
      </c>
      <c r="B21" s="13"/>
      <c r="C21" s="13"/>
      <c r="D21" s="219"/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2"/>
      <c r="N21" s="13" t="s">
        <v>34</v>
      </c>
    </row>
    <row r="22" spans="1:19" s="8" customFormat="1" ht="17.399999999999999" customHeight="1">
      <c r="A22" s="12" t="s">
        <v>16</v>
      </c>
      <c r="B22" s="13"/>
      <c r="C22" s="13"/>
      <c r="D22" s="219"/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2"/>
      <c r="N22" s="13" t="s">
        <v>35</v>
      </c>
    </row>
    <row r="23" spans="1:19" s="8" customFormat="1" ht="17.399999999999999" customHeight="1">
      <c r="A23" s="12" t="s">
        <v>17</v>
      </c>
      <c r="B23" s="13"/>
      <c r="C23" s="13"/>
      <c r="D23" s="219"/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2"/>
      <c r="N23" s="13" t="s">
        <v>36</v>
      </c>
    </row>
    <row r="24" spans="1:19" s="8" customFormat="1" ht="17.399999999999999" customHeight="1">
      <c r="A24" s="12" t="s">
        <v>18</v>
      </c>
      <c r="B24" s="13"/>
      <c r="C24" s="13"/>
      <c r="D24" s="219"/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2"/>
      <c r="N24" s="13" t="s">
        <v>37</v>
      </c>
    </row>
    <row r="25" spans="1:19" s="8" customFormat="1" ht="17.399999999999999" customHeight="1">
      <c r="A25" s="12" t="s">
        <v>19</v>
      </c>
      <c r="B25" s="13"/>
      <c r="C25" s="13"/>
      <c r="D25" s="219"/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2"/>
      <c r="N25" s="13" t="s">
        <v>38</v>
      </c>
    </row>
    <row r="26" spans="1:19" s="8" customFormat="1" ht="17.399999999999999" customHeight="1">
      <c r="A26" s="12" t="s">
        <v>20</v>
      </c>
      <c r="B26" s="13"/>
      <c r="C26" s="13"/>
      <c r="D26" s="219"/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2"/>
      <c r="N26" s="13" t="s">
        <v>39</v>
      </c>
    </row>
    <row r="27" spans="1:19" s="13" customFormat="1" ht="17.399999999999999" customHeight="1">
      <c r="A27" s="12" t="s">
        <v>21</v>
      </c>
      <c r="D27" s="219"/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2"/>
      <c r="N27" s="13" t="s">
        <v>40</v>
      </c>
      <c r="S27" s="8"/>
    </row>
    <row r="28" spans="1:19" s="13" customFormat="1" ht="17.399999999999999" customHeight="1">
      <c r="A28" s="12" t="s">
        <v>22</v>
      </c>
      <c r="D28" s="219"/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2"/>
      <c r="N28" s="13" t="s">
        <v>41</v>
      </c>
    </row>
    <row r="29" spans="1:19" s="8" customFormat="1" ht="17.399999999999999" customHeight="1">
      <c r="A29" s="12" t="s">
        <v>23</v>
      </c>
      <c r="B29" s="13"/>
      <c r="C29" s="13"/>
      <c r="D29" s="219"/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2"/>
      <c r="N29" s="13" t="s">
        <v>42</v>
      </c>
      <c r="S29" s="13"/>
    </row>
    <row r="30" spans="1:19" ht="18.600000000000001" customHeight="1">
      <c r="A30" s="12"/>
      <c r="B30" s="1"/>
      <c r="C30" s="10"/>
      <c r="D30" s="1"/>
      <c r="E30" s="85"/>
      <c r="F30" s="85"/>
      <c r="G30" s="85"/>
      <c r="H30" s="85"/>
      <c r="I30" s="84"/>
      <c r="J30" s="85"/>
      <c r="K30" s="85"/>
      <c r="L30" s="84"/>
      <c r="M30" s="9"/>
      <c r="N30" s="9"/>
    </row>
    <row r="31" spans="1:19" ht="15" customHeight="1">
      <c r="A31" s="12"/>
      <c r="B31" s="1"/>
      <c r="C31" s="10"/>
      <c r="D31" s="2"/>
      <c r="E31" s="85"/>
      <c r="F31" s="85"/>
      <c r="G31" s="85"/>
      <c r="H31" s="85"/>
      <c r="I31" s="84"/>
      <c r="J31" s="85"/>
      <c r="K31" s="85"/>
      <c r="L31" s="84"/>
      <c r="M31" s="9"/>
      <c r="N31" s="9"/>
    </row>
    <row r="32" spans="1:19" s="145" customFormat="1">
      <c r="A32" s="144"/>
      <c r="B32" s="144" t="s">
        <v>0</v>
      </c>
      <c r="C32" s="10">
        <v>11.5</v>
      </c>
      <c r="D32" s="144" t="s">
        <v>299</v>
      </c>
      <c r="E32" s="144"/>
      <c r="F32" s="144"/>
      <c r="G32" s="144"/>
      <c r="H32" s="144"/>
      <c r="I32" s="144"/>
      <c r="J32" s="144"/>
      <c r="K32" s="144"/>
      <c r="L32" s="141"/>
      <c r="M32" s="141"/>
      <c r="N32" s="141"/>
    </row>
    <row r="33" spans="1:14" s="142" customFormat="1">
      <c r="A33" s="143"/>
      <c r="B33" s="1" t="s">
        <v>6</v>
      </c>
      <c r="C33" s="10">
        <v>11.5</v>
      </c>
      <c r="D33" s="144" t="s">
        <v>300</v>
      </c>
      <c r="E33" s="143"/>
      <c r="F33" s="143"/>
      <c r="G33" s="143"/>
      <c r="H33" s="143"/>
      <c r="I33" s="143"/>
      <c r="J33" s="143"/>
      <c r="K33" s="143"/>
      <c r="L33" s="86"/>
      <c r="M33" s="86"/>
      <c r="N33" s="86"/>
    </row>
    <row r="34" spans="1:14" s="140" customFormat="1" ht="6" customHeight="1">
      <c r="L34" s="141"/>
      <c r="M34" s="141"/>
      <c r="N34" s="141"/>
    </row>
    <row r="35" spans="1:14" s="129" customFormat="1" ht="20.399999999999999" customHeight="1">
      <c r="A35" s="138"/>
      <c r="B35" s="138"/>
      <c r="C35" s="138"/>
      <c r="D35" s="138"/>
      <c r="E35" s="350" t="s">
        <v>148</v>
      </c>
      <c r="F35" s="351"/>
      <c r="G35" s="350" t="s">
        <v>147</v>
      </c>
      <c r="H35" s="351"/>
      <c r="I35" s="350" t="s">
        <v>146</v>
      </c>
      <c r="J35" s="351"/>
      <c r="K35" s="350" t="s">
        <v>145</v>
      </c>
      <c r="L35" s="352"/>
      <c r="M35" s="139"/>
      <c r="N35" s="138"/>
    </row>
    <row r="36" spans="1:14" s="129" customFormat="1" ht="20.399999999999999" customHeight="1">
      <c r="A36" s="87"/>
      <c r="B36" s="87"/>
      <c r="C36" s="87"/>
      <c r="D36" s="87"/>
      <c r="E36" s="353" t="s">
        <v>144</v>
      </c>
      <c r="F36" s="354"/>
      <c r="G36" s="353" t="s">
        <v>143</v>
      </c>
      <c r="H36" s="354"/>
      <c r="I36" s="353" t="s">
        <v>142</v>
      </c>
      <c r="J36" s="354"/>
      <c r="K36" s="353" t="s">
        <v>141</v>
      </c>
      <c r="L36" s="355"/>
      <c r="M36" s="135"/>
      <c r="N36" s="87"/>
    </row>
    <row r="37" spans="1:14" s="129" customFormat="1" ht="20.399999999999999" customHeight="1">
      <c r="A37" s="344" t="s">
        <v>4</v>
      </c>
      <c r="B37" s="344"/>
      <c r="C37" s="344"/>
      <c r="D37" s="345"/>
      <c r="E37" s="137" t="s">
        <v>140</v>
      </c>
      <c r="F37" s="86"/>
      <c r="G37" s="137" t="s">
        <v>140</v>
      </c>
      <c r="H37" s="86"/>
      <c r="I37" s="137" t="s">
        <v>140</v>
      </c>
      <c r="J37" s="86"/>
      <c r="K37" s="137" t="s">
        <v>140</v>
      </c>
      <c r="L37" s="86"/>
      <c r="M37" s="349" t="s">
        <v>5</v>
      </c>
      <c r="N37" s="344"/>
    </row>
    <row r="38" spans="1:14" s="129" customFormat="1" ht="20.399999999999999" customHeight="1">
      <c r="A38" s="87"/>
      <c r="B38" s="87"/>
      <c r="C38" s="87"/>
      <c r="D38" s="87"/>
      <c r="E38" s="137" t="s">
        <v>139</v>
      </c>
      <c r="F38" s="136" t="s">
        <v>138</v>
      </c>
      <c r="G38" s="137" t="s">
        <v>139</v>
      </c>
      <c r="H38" s="136" t="s">
        <v>138</v>
      </c>
      <c r="I38" s="137" t="s">
        <v>139</v>
      </c>
      <c r="J38" s="136" t="s">
        <v>138</v>
      </c>
      <c r="K38" s="137" t="s">
        <v>139</v>
      </c>
      <c r="L38" s="136" t="s">
        <v>138</v>
      </c>
      <c r="M38" s="135"/>
      <c r="N38" s="87"/>
    </row>
    <row r="39" spans="1:14" s="129" customFormat="1" ht="20.399999999999999" customHeight="1">
      <c r="A39" s="87"/>
      <c r="B39" s="87"/>
      <c r="C39" s="87"/>
      <c r="D39" s="87"/>
      <c r="E39" s="137" t="s">
        <v>137</v>
      </c>
      <c r="F39" s="136" t="s">
        <v>136</v>
      </c>
      <c r="G39" s="137" t="s">
        <v>137</v>
      </c>
      <c r="H39" s="136" t="s">
        <v>136</v>
      </c>
      <c r="I39" s="137" t="s">
        <v>137</v>
      </c>
      <c r="J39" s="136" t="s">
        <v>136</v>
      </c>
      <c r="K39" s="137" t="s">
        <v>137</v>
      </c>
      <c r="L39" s="136" t="s">
        <v>136</v>
      </c>
      <c r="M39" s="135"/>
      <c r="N39" s="87"/>
    </row>
    <row r="40" spans="1:14" s="129" customFormat="1" ht="20.399999999999999" customHeight="1">
      <c r="A40" s="130"/>
      <c r="B40" s="130"/>
      <c r="C40" s="130"/>
      <c r="D40" s="130"/>
      <c r="E40" s="133" t="s">
        <v>135</v>
      </c>
      <c r="F40" s="134" t="s">
        <v>135</v>
      </c>
      <c r="G40" s="133" t="s">
        <v>135</v>
      </c>
      <c r="H40" s="134" t="s">
        <v>135</v>
      </c>
      <c r="I40" s="133" t="s">
        <v>135</v>
      </c>
      <c r="J40" s="134" t="s">
        <v>135</v>
      </c>
      <c r="K40" s="133" t="s">
        <v>135</v>
      </c>
      <c r="L40" s="132" t="s">
        <v>135</v>
      </c>
      <c r="M40" s="131"/>
      <c r="N40" s="130"/>
    </row>
    <row r="41" spans="1:14" s="8" customFormat="1" ht="16.8" customHeight="1">
      <c r="A41" s="12" t="s">
        <v>24</v>
      </c>
      <c r="B41" s="13"/>
      <c r="C41" s="13"/>
      <c r="D41" s="219"/>
      <c r="E41" s="220">
        <v>0</v>
      </c>
      <c r="F41" s="220">
        <v>0</v>
      </c>
      <c r="G41" s="220">
        <v>0</v>
      </c>
      <c r="H41" s="221">
        <v>0</v>
      </c>
      <c r="I41" s="220">
        <v>0</v>
      </c>
      <c r="J41" s="220">
        <v>0</v>
      </c>
      <c r="K41" s="220">
        <v>0</v>
      </c>
      <c r="L41" s="220">
        <v>0</v>
      </c>
      <c r="M41" s="222"/>
      <c r="N41" s="13" t="s">
        <v>43</v>
      </c>
    </row>
    <row r="42" spans="1:14" s="8" customFormat="1" ht="16.8" customHeight="1">
      <c r="A42" s="12" t="s">
        <v>25</v>
      </c>
      <c r="B42" s="13"/>
      <c r="C42" s="13"/>
      <c r="D42" s="219"/>
      <c r="E42" s="221">
        <v>0</v>
      </c>
      <c r="F42" s="223">
        <v>0</v>
      </c>
      <c r="G42" s="221">
        <v>0</v>
      </c>
      <c r="H42" s="221">
        <v>0</v>
      </c>
      <c r="I42" s="221">
        <v>0</v>
      </c>
      <c r="J42" s="223">
        <v>0</v>
      </c>
      <c r="K42" s="221">
        <v>0</v>
      </c>
      <c r="L42" s="223">
        <v>0</v>
      </c>
      <c r="M42" s="222"/>
      <c r="N42" s="13" t="s">
        <v>44</v>
      </c>
    </row>
    <row r="43" spans="1:14" s="8" customFormat="1" ht="16.8" customHeight="1">
      <c r="A43" s="224" t="s">
        <v>45</v>
      </c>
      <c r="B43" s="224"/>
      <c r="C43" s="224"/>
      <c r="D43" s="219"/>
      <c r="E43" s="221">
        <v>0</v>
      </c>
      <c r="F43" s="223">
        <v>0</v>
      </c>
      <c r="G43" s="221">
        <v>0</v>
      </c>
      <c r="H43" s="221">
        <v>0</v>
      </c>
      <c r="I43" s="221">
        <v>0</v>
      </c>
      <c r="J43" s="223">
        <v>0</v>
      </c>
      <c r="K43" s="221">
        <v>0</v>
      </c>
      <c r="L43" s="223">
        <v>0</v>
      </c>
      <c r="M43" s="222"/>
      <c r="N43" s="12" t="s">
        <v>58</v>
      </c>
    </row>
    <row r="44" spans="1:14" s="8" customFormat="1" ht="16.8" customHeight="1">
      <c r="A44" s="224" t="s">
        <v>46</v>
      </c>
      <c r="B44" s="224"/>
      <c r="C44" s="224"/>
      <c r="D44" s="219"/>
      <c r="E44" s="221">
        <v>0</v>
      </c>
      <c r="F44" s="223">
        <v>0</v>
      </c>
      <c r="G44" s="221">
        <v>0</v>
      </c>
      <c r="H44" s="221">
        <v>0</v>
      </c>
      <c r="I44" s="221">
        <v>0</v>
      </c>
      <c r="J44" s="223">
        <v>0</v>
      </c>
      <c r="K44" s="221">
        <v>0</v>
      </c>
      <c r="L44" s="223">
        <v>0</v>
      </c>
      <c r="M44" s="222"/>
      <c r="N44" s="12" t="s">
        <v>59</v>
      </c>
    </row>
    <row r="45" spans="1:14" s="8" customFormat="1" ht="16.8" customHeight="1">
      <c r="A45" s="224" t="s">
        <v>47</v>
      </c>
      <c r="B45" s="224"/>
      <c r="C45" s="224"/>
      <c r="D45" s="219"/>
      <c r="E45" s="221">
        <v>0</v>
      </c>
      <c r="F45" s="223">
        <v>0</v>
      </c>
      <c r="G45" s="221">
        <v>0</v>
      </c>
      <c r="H45" s="221">
        <v>0</v>
      </c>
      <c r="I45" s="221">
        <v>0</v>
      </c>
      <c r="J45" s="223">
        <v>0</v>
      </c>
      <c r="K45" s="221">
        <v>0</v>
      </c>
      <c r="L45" s="223">
        <v>0</v>
      </c>
      <c r="M45" s="222"/>
      <c r="N45" s="12" t="s">
        <v>60</v>
      </c>
    </row>
    <row r="46" spans="1:14" s="8" customFormat="1" ht="16.8" customHeight="1">
      <c r="A46" s="224" t="s">
        <v>48</v>
      </c>
      <c r="B46" s="224"/>
      <c r="C46" s="224"/>
      <c r="D46" s="219"/>
      <c r="E46" s="221">
        <v>0</v>
      </c>
      <c r="F46" s="223">
        <v>0</v>
      </c>
      <c r="G46" s="221">
        <v>0</v>
      </c>
      <c r="H46" s="221">
        <v>0</v>
      </c>
      <c r="I46" s="221">
        <v>0</v>
      </c>
      <c r="J46" s="223">
        <v>0</v>
      </c>
      <c r="K46" s="221">
        <v>0</v>
      </c>
      <c r="L46" s="223">
        <v>0</v>
      </c>
      <c r="M46" s="222"/>
      <c r="N46" s="12" t="s">
        <v>61</v>
      </c>
    </row>
    <row r="47" spans="1:14" s="8" customFormat="1" ht="16.8" customHeight="1">
      <c r="A47" s="224" t="s">
        <v>49</v>
      </c>
      <c r="B47" s="224"/>
      <c r="C47" s="224"/>
      <c r="D47" s="219"/>
      <c r="E47" s="221">
        <v>0</v>
      </c>
      <c r="F47" s="223">
        <v>0</v>
      </c>
      <c r="G47" s="221">
        <v>0</v>
      </c>
      <c r="H47" s="221">
        <v>0</v>
      </c>
      <c r="I47" s="221">
        <v>0</v>
      </c>
      <c r="J47" s="223">
        <v>0</v>
      </c>
      <c r="K47" s="221">
        <v>0</v>
      </c>
      <c r="L47" s="223">
        <v>0</v>
      </c>
      <c r="M47" s="222"/>
      <c r="N47" s="12" t="s">
        <v>62</v>
      </c>
    </row>
    <row r="48" spans="1:14" s="8" customFormat="1" ht="16.8" customHeight="1">
      <c r="A48" s="224" t="s">
        <v>50</v>
      </c>
      <c r="B48" s="224"/>
      <c r="C48" s="224"/>
      <c r="D48" s="219"/>
      <c r="E48" s="221">
        <v>0</v>
      </c>
      <c r="F48" s="223">
        <v>0</v>
      </c>
      <c r="G48" s="221">
        <v>0</v>
      </c>
      <c r="H48" s="221">
        <v>0</v>
      </c>
      <c r="I48" s="221">
        <v>0</v>
      </c>
      <c r="J48" s="223">
        <v>0</v>
      </c>
      <c r="K48" s="221">
        <v>0</v>
      </c>
      <c r="L48" s="223">
        <v>0</v>
      </c>
      <c r="M48" s="222"/>
      <c r="N48" s="12" t="s">
        <v>63</v>
      </c>
    </row>
    <row r="49" spans="1:14" s="8" customFormat="1" ht="16.8" customHeight="1">
      <c r="A49" s="224" t="s">
        <v>51</v>
      </c>
      <c r="B49" s="224"/>
      <c r="C49" s="224"/>
      <c r="D49" s="219"/>
      <c r="E49" s="221">
        <v>0</v>
      </c>
      <c r="F49" s="223">
        <v>0</v>
      </c>
      <c r="G49" s="221">
        <v>0</v>
      </c>
      <c r="H49" s="221">
        <v>0</v>
      </c>
      <c r="I49" s="221">
        <v>0</v>
      </c>
      <c r="J49" s="223">
        <v>0</v>
      </c>
      <c r="K49" s="221">
        <v>0</v>
      </c>
      <c r="L49" s="223">
        <v>0</v>
      </c>
      <c r="M49" s="225"/>
      <c r="N49" s="12" t="s">
        <v>64</v>
      </c>
    </row>
    <row r="50" spans="1:14" s="8" customFormat="1" ht="16.8" customHeight="1">
      <c r="A50" s="224" t="s">
        <v>52</v>
      </c>
      <c r="B50" s="224"/>
      <c r="C50" s="224"/>
      <c r="D50" s="219"/>
      <c r="E50" s="221">
        <v>0</v>
      </c>
      <c r="F50" s="223">
        <v>0</v>
      </c>
      <c r="G50" s="221">
        <v>0</v>
      </c>
      <c r="H50" s="221">
        <v>0</v>
      </c>
      <c r="I50" s="221">
        <v>0</v>
      </c>
      <c r="J50" s="223">
        <v>0</v>
      </c>
      <c r="K50" s="221">
        <v>0</v>
      </c>
      <c r="L50" s="223">
        <v>0</v>
      </c>
      <c r="M50" s="225"/>
      <c r="N50" s="12" t="s">
        <v>65</v>
      </c>
    </row>
    <row r="51" spans="1:14" s="8" customFormat="1" ht="16.8" customHeight="1">
      <c r="A51" s="224" t="s">
        <v>53</v>
      </c>
      <c r="B51" s="224"/>
      <c r="C51" s="224"/>
      <c r="D51" s="219"/>
      <c r="E51" s="221">
        <v>0</v>
      </c>
      <c r="F51" s="223">
        <v>0</v>
      </c>
      <c r="G51" s="221">
        <v>0</v>
      </c>
      <c r="H51" s="221">
        <v>0</v>
      </c>
      <c r="I51" s="221">
        <v>0</v>
      </c>
      <c r="J51" s="223">
        <v>0</v>
      </c>
      <c r="K51" s="221">
        <v>0</v>
      </c>
      <c r="L51" s="223">
        <v>0</v>
      </c>
      <c r="M51" s="225"/>
      <c r="N51" s="12" t="s">
        <v>66</v>
      </c>
    </row>
    <row r="52" spans="1:14" s="8" customFormat="1" ht="16.8" customHeight="1">
      <c r="A52" s="224" t="s">
        <v>54</v>
      </c>
      <c r="B52" s="224"/>
      <c r="C52" s="224"/>
      <c r="D52" s="219"/>
      <c r="E52" s="221">
        <v>0</v>
      </c>
      <c r="F52" s="223">
        <v>0</v>
      </c>
      <c r="G52" s="221">
        <v>0</v>
      </c>
      <c r="H52" s="221">
        <v>0</v>
      </c>
      <c r="I52" s="221">
        <v>0</v>
      </c>
      <c r="J52" s="223">
        <v>0</v>
      </c>
      <c r="K52" s="221">
        <v>0</v>
      </c>
      <c r="L52" s="223">
        <v>0</v>
      </c>
      <c r="M52" s="222"/>
      <c r="N52" s="12" t="s">
        <v>67</v>
      </c>
    </row>
    <row r="53" spans="1:14" s="8" customFormat="1" ht="16.8" customHeight="1">
      <c r="A53" s="224" t="s">
        <v>55</v>
      </c>
      <c r="B53" s="224"/>
      <c r="C53" s="224"/>
      <c r="D53" s="219"/>
      <c r="E53" s="221">
        <v>0</v>
      </c>
      <c r="F53" s="223">
        <v>0</v>
      </c>
      <c r="G53" s="221">
        <v>0</v>
      </c>
      <c r="H53" s="221">
        <v>0</v>
      </c>
      <c r="I53" s="221">
        <v>0</v>
      </c>
      <c r="J53" s="223">
        <v>0</v>
      </c>
      <c r="K53" s="221">
        <v>0</v>
      </c>
      <c r="L53" s="223">
        <v>0</v>
      </c>
      <c r="M53" s="222"/>
      <c r="N53" s="12" t="s">
        <v>68</v>
      </c>
    </row>
    <row r="54" spans="1:14" s="8" customFormat="1" ht="16.8" customHeight="1">
      <c r="A54" s="224" t="s">
        <v>56</v>
      </c>
      <c r="B54" s="224"/>
      <c r="C54" s="224"/>
      <c r="D54" s="219"/>
      <c r="E54" s="221">
        <v>0</v>
      </c>
      <c r="F54" s="223">
        <v>0</v>
      </c>
      <c r="G54" s="221">
        <v>0</v>
      </c>
      <c r="H54" s="221">
        <v>0</v>
      </c>
      <c r="I54" s="221">
        <v>0</v>
      </c>
      <c r="J54" s="223">
        <v>0</v>
      </c>
      <c r="K54" s="221">
        <v>0</v>
      </c>
      <c r="L54" s="223">
        <v>0</v>
      </c>
      <c r="M54" s="222"/>
      <c r="N54" s="12" t="s">
        <v>69</v>
      </c>
    </row>
    <row r="55" spans="1:14" s="8" customFormat="1" ht="16.8" customHeight="1">
      <c r="A55" s="224" t="s">
        <v>57</v>
      </c>
      <c r="B55" s="224"/>
      <c r="C55" s="224"/>
      <c r="D55" s="219"/>
      <c r="E55" s="221">
        <v>0</v>
      </c>
      <c r="F55" s="223">
        <v>0</v>
      </c>
      <c r="G55" s="221">
        <v>0</v>
      </c>
      <c r="H55" s="221">
        <v>0</v>
      </c>
      <c r="I55" s="221">
        <v>0</v>
      </c>
      <c r="J55" s="223">
        <v>0</v>
      </c>
      <c r="K55" s="221">
        <v>0</v>
      </c>
      <c r="L55" s="223">
        <v>0</v>
      </c>
      <c r="M55" s="222"/>
      <c r="N55" s="12" t="s">
        <v>70</v>
      </c>
    </row>
    <row r="56" spans="1:14" ht="5.4" customHeight="1">
      <c r="A56" s="123"/>
      <c r="B56" s="123"/>
      <c r="C56" s="123"/>
      <c r="D56" s="126"/>
      <c r="E56" s="124"/>
      <c r="F56" s="124"/>
      <c r="G56" s="125"/>
      <c r="H56" s="126"/>
      <c r="I56" s="123"/>
      <c r="J56" s="124"/>
      <c r="K56" s="125"/>
      <c r="L56" s="74"/>
      <c r="M56" s="124"/>
      <c r="N56" s="123"/>
    </row>
    <row r="57" spans="1:14" ht="6" customHeight="1"/>
    <row r="58" spans="1:14">
      <c r="A58" s="6"/>
      <c r="B58" s="6" t="s">
        <v>134</v>
      </c>
      <c r="C58" s="6"/>
      <c r="D58" s="6"/>
      <c r="E58" s="6"/>
      <c r="F58" s="6"/>
      <c r="G58" s="7"/>
      <c r="H58" s="6"/>
      <c r="I58" s="6" t="s">
        <v>133</v>
      </c>
      <c r="J58" s="6"/>
      <c r="K58" s="6"/>
      <c r="L58" s="6"/>
      <c r="M58" s="6"/>
      <c r="N58" s="6"/>
    </row>
  </sheetData>
  <mergeCells count="22"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showGridLines="0" topLeftCell="J12" workbookViewId="0">
      <selection activeCell="P25" sqref="P25"/>
    </sheetView>
  </sheetViews>
  <sheetFormatPr defaultColWidth="9.125" defaultRowHeight="18"/>
  <cols>
    <col min="1" max="1" width="1.75" style="97" customWidth="1"/>
    <col min="2" max="2" width="6.125" style="97" customWidth="1"/>
    <col min="3" max="3" width="4.375" style="97" customWidth="1"/>
    <col min="4" max="4" width="8.375" style="97" customWidth="1"/>
    <col min="5" max="5" width="20.625" style="97" customWidth="1"/>
    <col min="6" max="6" width="0.625" style="97" customWidth="1"/>
    <col min="7" max="7" width="19" style="97" customWidth="1"/>
    <col min="8" max="8" width="0.375" style="97" customWidth="1"/>
    <col min="9" max="10" width="20.625" style="97" customWidth="1"/>
    <col min="11" max="11" width="3.75" style="97" customWidth="1"/>
    <col min="12" max="12" width="18.875" style="97" customWidth="1"/>
    <col min="13" max="13" width="2.25" style="96" customWidth="1"/>
    <col min="14" max="14" width="14.375" style="96" customWidth="1"/>
    <col min="15" max="16384" width="9.125" style="96"/>
  </cols>
  <sheetData>
    <row r="1" spans="1:15" s="104" customFormat="1" ht="21">
      <c r="A1" s="105"/>
      <c r="B1" s="105" t="s">
        <v>170</v>
      </c>
      <c r="C1" s="106"/>
      <c r="D1" s="105" t="s">
        <v>260</v>
      </c>
      <c r="E1" s="105"/>
      <c r="F1" s="105"/>
      <c r="G1" s="105"/>
      <c r="H1" s="105"/>
      <c r="I1" s="105"/>
      <c r="J1" s="105"/>
      <c r="K1" s="97"/>
      <c r="L1" s="97"/>
      <c r="O1" s="240" t="s">
        <v>262</v>
      </c>
    </row>
    <row r="2" spans="1:15" s="117" customFormat="1">
      <c r="A2" s="118"/>
      <c r="B2" s="105" t="s">
        <v>169</v>
      </c>
      <c r="C2" s="106"/>
      <c r="D2" s="105" t="s">
        <v>261</v>
      </c>
      <c r="E2" s="118"/>
      <c r="F2" s="118"/>
      <c r="G2" s="118"/>
      <c r="H2" s="118"/>
      <c r="I2" s="118"/>
      <c r="J2" s="118"/>
      <c r="K2" s="99"/>
      <c r="L2" s="99"/>
    </row>
    <row r="3" spans="1:15" ht="6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5" s="102" customFormat="1" ht="24" customHeight="1">
      <c r="A4" s="357" t="s">
        <v>168</v>
      </c>
      <c r="B4" s="357"/>
      <c r="C4" s="357"/>
      <c r="D4" s="358"/>
      <c r="E4" s="361" t="s">
        <v>167</v>
      </c>
      <c r="F4" s="362"/>
      <c r="G4" s="361" t="s">
        <v>147</v>
      </c>
      <c r="H4" s="363"/>
      <c r="I4" s="103" t="s">
        <v>146</v>
      </c>
      <c r="J4" s="239" t="s">
        <v>145</v>
      </c>
      <c r="K4" s="364" t="s">
        <v>166</v>
      </c>
      <c r="L4" s="357"/>
    </row>
    <row r="5" spans="1:15" s="102" customFormat="1" ht="24" customHeight="1">
      <c r="A5" s="359"/>
      <c r="B5" s="359"/>
      <c r="C5" s="359"/>
      <c r="D5" s="360"/>
      <c r="E5" s="366" t="s">
        <v>165</v>
      </c>
      <c r="F5" s="367"/>
      <c r="G5" s="366" t="s">
        <v>164</v>
      </c>
      <c r="H5" s="367"/>
      <c r="I5" s="116" t="s">
        <v>142</v>
      </c>
      <c r="J5" s="238" t="s">
        <v>141</v>
      </c>
      <c r="K5" s="365"/>
      <c r="L5" s="359"/>
    </row>
    <row r="6" spans="1:15" s="110" customFormat="1" ht="14.25" customHeight="1">
      <c r="A6" s="111"/>
      <c r="B6" s="111"/>
      <c r="C6" s="111"/>
      <c r="D6" s="111"/>
      <c r="E6" s="115"/>
      <c r="F6" s="113"/>
      <c r="G6" s="115"/>
      <c r="H6" s="113"/>
      <c r="I6" s="114"/>
      <c r="J6" s="113"/>
      <c r="K6" s="112"/>
      <c r="L6" s="111"/>
    </row>
    <row r="7" spans="1:15" s="199" customFormat="1">
      <c r="A7" s="237"/>
      <c r="B7" s="356" t="s">
        <v>3</v>
      </c>
      <c r="C7" s="356"/>
      <c r="D7" s="237"/>
      <c r="E7" s="210">
        <f>SUM(E8:E10)</f>
        <v>3087263.59</v>
      </c>
      <c r="F7" s="211"/>
      <c r="G7" s="210">
        <f>SUM(G8:G10)</f>
        <v>1587169</v>
      </c>
      <c r="H7" s="211"/>
      <c r="I7" s="210">
        <f>SUM(I8:I10)</f>
        <v>7242621.8654299993</v>
      </c>
      <c r="J7" s="210">
        <f>SUM(J8:J10)</f>
        <v>14946.029999999999</v>
      </c>
      <c r="K7" s="212" t="s">
        <v>163</v>
      </c>
      <c r="L7" s="237"/>
    </row>
    <row r="8" spans="1:15" s="284" customFormat="1">
      <c r="A8" s="280" t="s">
        <v>162</v>
      </c>
      <c r="B8" s="280"/>
      <c r="C8" s="281"/>
      <c r="D8" s="281"/>
      <c r="E8" s="213">
        <v>1857069.14</v>
      </c>
      <c r="F8" s="214"/>
      <c r="G8" s="215">
        <v>699115</v>
      </c>
      <c r="H8" s="214"/>
      <c r="I8" s="216">
        <v>2769766.0329999998</v>
      </c>
      <c r="J8" s="214">
        <v>3961.82</v>
      </c>
      <c r="K8" s="282"/>
      <c r="L8" s="283" t="s">
        <v>161</v>
      </c>
    </row>
    <row r="9" spans="1:15" s="284" customFormat="1">
      <c r="A9" s="281" t="s">
        <v>160</v>
      </c>
      <c r="B9" s="281"/>
      <c r="C9" s="281"/>
      <c r="D9" s="281"/>
      <c r="E9" s="213">
        <v>552914.44999999995</v>
      </c>
      <c r="F9" s="214"/>
      <c r="G9" s="215">
        <v>487760</v>
      </c>
      <c r="H9" s="214"/>
      <c r="I9" s="217">
        <v>423484.09139999998</v>
      </c>
      <c r="J9" s="214">
        <v>868.22</v>
      </c>
      <c r="K9" s="282"/>
      <c r="L9" s="285" t="s">
        <v>159</v>
      </c>
    </row>
    <row r="10" spans="1:15" s="284" customFormat="1">
      <c r="A10" s="281" t="s">
        <v>158</v>
      </c>
      <c r="B10" s="281"/>
      <c r="C10" s="281"/>
      <c r="D10" s="281"/>
      <c r="E10" s="213">
        <v>677280</v>
      </c>
      <c r="F10" s="214"/>
      <c r="G10" s="213">
        <v>400294</v>
      </c>
      <c r="H10" s="214"/>
      <c r="I10" s="218">
        <v>4049371.7410300002</v>
      </c>
      <c r="J10" s="214">
        <v>10115.99</v>
      </c>
      <c r="K10" s="282"/>
      <c r="L10" s="285" t="s">
        <v>157</v>
      </c>
    </row>
    <row r="11" spans="1:15">
      <c r="A11" s="98"/>
      <c r="B11" s="98"/>
      <c r="C11" s="98"/>
      <c r="D11" s="98"/>
      <c r="E11" s="276"/>
      <c r="F11" s="277"/>
      <c r="G11" s="278"/>
      <c r="H11" s="277"/>
      <c r="I11" s="279"/>
      <c r="J11" s="277"/>
      <c r="K11" s="109"/>
      <c r="L11" s="99"/>
    </row>
    <row r="12" spans="1:15">
      <c r="A12" s="101"/>
      <c r="B12" s="101"/>
      <c r="C12" s="101"/>
      <c r="D12" s="101"/>
      <c r="E12" s="100"/>
      <c r="F12" s="107"/>
      <c r="G12" s="100"/>
      <c r="H12" s="107"/>
      <c r="I12" s="108"/>
      <c r="J12" s="107"/>
      <c r="K12" s="100"/>
      <c r="L12" s="101"/>
    </row>
    <row r="13" spans="1:15" ht="3" customHeight="1"/>
    <row r="14" spans="1:15" s="98" customFormat="1" ht="18.75" customHeight="1">
      <c r="A14" s="99"/>
      <c r="B14" s="99" t="s">
        <v>134</v>
      </c>
      <c r="C14" s="99"/>
      <c r="D14" s="99"/>
      <c r="E14" s="99"/>
      <c r="F14" s="99"/>
      <c r="H14" s="99" t="s">
        <v>156</v>
      </c>
      <c r="J14" s="99"/>
      <c r="K14" s="99"/>
      <c r="L14" s="99"/>
    </row>
  </sheetData>
  <mergeCells count="7">
    <mergeCell ref="B7:C7"/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3"/>
  <sheetViews>
    <sheetView topLeftCell="G1" workbookViewId="0">
      <selection activeCell="B33" sqref="B33:D33"/>
    </sheetView>
  </sheetViews>
  <sheetFormatPr defaultColWidth="9.125" defaultRowHeight="19.2" customHeight="1"/>
  <cols>
    <col min="1" max="1" width="2.25" style="258" customWidth="1"/>
    <col min="2" max="2" width="6.125" style="258" customWidth="1"/>
    <col min="3" max="3" width="5" style="258" customWidth="1"/>
    <col min="4" max="4" width="4.375" style="258" customWidth="1"/>
    <col min="5" max="5" width="16.625" style="258" customWidth="1"/>
    <col min="6" max="6" width="18.375" style="258" customWidth="1"/>
    <col min="7" max="7" width="17.875" style="258" customWidth="1"/>
    <col min="8" max="8" width="19.625" style="258" customWidth="1"/>
    <col min="9" max="9" width="1.375" style="258" customWidth="1"/>
    <col min="10" max="10" width="29.75" style="258" customWidth="1"/>
    <col min="11" max="11" width="4.375" style="121" customWidth="1"/>
    <col min="12" max="12" width="4.125" style="121" customWidth="1"/>
    <col min="13" max="13" width="9.125" style="121"/>
    <col min="14" max="16" width="9.125" style="202"/>
    <col min="17" max="16384" width="9.125" style="121"/>
  </cols>
  <sheetData>
    <row r="1" spans="1:16" s="206" customFormat="1" ht="19.2" customHeight="1">
      <c r="A1" s="257"/>
      <c r="B1" s="257" t="s">
        <v>233</v>
      </c>
      <c r="C1" s="106"/>
      <c r="D1" s="257" t="s">
        <v>282</v>
      </c>
      <c r="E1" s="257"/>
      <c r="F1" s="257"/>
      <c r="G1" s="257"/>
      <c r="H1" s="257"/>
      <c r="I1" s="258"/>
      <c r="J1" s="258"/>
      <c r="K1" s="121"/>
    </row>
    <row r="2" spans="1:16" s="206" customFormat="1" ht="19.2" customHeight="1">
      <c r="A2" s="257"/>
      <c r="B2" s="257" t="s">
        <v>232</v>
      </c>
      <c r="C2" s="106"/>
      <c r="D2" s="257" t="s">
        <v>283</v>
      </c>
      <c r="E2" s="257"/>
      <c r="F2" s="257"/>
      <c r="G2" s="257"/>
      <c r="H2" s="257"/>
      <c r="I2" s="258"/>
      <c r="J2" s="258"/>
      <c r="K2" s="121"/>
    </row>
    <row r="3" spans="1:16" ht="19.2" customHeight="1">
      <c r="A3" s="121"/>
      <c r="B3" s="121"/>
      <c r="C3" s="121"/>
      <c r="D3" s="121"/>
      <c r="E3" s="121"/>
      <c r="F3" s="121"/>
      <c r="G3" s="121"/>
      <c r="H3" s="121"/>
    </row>
    <row r="4" spans="1:16" s="259" customFormat="1" ht="19.2" customHeight="1">
      <c r="A4" s="362" t="s">
        <v>199</v>
      </c>
      <c r="B4" s="362"/>
      <c r="C4" s="362"/>
      <c r="D4" s="363"/>
      <c r="E4" s="103" t="s">
        <v>198</v>
      </c>
      <c r="F4" s="103" t="s">
        <v>147</v>
      </c>
      <c r="G4" s="249" t="s">
        <v>146</v>
      </c>
      <c r="H4" s="248" t="s">
        <v>145</v>
      </c>
      <c r="I4" s="361" t="s">
        <v>197</v>
      </c>
      <c r="J4" s="362"/>
    </row>
    <row r="5" spans="1:16" s="259" customFormat="1" ht="19.2" customHeight="1">
      <c r="A5" s="368"/>
      <c r="B5" s="368"/>
      <c r="C5" s="368"/>
      <c r="D5" s="369"/>
      <c r="E5" s="164" t="s">
        <v>165</v>
      </c>
      <c r="F5" s="164" t="s">
        <v>164</v>
      </c>
      <c r="G5" s="163" t="s">
        <v>142</v>
      </c>
      <c r="H5" s="162" t="s">
        <v>141</v>
      </c>
      <c r="I5" s="370"/>
      <c r="J5" s="368"/>
    </row>
    <row r="6" spans="1:16" s="206" customFormat="1" ht="19.2" customHeight="1">
      <c r="A6" s="159"/>
      <c r="B6" s="159" t="s">
        <v>3</v>
      </c>
      <c r="C6" s="159"/>
      <c r="D6" s="204"/>
      <c r="E6" s="205">
        <f>SUM(E7:E22)</f>
        <v>11628.25</v>
      </c>
      <c r="F6" s="205">
        <f t="shared" ref="F6:G6" si="0">SUM(F7:F22)</f>
        <v>15523.75</v>
      </c>
      <c r="G6" s="205">
        <f t="shared" si="0"/>
        <v>9890.340000000002</v>
      </c>
      <c r="H6" s="205">
        <f>SUM(H7:H22)</f>
        <v>14958.280111327756</v>
      </c>
      <c r="I6" s="158"/>
      <c r="J6" s="159" t="s">
        <v>1</v>
      </c>
      <c r="N6" s="207"/>
      <c r="O6" s="207"/>
      <c r="P6" s="207"/>
    </row>
    <row r="7" spans="1:16" ht="19.2" customHeight="1">
      <c r="A7" s="159"/>
      <c r="B7" s="250" t="s">
        <v>239</v>
      </c>
      <c r="C7" s="251"/>
      <c r="D7" s="251"/>
      <c r="E7" s="252">
        <v>1307</v>
      </c>
      <c r="F7" s="252">
        <v>1106</v>
      </c>
      <c r="G7" s="253">
        <f>1641540/1000</f>
        <v>1641.54</v>
      </c>
      <c r="H7" s="254">
        <v>1484.21</v>
      </c>
      <c r="I7" s="158"/>
      <c r="J7" s="208" t="s">
        <v>195</v>
      </c>
      <c r="N7" s="255"/>
      <c r="O7" s="255"/>
      <c r="P7" s="255"/>
    </row>
    <row r="8" spans="1:16" ht="19.2" customHeight="1">
      <c r="A8" s="159"/>
      <c r="B8" s="208" t="s">
        <v>240</v>
      </c>
      <c r="C8" s="208"/>
      <c r="D8" s="208"/>
      <c r="E8" s="252">
        <v>60</v>
      </c>
      <c r="F8" s="252">
        <v>40</v>
      </c>
      <c r="G8" s="253">
        <f>50000/1000</f>
        <v>50</v>
      </c>
      <c r="H8" s="254">
        <v>1250</v>
      </c>
      <c r="I8" s="158"/>
      <c r="J8" s="256" t="s">
        <v>181</v>
      </c>
      <c r="N8" s="255"/>
      <c r="O8" s="255"/>
      <c r="P8" s="255"/>
    </row>
    <row r="9" spans="1:16" ht="19.2" customHeight="1">
      <c r="A9" s="159"/>
      <c r="B9" s="208" t="s">
        <v>194</v>
      </c>
      <c r="C9" s="208"/>
      <c r="D9" s="208"/>
      <c r="E9" s="161">
        <v>1709</v>
      </c>
      <c r="F9" s="161">
        <v>1397</v>
      </c>
      <c r="G9" s="157">
        <f>1426860/1000</f>
        <v>1426.86</v>
      </c>
      <c r="H9" s="160">
        <v>1021.37</v>
      </c>
      <c r="I9" s="158"/>
      <c r="J9" s="256" t="s">
        <v>245</v>
      </c>
      <c r="N9" s="255"/>
      <c r="O9" s="255"/>
      <c r="P9" s="255"/>
    </row>
    <row r="10" spans="1:16" ht="19.2" customHeight="1">
      <c r="A10" s="159"/>
      <c r="B10" s="208" t="s">
        <v>175</v>
      </c>
      <c r="C10" s="251"/>
      <c r="D10" s="251"/>
      <c r="E10" s="161">
        <v>154</v>
      </c>
      <c r="F10" s="161">
        <v>85</v>
      </c>
      <c r="G10" s="157">
        <f>188030/1000</f>
        <v>188.03</v>
      </c>
      <c r="H10" s="160">
        <v>2212.12</v>
      </c>
      <c r="I10" s="158"/>
      <c r="J10" s="256" t="s">
        <v>174</v>
      </c>
      <c r="N10" s="255"/>
      <c r="O10" s="255"/>
      <c r="P10" s="255"/>
    </row>
    <row r="11" spans="1:16" ht="19.2" customHeight="1">
      <c r="A11" s="159"/>
      <c r="B11" s="250" t="s">
        <v>241</v>
      </c>
      <c r="C11" s="251"/>
      <c r="D11" s="251"/>
      <c r="E11" s="161">
        <v>480.5</v>
      </c>
      <c r="F11" s="161">
        <v>694.5</v>
      </c>
      <c r="G11" s="157">
        <f>1119650/1000</f>
        <v>1119.6500000000001</v>
      </c>
      <c r="H11" s="160">
        <v>1612.17</v>
      </c>
      <c r="I11" s="158"/>
      <c r="J11" s="256" t="s">
        <v>189</v>
      </c>
      <c r="N11" s="255"/>
      <c r="O11" s="255"/>
      <c r="P11" s="255"/>
    </row>
    <row r="12" spans="1:16" ht="19.2" customHeight="1">
      <c r="A12" s="159"/>
      <c r="B12" s="250" t="s">
        <v>191</v>
      </c>
      <c r="C12" s="251"/>
      <c r="D12" s="251"/>
      <c r="E12" s="161">
        <v>1059</v>
      </c>
      <c r="F12" s="161">
        <v>721</v>
      </c>
      <c r="G12" s="157">
        <f>713100/1000</f>
        <v>713.1</v>
      </c>
      <c r="H12" s="160">
        <v>989.04</v>
      </c>
      <c r="I12" s="158"/>
      <c r="J12" s="256" t="s">
        <v>190</v>
      </c>
      <c r="N12" s="255"/>
      <c r="O12" s="255"/>
      <c r="P12" s="255"/>
    </row>
    <row r="13" spans="1:16" ht="19.2" customHeight="1">
      <c r="A13" s="159"/>
      <c r="B13" s="250" t="s">
        <v>183</v>
      </c>
      <c r="C13" s="251"/>
      <c r="D13" s="251"/>
      <c r="E13" s="161">
        <v>30</v>
      </c>
      <c r="F13" s="161">
        <v>30</v>
      </c>
      <c r="G13" s="157">
        <f>15000/1000</f>
        <v>15</v>
      </c>
      <c r="H13" s="160">
        <v>500</v>
      </c>
      <c r="I13" s="158"/>
      <c r="J13" s="256" t="s">
        <v>182</v>
      </c>
      <c r="N13" s="255"/>
      <c r="O13" s="255"/>
      <c r="P13" s="255"/>
    </row>
    <row r="14" spans="1:16" ht="19.2" customHeight="1">
      <c r="A14" s="159"/>
      <c r="B14" s="250" t="s">
        <v>187</v>
      </c>
      <c r="C14" s="251"/>
      <c r="D14" s="251"/>
      <c r="E14" s="161">
        <v>561</v>
      </c>
      <c r="F14" s="161">
        <v>458</v>
      </c>
      <c r="G14" s="157">
        <f>420900/1000</f>
        <v>420.9</v>
      </c>
      <c r="H14" s="160">
        <v>919</v>
      </c>
      <c r="I14" s="158"/>
      <c r="J14" s="256" t="s">
        <v>186</v>
      </c>
      <c r="N14" s="255"/>
      <c r="O14" s="255"/>
      <c r="P14" s="255"/>
    </row>
    <row r="15" spans="1:16" ht="19.2" customHeight="1">
      <c r="A15" s="208"/>
      <c r="B15" s="250" t="s">
        <v>193</v>
      </c>
      <c r="C15" s="251"/>
      <c r="D15" s="251"/>
      <c r="E15" s="161">
        <v>1529.5</v>
      </c>
      <c r="F15" s="161">
        <v>1239.5</v>
      </c>
      <c r="G15" s="157">
        <f>505020/1000</f>
        <v>505.02</v>
      </c>
      <c r="H15" s="160">
        <v>407.44</v>
      </c>
      <c r="I15" s="209"/>
      <c r="J15" s="256" t="s">
        <v>192</v>
      </c>
      <c r="N15" s="255"/>
      <c r="O15" s="255"/>
      <c r="P15" s="255"/>
    </row>
    <row r="16" spans="1:16" ht="19.2" customHeight="1">
      <c r="A16" s="208"/>
      <c r="B16" s="208" t="s">
        <v>242</v>
      </c>
      <c r="C16" s="208"/>
      <c r="D16" s="208"/>
      <c r="E16" s="161">
        <v>4386.5</v>
      </c>
      <c r="F16" s="161">
        <v>7949.5</v>
      </c>
      <c r="G16" s="157">
        <f>2422770/1000</f>
        <v>2422.77</v>
      </c>
      <c r="H16" s="160">
        <v>304.77011132775647</v>
      </c>
      <c r="I16" s="209"/>
      <c r="J16" s="256" t="s">
        <v>178</v>
      </c>
      <c r="N16" s="255"/>
      <c r="O16" s="255"/>
      <c r="P16" s="255"/>
    </row>
    <row r="17" spans="1:16" ht="19.2" customHeight="1">
      <c r="A17" s="208"/>
      <c r="B17" s="208" t="s">
        <v>243</v>
      </c>
      <c r="C17" s="208"/>
      <c r="D17" s="208"/>
      <c r="E17" s="161">
        <v>14</v>
      </c>
      <c r="F17" s="161">
        <v>74</v>
      </c>
      <c r="G17" s="157">
        <f>32200/1000</f>
        <v>32.200000000000003</v>
      </c>
      <c r="H17" s="160">
        <v>435.14</v>
      </c>
      <c r="I17" s="209"/>
      <c r="J17" s="256" t="s">
        <v>196</v>
      </c>
      <c r="N17" s="255"/>
      <c r="O17" s="255"/>
      <c r="P17" s="255"/>
    </row>
    <row r="18" spans="1:16" ht="19.2" customHeight="1">
      <c r="A18" s="208"/>
      <c r="B18" s="208" t="s">
        <v>185</v>
      </c>
      <c r="C18" s="208"/>
      <c r="D18" s="208"/>
      <c r="E18" s="161">
        <v>87</v>
      </c>
      <c r="F18" s="161">
        <v>245</v>
      </c>
      <c r="G18" s="157">
        <f>564500/1000</f>
        <v>564.5</v>
      </c>
      <c r="H18" s="160">
        <v>2304.08</v>
      </c>
      <c r="I18" s="209"/>
      <c r="J18" s="250" t="s">
        <v>184</v>
      </c>
      <c r="N18" s="255"/>
      <c r="O18" s="255"/>
      <c r="P18" s="255"/>
    </row>
    <row r="19" spans="1:16" ht="19.2" customHeight="1">
      <c r="A19" s="208"/>
      <c r="B19" s="208" t="s">
        <v>244</v>
      </c>
      <c r="C19" s="208"/>
      <c r="D19" s="208"/>
      <c r="E19" s="161">
        <v>2</v>
      </c>
      <c r="F19" s="161">
        <v>2</v>
      </c>
      <c r="G19" s="157">
        <f>500/1000</f>
        <v>0.5</v>
      </c>
      <c r="H19" s="160">
        <v>250</v>
      </c>
      <c r="I19" s="209"/>
      <c r="J19" s="256" t="s">
        <v>188</v>
      </c>
      <c r="N19" s="255"/>
      <c r="O19" s="255"/>
      <c r="P19" s="255"/>
    </row>
    <row r="20" spans="1:16" ht="19.2" customHeight="1">
      <c r="A20" s="208"/>
      <c r="B20" s="208" t="s">
        <v>180</v>
      </c>
      <c r="C20" s="208"/>
      <c r="D20" s="208"/>
      <c r="E20" s="161">
        <v>223.5</v>
      </c>
      <c r="F20" s="161">
        <v>1295</v>
      </c>
      <c r="G20" s="157">
        <f>646080/1000</f>
        <v>646.08000000000004</v>
      </c>
      <c r="H20" s="160">
        <v>498.9</v>
      </c>
      <c r="I20" s="209"/>
      <c r="J20" s="256" t="s">
        <v>179</v>
      </c>
      <c r="N20" s="255"/>
      <c r="O20" s="255"/>
      <c r="P20" s="255"/>
    </row>
    <row r="21" spans="1:16" ht="19.2" customHeight="1">
      <c r="A21" s="208"/>
      <c r="B21" s="208" t="s">
        <v>177</v>
      </c>
      <c r="C21" s="159"/>
      <c r="D21" s="159"/>
      <c r="E21" s="161">
        <v>25.25</v>
      </c>
      <c r="F21" s="161">
        <v>187.25</v>
      </c>
      <c r="G21" s="253">
        <f>144190/1000</f>
        <v>144.19</v>
      </c>
      <c r="H21" s="160">
        <v>770.04</v>
      </c>
      <c r="I21" s="209"/>
      <c r="J21" s="256" t="s">
        <v>176</v>
      </c>
      <c r="N21" s="255"/>
      <c r="O21" s="255"/>
      <c r="P21" s="255"/>
    </row>
    <row r="22" spans="1:16" ht="19.2" customHeight="1">
      <c r="A22" s="260"/>
      <c r="B22" s="261"/>
      <c r="C22" s="261"/>
      <c r="D22" s="261"/>
      <c r="E22" s="262"/>
      <c r="F22" s="156"/>
      <c r="G22" s="263"/>
      <c r="H22" s="264"/>
      <c r="I22" s="265"/>
      <c r="J22" s="261"/>
    </row>
    <row r="23" spans="1:16" ht="19.2" customHeight="1">
      <c r="A23" s="121"/>
      <c r="B23" s="266" t="s">
        <v>134</v>
      </c>
      <c r="C23" s="121"/>
      <c r="D23" s="121"/>
      <c r="E23" s="121"/>
      <c r="F23" s="121"/>
      <c r="G23" s="266" t="s">
        <v>173</v>
      </c>
      <c r="H23" s="121"/>
      <c r="I23" s="121"/>
      <c r="J23" s="121"/>
      <c r="N23" s="121"/>
      <c r="O23" s="121"/>
      <c r="P23" s="121"/>
    </row>
    <row r="24" spans="1:16" ht="19.2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</row>
    <row r="27" spans="1:16" ht="19.2" customHeight="1">
      <c r="A27" s="267"/>
      <c r="B27" s="267"/>
      <c r="C27" s="267"/>
      <c r="D27" s="267"/>
      <c r="E27" s="267"/>
      <c r="F27" s="267"/>
      <c r="G27" s="267"/>
      <c r="H27" s="267"/>
      <c r="I27" s="267"/>
      <c r="J27" s="267"/>
    </row>
    <row r="28" spans="1:16" ht="19.2" customHeight="1">
      <c r="B28" s="155" t="s">
        <v>172</v>
      </c>
      <c r="E28" s="266"/>
      <c r="F28" s="122"/>
      <c r="G28" s="266"/>
      <c r="H28" s="122"/>
    </row>
    <row r="30" spans="1:16" s="268" customFormat="1" ht="19.2" customHeight="1">
      <c r="D30" s="269" t="s">
        <v>258</v>
      </c>
      <c r="E30" s="270" t="s">
        <v>246</v>
      </c>
      <c r="F30" s="270" t="s">
        <v>247</v>
      </c>
      <c r="G30" s="270" t="s">
        <v>248</v>
      </c>
      <c r="H30" s="270" t="s">
        <v>249</v>
      </c>
      <c r="I30" s="270" t="s">
        <v>250</v>
      </c>
    </row>
    <row r="31" spans="1:16" s="268" customFormat="1" ht="19.2" customHeight="1">
      <c r="D31" s="271"/>
      <c r="E31" s="272" t="s">
        <v>251</v>
      </c>
      <c r="F31" s="272" t="s">
        <v>248</v>
      </c>
      <c r="G31" s="272" t="s">
        <v>252</v>
      </c>
      <c r="H31" s="272" t="s">
        <v>257</v>
      </c>
      <c r="I31" s="272" t="s">
        <v>253</v>
      </c>
    </row>
    <row r="32" spans="1:16" s="268" customFormat="1" ht="19.2" customHeight="1">
      <c r="D32" s="273"/>
      <c r="E32" s="274"/>
      <c r="F32" s="274" t="s">
        <v>251</v>
      </c>
      <c r="G32" s="274" t="s">
        <v>254</v>
      </c>
      <c r="H32" s="274"/>
      <c r="I32" s="274" t="s">
        <v>255</v>
      </c>
    </row>
    <row r="33" spans="2:16" s="268" customFormat="1" ht="19.2" customHeight="1">
      <c r="B33" s="371" t="s">
        <v>265</v>
      </c>
      <c r="C33" s="371"/>
      <c r="D33" s="372"/>
      <c r="E33" s="242">
        <v>1307</v>
      </c>
      <c r="F33" s="242">
        <v>1106</v>
      </c>
      <c r="G33" s="242">
        <v>1641540</v>
      </c>
      <c r="H33" s="242">
        <v>1484.21</v>
      </c>
      <c r="I33" s="241">
        <v>6.32</v>
      </c>
    </row>
    <row r="34" spans="2:16" s="268" customFormat="1" ht="19.2" customHeight="1">
      <c r="D34" s="243" t="s">
        <v>266</v>
      </c>
      <c r="E34" s="241">
        <v>223.5</v>
      </c>
      <c r="F34" s="242">
        <v>1295</v>
      </c>
      <c r="G34" s="242">
        <v>646080</v>
      </c>
      <c r="H34" s="241">
        <v>498.9</v>
      </c>
      <c r="I34" s="241">
        <v>25</v>
      </c>
    </row>
    <row r="36" spans="2:16" s="268" customFormat="1" ht="19.2" customHeight="1">
      <c r="D36" s="243" t="s">
        <v>265</v>
      </c>
      <c r="E36" s="242">
        <v>1307</v>
      </c>
      <c r="F36" s="242">
        <v>1106</v>
      </c>
      <c r="G36" s="242">
        <v>1641540</v>
      </c>
      <c r="H36" s="242">
        <v>1484.21</v>
      </c>
      <c r="I36" s="241">
        <v>6.32</v>
      </c>
    </row>
    <row r="37" spans="2:16" s="268" customFormat="1" ht="19.2" customHeight="1">
      <c r="D37" s="243" t="s">
        <v>268</v>
      </c>
      <c r="E37" s="241">
        <v>25.25</v>
      </c>
      <c r="F37" s="241">
        <v>187.25</v>
      </c>
      <c r="G37" s="242">
        <v>144190</v>
      </c>
      <c r="H37" s="241">
        <v>770.04</v>
      </c>
      <c r="I37" s="241">
        <v>60</v>
      </c>
    </row>
    <row r="38" spans="2:16" s="268" customFormat="1" ht="19.2" customHeight="1">
      <c r="D38" s="243" t="s">
        <v>269</v>
      </c>
      <c r="E38" s="241">
        <v>480.5</v>
      </c>
      <c r="F38" s="241">
        <v>694.5</v>
      </c>
      <c r="G38" s="242">
        <v>1119650</v>
      </c>
      <c r="H38" s="242">
        <v>1612.17</v>
      </c>
      <c r="I38" s="241">
        <v>7.97</v>
      </c>
    </row>
    <row r="39" spans="2:16" s="268" customFormat="1" ht="19.2" customHeight="1">
      <c r="D39" s="243" t="s">
        <v>270</v>
      </c>
      <c r="E39" s="242">
        <v>1529.5</v>
      </c>
      <c r="F39" s="242">
        <v>1239.5</v>
      </c>
      <c r="G39" s="242">
        <v>505020</v>
      </c>
      <c r="H39" s="241">
        <v>407.44</v>
      </c>
      <c r="I39" s="241">
        <v>75.88</v>
      </c>
    </row>
    <row r="40" spans="2:16" s="268" customFormat="1" ht="19.2" customHeight="1">
      <c r="D40" s="243" t="s">
        <v>271</v>
      </c>
      <c r="E40" s="241">
        <v>14</v>
      </c>
      <c r="F40" s="241">
        <v>74</v>
      </c>
      <c r="G40" s="242">
        <v>32200</v>
      </c>
      <c r="H40" s="241">
        <v>435.14</v>
      </c>
      <c r="I40" s="241">
        <v>39.380000000000003</v>
      </c>
    </row>
    <row r="41" spans="2:16" s="268" customFormat="1" ht="19.2" customHeight="1">
      <c r="D41" s="243" t="s">
        <v>272</v>
      </c>
      <c r="E41" s="241">
        <v>30</v>
      </c>
      <c r="F41" s="241">
        <v>30</v>
      </c>
      <c r="G41" s="242">
        <v>15000</v>
      </c>
      <c r="H41" s="241">
        <v>500</v>
      </c>
      <c r="I41" s="241">
        <v>12</v>
      </c>
    </row>
    <row r="42" spans="2:16" s="268" customFormat="1" ht="19.2" customHeight="1">
      <c r="D42" s="243" t="s">
        <v>273</v>
      </c>
      <c r="E42" s="241">
        <v>561</v>
      </c>
      <c r="F42" s="241">
        <v>458</v>
      </c>
      <c r="G42" s="242">
        <v>420900</v>
      </c>
      <c r="H42" s="241">
        <v>919</v>
      </c>
      <c r="I42" s="241">
        <v>35.24</v>
      </c>
    </row>
    <row r="43" spans="2:16" s="268" customFormat="1" ht="19.2" customHeight="1">
      <c r="D43" s="243" t="s">
        <v>274</v>
      </c>
      <c r="E43" s="241">
        <v>154</v>
      </c>
      <c r="F43" s="241">
        <v>85</v>
      </c>
      <c r="G43" s="242">
        <v>188030</v>
      </c>
      <c r="H43" s="242">
        <v>2212.12</v>
      </c>
      <c r="I43" s="241">
        <v>11.74</v>
      </c>
    </row>
    <row r="44" spans="2:16" s="268" customFormat="1" ht="19.2" customHeight="1">
      <c r="D44" s="243" t="s">
        <v>275</v>
      </c>
      <c r="E44" s="241">
        <v>2</v>
      </c>
      <c r="F44" s="241">
        <v>2</v>
      </c>
      <c r="G44" s="241">
        <v>500</v>
      </c>
      <c r="H44" s="241">
        <v>250</v>
      </c>
      <c r="I44" s="241">
        <v>20</v>
      </c>
    </row>
    <row r="45" spans="2:16" s="268" customFormat="1" ht="19.2" customHeight="1">
      <c r="D45" s="243" t="s">
        <v>276</v>
      </c>
      <c r="E45" s="242">
        <v>1059</v>
      </c>
      <c r="F45" s="241">
        <v>721</v>
      </c>
      <c r="G45" s="242">
        <v>713100</v>
      </c>
      <c r="H45" s="241">
        <v>989.04</v>
      </c>
      <c r="I45" s="241">
        <v>19.899999999999999</v>
      </c>
    </row>
    <row r="46" spans="2:16" s="268" customFormat="1" ht="19.2" customHeight="1">
      <c r="D46" s="243" t="s">
        <v>277</v>
      </c>
      <c r="E46" s="241">
        <v>540</v>
      </c>
      <c r="F46" s="241">
        <v>0</v>
      </c>
      <c r="G46" s="241">
        <v>0</v>
      </c>
      <c r="H46" s="241" t="s">
        <v>259</v>
      </c>
      <c r="I46" s="241" t="s">
        <v>259</v>
      </c>
    </row>
    <row r="47" spans="2:16" ht="19.2" customHeight="1">
      <c r="D47" s="245" t="s">
        <v>278</v>
      </c>
      <c r="E47" s="246">
        <v>909</v>
      </c>
      <c r="F47" s="246">
        <v>179</v>
      </c>
      <c r="G47" s="247">
        <v>266100</v>
      </c>
      <c r="H47" s="247">
        <v>1486.59</v>
      </c>
      <c r="I47" s="121"/>
      <c r="J47" s="121"/>
      <c r="K47" s="202"/>
      <c r="L47" s="202"/>
      <c r="M47" s="202"/>
      <c r="N47" s="121"/>
      <c r="O47" s="121"/>
      <c r="P47" s="121"/>
    </row>
    <row r="48" spans="2:16" ht="19.2" customHeight="1">
      <c r="D48" s="245" t="s">
        <v>269</v>
      </c>
      <c r="E48" s="246">
        <v>480.5</v>
      </c>
      <c r="F48" s="246">
        <v>694.5</v>
      </c>
      <c r="G48" s="247">
        <v>1119650</v>
      </c>
      <c r="H48" s="247">
        <v>1612.17</v>
      </c>
      <c r="I48" s="121"/>
      <c r="J48" s="121"/>
      <c r="K48" s="202"/>
      <c r="L48" s="202"/>
      <c r="M48" s="202"/>
      <c r="N48" s="121"/>
      <c r="O48" s="121"/>
      <c r="P48" s="121"/>
    </row>
    <row r="49" spans="4:9" ht="19.2" customHeight="1">
      <c r="D49" s="245" t="s">
        <v>279</v>
      </c>
      <c r="E49" s="246">
        <v>87</v>
      </c>
      <c r="F49" s="246">
        <v>245</v>
      </c>
      <c r="G49" s="247">
        <v>564500</v>
      </c>
      <c r="H49" s="247">
        <v>2304.08</v>
      </c>
    </row>
    <row r="50" spans="4:9" ht="19.2" customHeight="1">
      <c r="D50" s="245" t="s">
        <v>281</v>
      </c>
      <c r="E50" s="247">
        <v>1709</v>
      </c>
      <c r="F50" s="247">
        <v>1397</v>
      </c>
      <c r="G50" s="247">
        <v>1426860</v>
      </c>
      <c r="H50" s="247">
        <v>1021.37</v>
      </c>
    </row>
    <row r="51" spans="4:9" s="268" customFormat="1" ht="19.2" customHeight="1">
      <c r="D51" s="243" t="s">
        <v>267</v>
      </c>
      <c r="E51" s="242">
        <v>4189.5</v>
      </c>
      <c r="F51" s="242">
        <v>7419.5</v>
      </c>
      <c r="G51" s="242">
        <v>2167970</v>
      </c>
      <c r="H51" s="241">
        <v>292.2</v>
      </c>
      <c r="I51" s="241">
        <v>35.049999999999997</v>
      </c>
    </row>
    <row r="52" spans="4:9" ht="19.2" customHeight="1">
      <c r="D52" s="245" t="s">
        <v>280</v>
      </c>
      <c r="E52" s="246">
        <v>197</v>
      </c>
      <c r="F52" s="246">
        <v>530</v>
      </c>
      <c r="G52" s="247">
        <v>254800</v>
      </c>
      <c r="H52" s="246">
        <v>480.75</v>
      </c>
    </row>
    <row r="53" spans="4:9" ht="19.2" customHeight="1">
      <c r="D53" s="258" t="s">
        <v>242</v>
      </c>
      <c r="E53" s="275">
        <v>4386.5</v>
      </c>
      <c r="F53" s="275">
        <v>7949.5</v>
      </c>
      <c r="G53" s="275">
        <v>2422770</v>
      </c>
      <c r="H53" s="275">
        <v>304.77011132775647</v>
      </c>
    </row>
  </sheetData>
  <mergeCells count="3">
    <mergeCell ref="A4:D5"/>
    <mergeCell ref="I4:J5"/>
    <mergeCell ref="B33:D33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7"/>
  <sheetViews>
    <sheetView showGridLines="0" topLeftCell="H10" workbookViewId="0">
      <selection activeCell="N21" sqref="N21"/>
    </sheetView>
  </sheetViews>
  <sheetFormatPr defaultColWidth="9.125" defaultRowHeight="21"/>
  <cols>
    <col min="1" max="1" width="1.75" style="97" customWidth="1"/>
    <col min="2" max="2" width="5.875" style="97" customWidth="1"/>
    <col min="3" max="3" width="4.25" style="97" customWidth="1"/>
    <col min="4" max="4" width="12.25" style="97" customWidth="1"/>
    <col min="5" max="5" width="25.125" style="97" customWidth="1"/>
    <col min="6" max="6" width="20" style="97" customWidth="1"/>
    <col min="7" max="8" width="18.625" style="97" customWidth="1"/>
    <col min="9" max="9" width="3.375" style="97" customWidth="1"/>
    <col min="10" max="10" width="25.75" style="97" customWidth="1"/>
    <col min="11" max="11" width="2.25" style="96" customWidth="1"/>
    <col min="12" max="12" width="4.125" style="96" customWidth="1"/>
    <col min="13" max="13" width="1.5" style="186" customWidth="1"/>
    <col min="15" max="15" width="9.125" style="186"/>
    <col min="16" max="16384" width="9.125" style="96"/>
  </cols>
  <sheetData>
    <row r="1" spans="1:15" s="104" customFormat="1" ht="18">
      <c r="A1" s="105"/>
      <c r="B1" s="105" t="s">
        <v>237</v>
      </c>
      <c r="C1" s="106"/>
      <c r="D1" s="105" t="s">
        <v>263</v>
      </c>
      <c r="E1" s="105"/>
      <c r="F1" s="105"/>
      <c r="G1" s="105"/>
      <c r="H1" s="105"/>
      <c r="I1" s="97"/>
      <c r="J1" s="97"/>
      <c r="M1" s="184"/>
      <c r="O1" s="184"/>
    </row>
    <row r="2" spans="1:15" s="117" customFormat="1" ht="18">
      <c r="A2" s="118"/>
      <c r="B2" s="105" t="s">
        <v>238</v>
      </c>
      <c r="C2" s="106"/>
      <c r="D2" s="105" t="s">
        <v>264</v>
      </c>
      <c r="E2" s="118"/>
      <c r="F2" s="118"/>
      <c r="G2" s="118"/>
      <c r="H2" s="118"/>
      <c r="I2" s="99"/>
      <c r="J2" s="99"/>
      <c r="M2" s="184"/>
      <c r="O2" s="185"/>
    </row>
    <row r="3" spans="1:15" ht="6" customHeight="1">
      <c r="A3" s="96"/>
      <c r="B3" s="96"/>
      <c r="C3" s="96"/>
      <c r="D3" s="96"/>
      <c r="E3" s="101"/>
      <c r="F3" s="101"/>
      <c r="G3" s="101"/>
      <c r="H3" s="101"/>
    </row>
    <row r="4" spans="1:15" s="102" customFormat="1" ht="18" customHeight="1">
      <c r="A4" s="357" t="s">
        <v>231</v>
      </c>
      <c r="B4" s="357"/>
      <c r="C4" s="357"/>
      <c r="D4" s="358"/>
      <c r="E4" s="183"/>
      <c r="F4" s="182"/>
      <c r="G4" s="181"/>
      <c r="H4" s="181"/>
      <c r="I4" s="357" t="s">
        <v>230</v>
      </c>
      <c r="J4" s="357"/>
      <c r="M4" s="187"/>
      <c r="O4" s="187"/>
    </row>
    <row r="5" spans="1:15" s="102" customFormat="1" ht="21" customHeight="1">
      <c r="A5" s="359"/>
      <c r="B5" s="359"/>
      <c r="C5" s="359"/>
      <c r="D5" s="360"/>
      <c r="E5" s="147" t="s">
        <v>229</v>
      </c>
      <c r="F5" s="180" t="s">
        <v>147</v>
      </c>
      <c r="G5" s="180" t="s">
        <v>146</v>
      </c>
      <c r="H5" s="146" t="s">
        <v>145</v>
      </c>
      <c r="I5" s="359"/>
      <c r="J5" s="359"/>
      <c r="M5" s="187"/>
      <c r="O5" s="187"/>
    </row>
    <row r="6" spans="1:15" s="102" customFormat="1" ht="21" customHeight="1">
      <c r="A6" s="373"/>
      <c r="B6" s="373"/>
      <c r="C6" s="373"/>
      <c r="D6" s="374"/>
      <c r="E6" s="148" t="s">
        <v>228</v>
      </c>
      <c r="F6" s="179" t="s">
        <v>143</v>
      </c>
      <c r="G6" s="164" t="s">
        <v>142</v>
      </c>
      <c r="H6" s="164" t="s">
        <v>141</v>
      </c>
      <c r="I6" s="373"/>
      <c r="J6" s="373"/>
      <c r="M6" s="187"/>
      <c r="O6" s="187"/>
    </row>
    <row r="7" spans="1:15" s="199" customFormat="1" ht="22.5" customHeight="1">
      <c r="A7" s="178"/>
      <c r="B7" s="375" t="s">
        <v>227</v>
      </c>
      <c r="C7" s="375"/>
      <c r="D7" s="376"/>
      <c r="E7" s="307">
        <f>E8+E18</f>
        <v>158343.53</v>
      </c>
      <c r="F7" s="307">
        <f>F8+F18</f>
        <v>35080.5</v>
      </c>
      <c r="G7" s="307">
        <f>G8+G18</f>
        <v>29821.543979999995</v>
      </c>
      <c r="H7" s="307">
        <f>H8+H18</f>
        <v>18299.224622433125</v>
      </c>
      <c r="I7" s="177"/>
      <c r="J7" s="198" t="s">
        <v>226</v>
      </c>
      <c r="M7" s="200"/>
      <c r="O7" s="200"/>
    </row>
    <row r="8" spans="1:15" s="199" customFormat="1" ht="22.5" customHeight="1">
      <c r="A8" s="198"/>
      <c r="B8" s="375" t="s">
        <v>225</v>
      </c>
      <c r="C8" s="375"/>
      <c r="D8" s="376"/>
      <c r="E8" s="308">
        <f>SUM(E9:E17)</f>
        <v>70879.5</v>
      </c>
      <c r="F8" s="308">
        <f>SUM(F9:F17)</f>
        <v>14062.5</v>
      </c>
      <c r="G8" s="308">
        <f>SUM(G9:G17)</f>
        <v>13582.497999999998</v>
      </c>
      <c r="H8" s="308">
        <f>SUM(H9:H17)</f>
        <v>10820.26</v>
      </c>
      <c r="I8" s="176"/>
      <c r="J8" s="198" t="s">
        <v>224</v>
      </c>
      <c r="M8" s="200"/>
      <c r="O8" s="201"/>
    </row>
    <row r="9" spans="1:15" s="121" customFormat="1" ht="19.5" customHeight="1">
      <c r="A9" s="174"/>
      <c r="B9" s="172" t="s">
        <v>223</v>
      </c>
      <c r="C9" s="174"/>
      <c r="D9" s="199"/>
      <c r="E9" s="309">
        <v>6640</v>
      </c>
      <c r="F9" s="309">
        <v>3639</v>
      </c>
      <c r="G9" s="310">
        <v>4805.7839999999997</v>
      </c>
      <c r="H9" s="310">
        <v>1320.63</v>
      </c>
      <c r="I9" s="173"/>
      <c r="J9" s="172" t="s">
        <v>222</v>
      </c>
      <c r="M9" s="189"/>
      <c r="N9" s="202"/>
      <c r="O9" s="201"/>
    </row>
    <row r="10" spans="1:15" s="121" customFormat="1" ht="19.95" customHeight="1">
      <c r="A10" s="174"/>
      <c r="B10" s="172" t="s">
        <v>209</v>
      </c>
      <c r="C10" s="174"/>
      <c r="D10" s="199"/>
      <c r="E10" s="309">
        <v>2026</v>
      </c>
      <c r="F10" s="309">
        <v>20</v>
      </c>
      <c r="G10" s="310">
        <v>46.85</v>
      </c>
      <c r="H10" s="310">
        <v>2342.5</v>
      </c>
      <c r="I10" s="173"/>
      <c r="J10" s="172" t="s">
        <v>208</v>
      </c>
      <c r="M10" s="203"/>
      <c r="N10" s="202"/>
      <c r="O10" s="201"/>
    </row>
    <row r="11" spans="1:15" s="121" customFormat="1" ht="19.95" customHeight="1">
      <c r="A11" s="174"/>
      <c r="B11" s="172" t="s">
        <v>221</v>
      </c>
      <c r="C11" s="174"/>
      <c r="D11" s="199"/>
      <c r="E11" s="309">
        <v>22834</v>
      </c>
      <c r="F11" s="309">
        <v>42</v>
      </c>
      <c r="G11" s="310">
        <v>3.7519999999999998</v>
      </c>
      <c r="H11" s="310">
        <v>89.33</v>
      </c>
      <c r="I11" s="173"/>
      <c r="J11" s="172" t="s">
        <v>220</v>
      </c>
      <c r="M11" s="189"/>
      <c r="N11" s="202"/>
      <c r="O11" s="201"/>
    </row>
    <row r="12" spans="1:15" s="121" customFormat="1" ht="19.95" customHeight="1">
      <c r="A12" s="174"/>
      <c r="B12" s="172" t="s">
        <v>234</v>
      </c>
      <c r="C12" s="174"/>
      <c r="D12" s="199"/>
      <c r="E12" s="309">
        <v>1845</v>
      </c>
      <c r="F12" s="309">
        <v>949</v>
      </c>
      <c r="G12" s="310">
        <v>631</v>
      </c>
      <c r="H12" s="310">
        <v>664.91</v>
      </c>
      <c r="I12" s="173"/>
      <c r="J12" s="172" t="s">
        <v>218</v>
      </c>
      <c r="M12" s="189"/>
      <c r="N12" s="202"/>
      <c r="O12" s="201"/>
    </row>
    <row r="13" spans="1:15" s="121" customFormat="1" ht="19.95" customHeight="1">
      <c r="A13" s="174"/>
      <c r="B13" s="172" t="s">
        <v>235</v>
      </c>
      <c r="C13" s="174"/>
      <c r="D13" s="199"/>
      <c r="E13" s="309">
        <v>2811</v>
      </c>
      <c r="F13" s="309">
        <v>1154</v>
      </c>
      <c r="G13" s="310">
        <v>1085.75</v>
      </c>
      <c r="H13" s="310">
        <v>940.86</v>
      </c>
      <c r="I13" s="173"/>
      <c r="J13" s="172" t="s">
        <v>219</v>
      </c>
      <c r="M13" s="189"/>
      <c r="N13" s="202"/>
      <c r="O13" s="201"/>
    </row>
    <row r="14" spans="1:15" s="121" customFormat="1" ht="19.95" customHeight="1">
      <c r="A14" s="174"/>
      <c r="B14" s="172" t="s">
        <v>217</v>
      </c>
      <c r="C14" s="174"/>
      <c r="D14" s="199"/>
      <c r="E14" s="309">
        <v>909</v>
      </c>
      <c r="F14" s="309">
        <v>494</v>
      </c>
      <c r="G14" s="310">
        <v>1178.6500000000001</v>
      </c>
      <c r="H14" s="310">
        <v>2385.9299999999998</v>
      </c>
      <c r="I14" s="173"/>
      <c r="J14" s="172" t="s">
        <v>216</v>
      </c>
      <c r="M14" s="189"/>
      <c r="N14" s="202"/>
      <c r="O14" s="201"/>
    </row>
    <row r="15" spans="1:15" s="121" customFormat="1" ht="19.95" customHeight="1">
      <c r="A15" s="174"/>
      <c r="B15" s="172" t="s">
        <v>215</v>
      </c>
      <c r="C15" s="174"/>
      <c r="D15" s="199"/>
      <c r="E15" s="309">
        <v>32108.5</v>
      </c>
      <c r="F15" s="309">
        <v>7532.5</v>
      </c>
      <c r="G15" s="310">
        <v>5581.7619999999997</v>
      </c>
      <c r="H15" s="310">
        <v>741.02</v>
      </c>
      <c r="I15" s="173"/>
      <c r="J15" s="172" t="s">
        <v>214</v>
      </c>
      <c r="M15" s="189"/>
      <c r="N15" s="202"/>
      <c r="O15" s="201"/>
    </row>
    <row r="16" spans="1:15" s="121" customFormat="1" ht="19.95" customHeight="1">
      <c r="A16" s="174"/>
      <c r="B16" s="172" t="s">
        <v>213</v>
      </c>
      <c r="C16" s="174"/>
      <c r="D16" s="199"/>
      <c r="E16" s="309">
        <v>381</v>
      </c>
      <c r="F16" s="309">
        <v>69</v>
      </c>
      <c r="G16" s="310">
        <v>96.65</v>
      </c>
      <c r="H16" s="310">
        <v>1400.72</v>
      </c>
      <c r="I16" s="173"/>
      <c r="J16" s="172" t="s">
        <v>212</v>
      </c>
      <c r="M16" s="189"/>
      <c r="N16" s="202"/>
      <c r="O16" s="201"/>
    </row>
    <row r="17" spans="1:15" s="121" customFormat="1" ht="19.95" customHeight="1">
      <c r="A17" s="174"/>
      <c r="B17" s="172" t="s">
        <v>211</v>
      </c>
      <c r="C17" s="174"/>
      <c r="D17" s="199"/>
      <c r="E17" s="309">
        <v>1325</v>
      </c>
      <c r="F17" s="309">
        <v>163</v>
      </c>
      <c r="G17" s="310">
        <v>152.30000000000001</v>
      </c>
      <c r="H17" s="310">
        <v>934.36</v>
      </c>
      <c r="I17" s="173"/>
      <c r="J17" s="172" t="s">
        <v>210</v>
      </c>
      <c r="M17" s="189"/>
      <c r="N17" s="202"/>
      <c r="O17" s="201"/>
    </row>
    <row r="18" spans="1:15" s="206" customFormat="1" ht="22.5" customHeight="1">
      <c r="A18" s="244"/>
      <c r="B18" s="375" t="s">
        <v>207</v>
      </c>
      <c r="C18" s="375"/>
      <c r="D18" s="376"/>
      <c r="E18" s="311">
        <v>87464.03</v>
      </c>
      <c r="F18" s="311">
        <v>21018</v>
      </c>
      <c r="G18" s="312">
        <v>16239.045979999999</v>
      </c>
      <c r="H18" s="312">
        <v>7478.9646224331264</v>
      </c>
      <c r="I18" s="313"/>
      <c r="J18" s="314" t="s">
        <v>206</v>
      </c>
      <c r="M18" s="315"/>
      <c r="N18" s="207"/>
      <c r="O18" s="316"/>
    </row>
    <row r="19" spans="1:15" s="121" customFormat="1" ht="19.2" customHeight="1">
      <c r="A19" s="175"/>
      <c r="B19" s="174" t="s">
        <v>236</v>
      </c>
      <c r="C19" s="198"/>
      <c r="D19" s="199"/>
      <c r="E19" s="309">
        <v>5773</v>
      </c>
      <c r="F19" s="309">
        <v>4184</v>
      </c>
      <c r="G19" s="310">
        <v>7786.11</v>
      </c>
      <c r="H19" s="310">
        <v>1860.9249521988527</v>
      </c>
      <c r="I19" s="173"/>
      <c r="J19" s="172" t="s">
        <v>205</v>
      </c>
      <c r="M19" s="189"/>
      <c r="N19" s="202"/>
      <c r="O19" s="201"/>
    </row>
    <row r="20" spans="1:15" s="121" customFormat="1" ht="19.2" customHeight="1">
      <c r="A20" s="175"/>
      <c r="B20" s="174" t="s">
        <v>204</v>
      </c>
      <c r="C20" s="198"/>
      <c r="D20" s="199"/>
      <c r="E20" s="309">
        <v>51239.03</v>
      </c>
      <c r="F20" s="309">
        <v>15719</v>
      </c>
      <c r="G20" s="310">
        <v>2355.9359800000002</v>
      </c>
      <c r="H20" s="310">
        <v>149.87823525669572</v>
      </c>
      <c r="I20" s="173"/>
      <c r="J20" s="172" t="s">
        <v>203</v>
      </c>
      <c r="M20" s="189"/>
      <c r="N20" s="202"/>
      <c r="O20" s="201"/>
    </row>
    <row r="21" spans="1:15" s="121" customFormat="1" ht="19.2" customHeight="1">
      <c r="A21" s="175"/>
      <c r="B21" s="174" t="s">
        <v>202</v>
      </c>
      <c r="C21" s="198"/>
      <c r="D21" s="199"/>
      <c r="E21" s="309">
        <v>30452</v>
      </c>
      <c r="F21" s="309">
        <v>1115</v>
      </c>
      <c r="G21" s="310">
        <v>6097</v>
      </c>
      <c r="H21" s="310">
        <v>5468.1614349775782</v>
      </c>
      <c r="I21" s="173"/>
      <c r="J21" s="172" t="s">
        <v>201</v>
      </c>
      <c r="M21" s="190"/>
      <c r="N21" s="202"/>
      <c r="O21" s="201"/>
    </row>
    <row r="22" spans="1:15" ht="7.8" customHeight="1">
      <c r="A22" s="168"/>
      <c r="B22" s="168"/>
      <c r="C22" s="168"/>
      <c r="D22" s="168"/>
      <c r="E22" s="171"/>
      <c r="F22" s="171"/>
      <c r="G22" s="170"/>
      <c r="H22" s="170"/>
      <c r="I22" s="169"/>
      <c r="J22" s="168"/>
      <c r="M22" s="190"/>
      <c r="O22" s="194"/>
    </row>
    <row r="23" spans="1:15" ht="9.6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M23" s="190"/>
      <c r="O23" s="188"/>
    </row>
    <row r="24" spans="1:15" ht="24" customHeight="1">
      <c r="A24" s="165"/>
      <c r="B24" s="165" t="s">
        <v>134</v>
      </c>
      <c r="C24" s="165"/>
      <c r="D24" s="165"/>
      <c r="E24" s="166"/>
      <c r="F24" s="165" t="s">
        <v>200</v>
      </c>
      <c r="G24" s="166"/>
      <c r="H24" s="165"/>
      <c r="I24" s="165"/>
      <c r="J24" s="165"/>
      <c r="M24" s="191"/>
      <c r="O24" s="188"/>
    </row>
    <row r="25" spans="1:15" ht="24" customHeight="1">
      <c r="A25" s="99"/>
      <c r="B25" s="98"/>
      <c r="C25" s="99"/>
      <c r="D25" s="99"/>
      <c r="E25" s="99"/>
      <c r="F25" s="98"/>
      <c r="G25" s="98"/>
      <c r="H25" s="99"/>
      <c r="I25" s="99"/>
      <c r="J25" s="99"/>
      <c r="K25" s="98"/>
      <c r="M25" s="191"/>
      <c r="O25" s="188"/>
    </row>
    <row r="26" spans="1:15" s="98" customFormat="1" ht="24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6"/>
      <c r="M26" s="192"/>
      <c r="O26" s="188"/>
    </row>
    <row r="27" spans="1:15">
      <c r="B27" s="240" t="s">
        <v>262</v>
      </c>
      <c r="M27" s="193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hyperlinks>
    <hyperlink ref="B27" r:id="rId1"/>
  </hyperlinks>
  <pageMargins left="0.74803149606299213" right="0.35433070866141736" top="0.78740157480314965" bottom="0.59055118110236227" header="0.51181102362204722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T-11.1</vt:lpstr>
      <vt:lpstr>T-11.2 </vt:lpstr>
      <vt:lpstr>T-11.32561</vt:lpstr>
      <vt:lpstr>T-11.42561</vt:lpstr>
      <vt:lpstr>T-11.52561</vt:lpstr>
      <vt:lpstr>T- 11.6 2561</vt:lpstr>
      <vt:lpstr>T1172561</vt:lpstr>
      <vt:lpstr>T 11.8 2561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2019-12-19T09:19:07Z</cp:lastPrinted>
  <dcterms:created xsi:type="dcterms:W3CDTF">2004-08-20T21:28:46Z</dcterms:created>
  <dcterms:modified xsi:type="dcterms:W3CDTF">2019-12-19T09:44:55Z</dcterms:modified>
</cp:coreProperties>
</file>