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4น28" sheetId="1" r:id="rId1"/>
  </sheets>
  <definedNames>
    <definedName name="_xlnm.Print_Area" localSheetId="0">'T-2.4น28'!$A$1:$Z$41</definedName>
  </definedNames>
  <calcPr calcId="125725"/>
</workbook>
</file>

<file path=xl/calcChain.xml><?xml version="1.0" encoding="utf-8"?>
<calcChain xmlns="http://schemas.openxmlformats.org/spreadsheetml/2006/main">
  <c r="N35" i="1"/>
  <c r="M35"/>
  <c r="L35" s="1"/>
  <c r="K35"/>
  <c r="J35"/>
  <c r="I35"/>
  <c r="H35"/>
  <c r="G35"/>
  <c r="F35"/>
  <c r="N33"/>
  <c r="M33"/>
  <c r="L33" s="1"/>
  <c r="K33"/>
  <c r="J33"/>
  <c r="I33"/>
  <c r="H33"/>
  <c r="G33"/>
  <c r="F33"/>
  <c r="N31"/>
  <c r="M31"/>
  <c r="L31"/>
  <c r="K31"/>
  <c r="J31"/>
  <c r="I31"/>
  <c r="H31"/>
  <c r="G31"/>
  <c r="F31"/>
  <c r="N30"/>
  <c r="M30"/>
  <c r="L30" s="1"/>
  <c r="K30"/>
  <c r="J30"/>
  <c r="I30"/>
  <c r="H30"/>
  <c r="G30"/>
  <c r="N25"/>
  <c r="M25"/>
  <c r="L25" s="1"/>
  <c r="K25"/>
  <c r="I25"/>
  <c r="N22"/>
  <c r="M22"/>
  <c r="L22" s="1"/>
  <c r="K22"/>
  <c r="J22"/>
  <c r="I22"/>
  <c r="H22"/>
  <c r="G22"/>
  <c r="F22"/>
  <c r="N21"/>
  <c r="M21"/>
  <c r="L21" s="1"/>
  <c r="K21"/>
  <c r="J21"/>
  <c r="I21"/>
  <c r="H21"/>
  <c r="G21"/>
  <c r="F21"/>
  <c r="N20"/>
  <c r="M20"/>
  <c r="L20"/>
  <c r="K20"/>
  <c r="J20"/>
  <c r="I20"/>
  <c r="H20"/>
  <c r="G20"/>
  <c r="F20"/>
  <c r="N18"/>
  <c r="M18"/>
  <c r="L18" s="1"/>
  <c r="K18"/>
  <c r="J18"/>
  <c r="I18"/>
  <c r="H18"/>
  <c r="G18"/>
  <c r="F18"/>
  <c r="N11"/>
  <c r="M11"/>
  <c r="K11"/>
  <c r="J11"/>
  <c r="I11"/>
  <c r="H11"/>
  <c r="G11"/>
  <c r="F11"/>
</calcChain>
</file>

<file path=xl/sharedStrings.xml><?xml version="1.0" encoding="utf-8"?>
<sst xmlns="http://schemas.openxmlformats.org/spreadsheetml/2006/main" count="172" uniqueCount="85">
  <si>
    <t>ตาราง</t>
  </si>
  <si>
    <t xml:space="preserve">ประชากรอายุ 15 ปีขึ้นไปที่มีงานทำ จำแนกตามอุตสาหกรรม เป็นรายไตรมาส และเพศ พ.ศ. 2555 - 2556 </t>
  </si>
  <si>
    <t>TABLE</t>
  </si>
  <si>
    <t>EMPLOYED PERSONS AGED 15 YEARS AND OVER BY INDUSTRY, QUARTERLY AND SEX: 2012 - 2013</t>
  </si>
  <si>
    <t>(หน่วยเป็นพัน   In thousands)</t>
  </si>
  <si>
    <t>อุตสาหกรรม</t>
  </si>
  <si>
    <t>2555 (2012)</t>
  </si>
  <si>
    <t>2556 (2013)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</si>
  <si>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</si>
  <si>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</si>
  <si>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</si>
  <si>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</si>
  <si>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</si>
  <si>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</si>
  <si>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</si>
  <si>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</si>
  <si>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</si>
  <si>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</si>
  <si>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</si>
  <si>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</si>
  <si>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</si>
  <si>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</si>
  <si>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</si>
  <si>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</si>
  <si>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</si>
  <si>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</si>
  <si>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</si>
  <si>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</si>
  <si>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</si>
  <si>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</si>
  <si>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</si>
  <si>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</si>
  <si>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</si>
  <si>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</si>
  <si>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</si>
  <si>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</si>
  <si>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</si>
  <si>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</si>
  <si>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</si>
  <si>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</si>
  <si>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</si>
  <si>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</si>
  <si>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</si>
  <si>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</si>
  <si>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</si>
  <si>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</si>
  <si>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</si>
  <si>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</si>
  <si>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</si>
  <si>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</si>
  <si>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</si>
  <si>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</si>
  <si>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</si>
  <si>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</si>
  <si>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</si>
  <si>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</si>
  <si>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</si>
  <si>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</si>
  <si>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</si>
  <si>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</si>
  <si>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</si>
  <si>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</si>
  <si>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</si>
  <si>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</si>
  <si>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</si>
  <si>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</si>
  <si>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</si>
  <si>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</si>
  <si>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</si>
  <si>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</si>
  <si>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</si>
  <si>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</si>
  <si>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</si>
  <si>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</si>
  <si>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</si>
  <si>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</si>
  <si>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</si>
  <si>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</si>
  <si>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</si>
  <si>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</si>
  <si>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</si>
  <si>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</si>
  <si>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2555 - 2556 ระดับจังหวัด  สำนักงานสถิติแห่งชาติ</t>
  </si>
  <si>
    <t>Source:</t>
  </si>
  <si>
    <t xml:space="preserve"> Labour Force Survey: 2012 - 2013,  Provincial level,  National Statistical Office</t>
  </si>
</sst>
</file>

<file path=xl/styles.xml><?xml version="1.0" encoding="utf-8"?>
<styleSheet xmlns="http://schemas.openxmlformats.org/spreadsheetml/2006/main">
  <numFmts count="5">
    <numFmt numFmtId="164" formatCode="#,##0.0;[Red]#,##0.0"/>
    <numFmt numFmtId="165" formatCode="_-* #,##0.00_-;\-* #,##0.00_-;_-* &quot;-&quot;??_-;_-@_-"/>
    <numFmt numFmtId="166" formatCode="#,##0.0"/>
    <numFmt numFmtId="167" formatCode="_-* #,##0.0_-;\-* #,##0.0_-;_-* &quot;-&quot;??_-;_-@_-"/>
    <numFmt numFmtId="168" formatCode="0.0"/>
  </numFmts>
  <fonts count="22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1"/>
      <color rgb="FFFF0000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color rgb="FFFF0000"/>
      <name val="AngsanaUPC"/>
      <family val="1"/>
      <charset val="222"/>
    </font>
    <font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1"/>
      <color rgb="FFFF0000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sz val="12"/>
      <name val="AngsanaUPC"/>
      <family val="1"/>
      <charset val="222"/>
    </font>
    <font>
      <b/>
      <sz val="10"/>
      <name val="AngsanaUPC"/>
      <family val="1"/>
      <charset val="222"/>
    </font>
    <font>
      <b/>
      <sz val="11"/>
      <name val="AngsanaUPC"/>
      <family val="1"/>
      <charset val="222"/>
    </font>
    <font>
      <sz val="14"/>
      <name val="Cordia New"/>
      <charset val="222"/>
    </font>
    <font>
      <b/>
      <sz val="11"/>
      <name val="AngsanaUPC"/>
      <family val="1"/>
    </font>
    <font>
      <sz val="11"/>
      <name val="AngsanaUPC"/>
      <family val="1"/>
    </font>
    <font>
      <sz val="10"/>
      <name val="AngsanaUPC"/>
      <family val="1"/>
      <charset val="222"/>
    </font>
    <font>
      <sz val="10"/>
      <color rgb="FFFF0000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5" fillId="0" borderId="0" applyFont="0" applyFill="0" applyBorder="0" applyAlignment="0" applyProtection="0"/>
    <xf numFmtId="0" fontId="1" fillId="0" borderId="0"/>
    <xf numFmtId="0" fontId="21" fillId="0" borderId="0"/>
    <xf numFmtId="165" fontId="1" fillId="0" borderId="0" applyFont="0" applyFill="0" applyBorder="0" applyAlignment="0" applyProtection="0"/>
    <xf numFmtId="0" fontId="21" fillId="0" borderId="0"/>
  </cellStyleXfs>
  <cellXfs count="11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164" fontId="4" fillId="0" borderId="0" xfId="2" applyNumberFormat="1" applyFont="1"/>
    <xf numFmtId="0" fontId="2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Border="1"/>
    <xf numFmtId="0" fontId="8" fillId="0" borderId="0" xfId="2" applyFont="1" applyBorder="1"/>
    <xf numFmtId="164" fontId="9" fillId="0" borderId="0" xfId="2" applyNumberFormat="1" applyFont="1" applyBorder="1"/>
    <xf numFmtId="0" fontId="10" fillId="0" borderId="1" xfId="2" applyFont="1" applyBorder="1" applyAlignment="1">
      <alignment horizontal="center"/>
    </xf>
    <xf numFmtId="0" fontId="7" fillId="0" borderId="2" xfId="2" applyFont="1" applyBorder="1"/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2" fillId="0" borderId="7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0" xfId="2" applyFont="1" applyBorder="1"/>
    <xf numFmtId="0" fontId="11" fillId="0" borderId="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/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164" fontId="10" fillId="0" borderId="12" xfId="2" applyNumberFormat="1" applyFont="1" applyBorder="1" applyAlignment="1">
      <alignment horizontal="center"/>
    </xf>
    <xf numFmtId="164" fontId="10" fillId="0" borderId="8" xfId="2" applyNumberFormat="1" applyFont="1" applyBorder="1" applyAlignment="1">
      <alignment horizontal="center"/>
    </xf>
    <xf numFmtId="0" fontId="12" fillId="0" borderId="1" xfId="2" applyFont="1" applyBorder="1"/>
    <xf numFmtId="0" fontId="11" fillId="0" borderId="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164" fontId="10" fillId="0" borderId="13" xfId="2" applyNumberFormat="1" applyFont="1" applyBorder="1" applyAlignment="1">
      <alignment horizontal="center"/>
    </xf>
    <xf numFmtId="164" fontId="10" fillId="0" borderId="11" xfId="2" applyNumberFormat="1" applyFont="1" applyBorder="1" applyAlignment="1">
      <alignment horizontal="center"/>
    </xf>
    <xf numFmtId="0" fontId="12" fillId="0" borderId="1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0" xfId="2" applyFont="1" applyBorder="1"/>
    <xf numFmtId="0" fontId="14" fillId="0" borderId="0" xfId="2" applyFont="1" applyBorder="1" applyAlignment="1">
      <alignment horizontal="center"/>
    </xf>
    <xf numFmtId="0" fontId="13" fillId="0" borderId="9" xfId="2" applyFont="1" applyBorder="1"/>
    <xf numFmtId="0" fontId="13" fillId="0" borderId="14" xfId="2" applyFont="1" applyBorder="1"/>
    <xf numFmtId="0" fontId="13" fillId="0" borderId="8" xfId="2" applyFont="1" applyBorder="1"/>
    <xf numFmtId="0" fontId="14" fillId="0" borderId="8" xfId="2" applyFont="1" applyBorder="1"/>
    <xf numFmtId="164" fontId="14" fillId="0" borderId="12" xfId="1" applyNumberFormat="1" applyFont="1" applyFill="1" applyBorder="1" applyAlignment="1">
      <alignment horizontal="right"/>
    </xf>
    <xf numFmtId="164" fontId="16" fillId="0" borderId="12" xfId="1" applyNumberFormat="1" applyFont="1" applyFill="1" applyBorder="1" applyAlignment="1">
      <alignment horizontal="right"/>
    </xf>
    <xf numFmtId="164" fontId="14" fillId="0" borderId="8" xfId="1" applyNumberFormat="1" applyFont="1" applyBorder="1"/>
    <xf numFmtId="0" fontId="14" fillId="0" borderId="7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3" fillId="0" borderId="0" xfId="2" applyFont="1"/>
    <xf numFmtId="0" fontId="14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14" fillId="0" borderId="9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0" fillId="0" borderId="0" xfId="2" applyFont="1" applyBorder="1" applyAlignment="1">
      <alignment vertical="center"/>
    </xf>
    <xf numFmtId="166" fontId="17" fillId="0" borderId="14" xfId="0" applyNumberFormat="1" applyFont="1" applyFill="1" applyBorder="1" applyAlignment="1">
      <alignment horizontal="right"/>
    </xf>
    <xf numFmtId="167" fontId="10" fillId="0" borderId="14" xfId="1" applyNumberFormat="1" applyFont="1" applyFill="1" applyBorder="1" applyAlignment="1">
      <alignment vertical="center"/>
    </xf>
    <xf numFmtId="167" fontId="10" fillId="0" borderId="8" xfId="1" applyNumberFormat="1" applyFont="1" applyFill="1" applyBorder="1" applyAlignment="1">
      <alignment vertical="center"/>
    </xf>
    <xf numFmtId="164" fontId="10" fillId="0" borderId="8" xfId="1" applyNumberFormat="1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168" fontId="10" fillId="0" borderId="9" xfId="2" applyNumberFormat="1" applyFont="1" applyBorder="1" applyAlignment="1">
      <alignment vertical="center"/>
    </xf>
    <xf numFmtId="168" fontId="10" fillId="0" borderId="14" xfId="2" applyNumberFormat="1" applyFont="1" applyBorder="1" applyAlignment="1">
      <alignment vertical="center"/>
    </xf>
    <xf numFmtId="168" fontId="10" fillId="0" borderId="8" xfId="2" applyNumberFormat="1" applyFont="1" applyBorder="1" applyAlignment="1">
      <alignment horizontal="right" vertical="center"/>
    </xf>
    <xf numFmtId="168" fontId="10" fillId="0" borderId="8" xfId="2" applyNumberFormat="1" applyFont="1" applyBorder="1" applyAlignment="1">
      <alignment vertical="center"/>
    </xf>
    <xf numFmtId="164" fontId="10" fillId="0" borderId="8" xfId="1" applyNumberFormat="1" applyFont="1" applyBorder="1" applyAlignment="1">
      <alignment horizontal="right" vertical="center"/>
    </xf>
    <xf numFmtId="0" fontId="10" fillId="0" borderId="8" xfId="2" applyFont="1" applyBorder="1" applyAlignment="1">
      <alignment horizontal="right" vertical="center"/>
    </xf>
    <xf numFmtId="0" fontId="9" fillId="0" borderId="14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9" xfId="2" applyFont="1" applyBorder="1" applyAlignment="1">
      <alignment horizontal="right" vertical="center"/>
    </xf>
    <xf numFmtId="0" fontId="10" fillId="0" borderId="14" xfId="2" applyFont="1" applyBorder="1" applyAlignment="1">
      <alignment horizontal="right" vertical="center"/>
    </xf>
    <xf numFmtId="166" fontId="10" fillId="0" borderId="14" xfId="0" applyNumberFormat="1" applyFont="1" applyFill="1" applyBorder="1" applyAlignment="1">
      <alignment horizontal="right"/>
    </xf>
    <xf numFmtId="164" fontId="10" fillId="0" borderId="14" xfId="2" applyNumberFormat="1" applyFont="1" applyBorder="1" applyAlignment="1">
      <alignment vertical="center"/>
    </xf>
    <xf numFmtId="166" fontId="10" fillId="0" borderId="14" xfId="0" applyNumberFormat="1" applyFont="1" applyFill="1" applyBorder="1"/>
    <xf numFmtId="167" fontId="17" fillId="0" borderId="14" xfId="1" applyNumberFormat="1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 vertical="center"/>
    </xf>
    <xf numFmtId="166" fontId="17" fillId="0" borderId="14" xfId="0" applyNumberFormat="1" applyFont="1" applyFill="1" applyBorder="1"/>
    <xf numFmtId="166" fontId="17" fillId="0" borderId="14" xfId="1" applyNumberFormat="1" applyFont="1" applyFill="1" applyBorder="1"/>
    <xf numFmtId="164" fontId="10" fillId="0" borderId="14" xfId="1" applyNumberFormat="1" applyFont="1" applyBorder="1" applyAlignment="1">
      <alignment vertical="center"/>
    </xf>
    <xf numFmtId="167" fontId="10" fillId="0" borderId="14" xfId="1" applyNumberFormat="1" applyFont="1" applyFill="1" applyBorder="1" applyAlignment="1">
      <alignment horizontal="right" vertical="center"/>
    </xf>
    <xf numFmtId="164" fontId="10" fillId="0" borderId="8" xfId="2" applyNumberFormat="1" applyFont="1" applyBorder="1" applyAlignment="1">
      <alignment horizontal="right" vertical="center"/>
    </xf>
    <xf numFmtId="0" fontId="18" fillId="0" borderId="1" xfId="2" applyFont="1" applyBorder="1"/>
    <xf numFmtId="0" fontId="18" fillId="0" borderId="11" xfId="2" applyFont="1" applyBorder="1"/>
    <xf numFmtId="0" fontId="18" fillId="0" borderId="10" xfId="2" applyFont="1" applyBorder="1"/>
    <xf numFmtId="0" fontId="18" fillId="0" borderId="13" xfId="2" applyFont="1" applyBorder="1"/>
    <xf numFmtId="0" fontId="19" fillId="0" borderId="11" xfId="2" applyFont="1" applyBorder="1"/>
    <xf numFmtId="164" fontId="9" fillId="0" borderId="11" xfId="2" applyNumberFormat="1" applyFont="1" applyBorder="1"/>
    <xf numFmtId="0" fontId="18" fillId="0" borderId="0" xfId="2" applyFont="1"/>
    <xf numFmtId="0" fontId="18" fillId="0" borderId="0" xfId="2" applyFont="1" applyBorder="1"/>
    <xf numFmtId="0" fontId="19" fillId="0" borderId="0" xfId="2" applyFont="1" applyBorder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8" fillId="0" borderId="0" xfId="2" applyFont="1"/>
    <xf numFmtId="164" fontId="9" fillId="0" borderId="0" xfId="2" applyNumberFormat="1" applyFont="1"/>
  </cellXfs>
  <cellStyles count="6"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5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0</xdr:row>
      <xdr:rowOff>9525</xdr:rowOff>
    </xdr:from>
    <xdr:to>
      <xdr:col>26</xdr:col>
      <xdr:colOff>304800</xdr:colOff>
      <xdr:row>44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544050" y="9525"/>
          <a:ext cx="885825" cy="7505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Y52"/>
  <sheetViews>
    <sheetView showGridLines="0" tabSelected="1" zoomScaleNormal="100" workbookViewId="0">
      <selection activeCell="C25" sqref="C25"/>
    </sheetView>
  </sheetViews>
  <sheetFormatPr defaultRowHeight="21"/>
  <cols>
    <col min="1" max="1" width="1.42578125" style="9" customWidth="1"/>
    <col min="2" max="2" width="1.28515625" style="9" customWidth="1"/>
    <col min="3" max="3" width="5.85546875" style="9" customWidth="1"/>
    <col min="4" max="4" width="3.7109375" style="9" customWidth="1"/>
    <col min="5" max="5" width="24.5703125" style="9" customWidth="1"/>
    <col min="6" max="11" width="4.85546875" style="9" customWidth="1"/>
    <col min="12" max="12" width="4.7109375" style="112" customWidth="1"/>
    <col min="13" max="14" width="4.85546875" style="112" customWidth="1"/>
    <col min="15" max="15" width="5.140625" style="112" customWidth="1"/>
    <col min="16" max="16" width="6.140625" style="113" customWidth="1"/>
    <col min="17" max="17" width="4.85546875" style="113" customWidth="1"/>
    <col min="18" max="18" width="4.7109375" style="9" customWidth="1"/>
    <col min="19" max="19" width="4.5703125" style="9" customWidth="1"/>
    <col min="20" max="20" width="4.85546875" style="9" customWidth="1"/>
    <col min="21" max="22" width="0.7109375" style="9" customWidth="1"/>
    <col min="23" max="23" width="11.85546875" style="9" customWidth="1"/>
    <col min="24" max="24" width="15.140625" style="9" customWidth="1"/>
    <col min="25" max="25" width="8.5703125" style="10" customWidth="1"/>
    <col min="26" max="26" width="4.140625" style="9" customWidth="1"/>
    <col min="27" max="16384" width="9.140625" style="9"/>
  </cols>
  <sheetData>
    <row r="1" spans="1:25" s="1" customFormat="1" ht="18.75" customHeight="1">
      <c r="C1" s="1" t="s">
        <v>0</v>
      </c>
      <c r="D1" s="2">
        <v>2.4</v>
      </c>
      <c r="E1" s="1" t="s">
        <v>1</v>
      </c>
      <c r="L1" s="3"/>
      <c r="M1" s="3"/>
      <c r="N1" s="3"/>
      <c r="O1" s="3"/>
      <c r="P1" s="4"/>
      <c r="Q1" s="4"/>
      <c r="U1" s="5"/>
      <c r="V1" s="5"/>
      <c r="W1" s="5"/>
      <c r="X1" s="5"/>
      <c r="Y1" s="5"/>
    </row>
    <row r="2" spans="1:25" s="6" customFormat="1" ht="16.5" customHeight="1">
      <c r="C2" s="6" t="s">
        <v>2</v>
      </c>
      <c r="D2" s="2">
        <v>2.4</v>
      </c>
      <c r="E2" s="6" t="s">
        <v>3</v>
      </c>
      <c r="L2" s="7"/>
      <c r="M2" s="7"/>
      <c r="N2" s="7"/>
      <c r="O2" s="7"/>
      <c r="P2" s="4"/>
      <c r="Q2" s="4"/>
      <c r="U2" s="8"/>
      <c r="V2" s="8"/>
      <c r="W2" s="8"/>
      <c r="X2" s="8"/>
      <c r="Y2" s="8"/>
    </row>
    <row r="3" spans="1:25" ht="14.2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2"/>
      <c r="Q3" s="12"/>
      <c r="R3" s="10"/>
      <c r="U3" s="13" t="s">
        <v>4</v>
      </c>
      <c r="V3" s="13"/>
      <c r="W3" s="13"/>
      <c r="X3" s="13"/>
      <c r="Y3" s="13"/>
    </row>
    <row r="4" spans="1:25" ht="15.75" customHeight="1">
      <c r="A4" s="14"/>
      <c r="B4" s="15" t="s">
        <v>5</v>
      </c>
      <c r="C4" s="16"/>
      <c r="D4" s="16"/>
      <c r="E4" s="17"/>
      <c r="F4" s="18" t="s">
        <v>6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18" t="s">
        <v>7</v>
      </c>
      <c r="S4" s="19"/>
      <c r="T4" s="20"/>
      <c r="U4" s="21" t="s">
        <v>8</v>
      </c>
      <c r="V4" s="22"/>
      <c r="W4" s="22"/>
      <c r="X4" s="22"/>
      <c r="Y4" s="22"/>
    </row>
    <row r="5" spans="1:25" s="30" customFormat="1" ht="15" customHeight="1">
      <c r="A5" s="23"/>
      <c r="B5" s="24"/>
      <c r="C5" s="24"/>
      <c r="D5" s="24"/>
      <c r="E5" s="25"/>
      <c r="F5" s="26" t="s">
        <v>9</v>
      </c>
      <c r="G5" s="15"/>
      <c r="H5" s="27"/>
      <c r="I5" s="26" t="s">
        <v>10</v>
      </c>
      <c r="J5" s="15"/>
      <c r="K5" s="27"/>
      <c r="L5" s="26" t="s">
        <v>11</v>
      </c>
      <c r="M5" s="15"/>
      <c r="N5" s="27"/>
      <c r="O5" s="26" t="s">
        <v>12</v>
      </c>
      <c r="P5" s="15"/>
      <c r="Q5" s="27"/>
      <c r="R5" s="26" t="s">
        <v>9</v>
      </c>
      <c r="S5" s="15"/>
      <c r="T5" s="27"/>
      <c r="U5" s="28"/>
      <c r="V5" s="29"/>
      <c r="W5" s="29"/>
      <c r="X5" s="29"/>
      <c r="Y5" s="29"/>
    </row>
    <row r="6" spans="1:25" s="30" customFormat="1" ht="12.75" customHeight="1">
      <c r="A6" s="23"/>
      <c r="B6" s="24"/>
      <c r="C6" s="24"/>
      <c r="D6" s="24"/>
      <c r="E6" s="25"/>
      <c r="F6" s="31" t="s">
        <v>13</v>
      </c>
      <c r="G6" s="32"/>
      <c r="H6" s="33"/>
      <c r="I6" s="31" t="s">
        <v>14</v>
      </c>
      <c r="J6" s="32"/>
      <c r="K6" s="33"/>
      <c r="L6" s="31" t="s">
        <v>15</v>
      </c>
      <c r="M6" s="32"/>
      <c r="N6" s="33"/>
      <c r="O6" s="31" t="s">
        <v>16</v>
      </c>
      <c r="P6" s="32"/>
      <c r="Q6" s="33"/>
      <c r="R6" s="31" t="s">
        <v>13</v>
      </c>
      <c r="S6" s="32"/>
      <c r="T6" s="33"/>
      <c r="U6" s="28"/>
      <c r="V6" s="29"/>
      <c r="W6" s="29"/>
      <c r="X6" s="29"/>
      <c r="Y6" s="29"/>
    </row>
    <row r="7" spans="1:25" s="30" customFormat="1" ht="13.5" customHeight="1">
      <c r="A7" s="23"/>
      <c r="B7" s="24"/>
      <c r="C7" s="24"/>
      <c r="D7" s="24"/>
      <c r="E7" s="25"/>
      <c r="F7" s="34" t="s">
        <v>17</v>
      </c>
      <c r="G7" s="35" t="s">
        <v>18</v>
      </c>
      <c r="H7" s="36" t="s">
        <v>19</v>
      </c>
      <c r="I7" s="37" t="s">
        <v>17</v>
      </c>
      <c r="J7" s="35" t="s">
        <v>18</v>
      </c>
      <c r="K7" s="37" t="s">
        <v>19</v>
      </c>
      <c r="L7" s="34" t="s">
        <v>17</v>
      </c>
      <c r="M7" s="35" t="s">
        <v>18</v>
      </c>
      <c r="N7" s="36" t="s">
        <v>19</v>
      </c>
      <c r="O7" s="34" t="s">
        <v>17</v>
      </c>
      <c r="P7" s="38" t="s">
        <v>18</v>
      </c>
      <c r="Q7" s="39" t="s">
        <v>19</v>
      </c>
      <c r="R7" s="34" t="s">
        <v>17</v>
      </c>
      <c r="S7" s="35" t="s">
        <v>18</v>
      </c>
      <c r="T7" s="36" t="s">
        <v>19</v>
      </c>
      <c r="U7" s="28"/>
      <c r="V7" s="29"/>
      <c r="W7" s="29"/>
      <c r="X7" s="29"/>
      <c r="Y7" s="29"/>
    </row>
    <row r="8" spans="1:25" s="30" customFormat="1" ht="13.5" customHeight="1">
      <c r="A8" s="40"/>
      <c r="B8" s="41"/>
      <c r="C8" s="41"/>
      <c r="D8" s="41"/>
      <c r="E8" s="42"/>
      <c r="F8" s="43" t="s">
        <v>20</v>
      </c>
      <c r="G8" s="44" t="s">
        <v>21</v>
      </c>
      <c r="H8" s="45" t="s">
        <v>22</v>
      </c>
      <c r="I8" s="46" t="s">
        <v>20</v>
      </c>
      <c r="J8" s="44" t="s">
        <v>21</v>
      </c>
      <c r="K8" s="46" t="s">
        <v>22</v>
      </c>
      <c r="L8" s="43" t="s">
        <v>20</v>
      </c>
      <c r="M8" s="44" t="s">
        <v>21</v>
      </c>
      <c r="N8" s="45" t="s">
        <v>22</v>
      </c>
      <c r="O8" s="43" t="s">
        <v>20</v>
      </c>
      <c r="P8" s="47" t="s">
        <v>21</v>
      </c>
      <c r="Q8" s="48" t="s">
        <v>22</v>
      </c>
      <c r="R8" s="43" t="s">
        <v>20</v>
      </c>
      <c r="S8" s="44" t="s">
        <v>21</v>
      </c>
      <c r="T8" s="45" t="s">
        <v>22</v>
      </c>
      <c r="U8" s="49"/>
      <c r="V8" s="50"/>
      <c r="W8" s="50"/>
      <c r="X8" s="50"/>
      <c r="Y8" s="50"/>
    </row>
    <row r="9" spans="1:25" s="62" customFormat="1" ht="18" customHeight="1">
      <c r="A9" s="51"/>
      <c r="B9" s="52" t="s">
        <v>23</v>
      </c>
      <c r="C9" s="52"/>
      <c r="D9" s="52"/>
      <c r="E9" s="52"/>
      <c r="F9" s="53">
        <v>603.5</v>
      </c>
      <c r="G9" s="54">
        <v>332.5</v>
      </c>
      <c r="H9" s="55">
        <v>271</v>
      </c>
      <c r="I9" s="56">
        <v>604.4</v>
      </c>
      <c r="J9" s="56">
        <v>330.7</v>
      </c>
      <c r="K9" s="56">
        <v>273.8</v>
      </c>
      <c r="L9" s="55">
        <v>611.20000000000005</v>
      </c>
      <c r="M9" s="55">
        <v>334.8</v>
      </c>
      <c r="N9" s="55">
        <v>276.39999999999998</v>
      </c>
      <c r="O9" s="57">
        <v>619.1</v>
      </c>
      <c r="P9" s="58">
        <v>335.5</v>
      </c>
      <c r="Q9" s="59">
        <v>283.7</v>
      </c>
      <c r="R9" s="56">
        <v>603.9</v>
      </c>
      <c r="S9" s="56">
        <v>339.1</v>
      </c>
      <c r="T9" s="56">
        <v>264.8</v>
      </c>
      <c r="U9" s="60" t="s">
        <v>20</v>
      </c>
      <c r="V9" s="61"/>
      <c r="W9" s="61"/>
      <c r="X9" s="61"/>
      <c r="Y9" s="61"/>
    </row>
    <row r="10" spans="1:25" s="62" customFormat="1" ht="12.75" customHeight="1">
      <c r="A10" s="63" t="s">
        <v>24</v>
      </c>
      <c r="B10" s="51"/>
      <c r="C10" s="63"/>
      <c r="D10" s="63"/>
      <c r="E10" s="64"/>
      <c r="F10" s="53"/>
      <c r="G10" s="54"/>
      <c r="H10" s="55"/>
      <c r="I10" s="55"/>
      <c r="J10" s="55"/>
      <c r="K10" s="55"/>
      <c r="L10" s="55"/>
      <c r="M10" s="55"/>
      <c r="N10" s="55"/>
      <c r="O10" s="59"/>
      <c r="P10" s="59"/>
      <c r="Q10" s="59"/>
      <c r="R10" s="56"/>
      <c r="S10" s="56"/>
      <c r="T10" s="56"/>
      <c r="U10" s="65" t="s">
        <v>25</v>
      </c>
      <c r="V10" s="66"/>
      <c r="W10" s="66"/>
      <c r="X10" s="66"/>
      <c r="Y10" s="66"/>
    </row>
    <row r="11" spans="1:25" s="75" customFormat="1" ht="12.75" customHeight="1">
      <c r="A11" s="67"/>
      <c r="B11" s="67" t="s">
        <v>26</v>
      </c>
      <c r="C11" s="67"/>
      <c r="D11" s="67"/>
      <c r="E11" s="67"/>
      <c r="F11" s="68">
        <f>312014/1000</f>
        <v>312.01400000000001</v>
      </c>
      <c r="G11" s="68">
        <f>170510/1000</f>
        <v>170.51</v>
      </c>
      <c r="H11" s="68">
        <f>141504/1000</f>
        <v>141.50399999999999</v>
      </c>
      <c r="I11" s="69">
        <f>331177/1000</f>
        <v>331.17700000000002</v>
      </c>
      <c r="J11" s="70">
        <f>180718/1000</f>
        <v>180.71799999999999</v>
      </c>
      <c r="K11" s="70">
        <f>150458/1000</f>
        <v>150.458</v>
      </c>
      <c r="L11" s="69">
        <v>300.89999999999998</v>
      </c>
      <c r="M11" s="70">
        <f>168108/1000</f>
        <v>168.108</v>
      </c>
      <c r="N11" s="70">
        <f>132749/1000</f>
        <v>132.749</v>
      </c>
      <c r="O11" s="71">
        <v>301</v>
      </c>
      <c r="P11" s="71">
        <v>164.9</v>
      </c>
      <c r="Q11" s="71">
        <v>136.1</v>
      </c>
      <c r="R11" s="72">
        <v>333.3</v>
      </c>
      <c r="S11" s="72">
        <v>193.4</v>
      </c>
      <c r="T11" s="72">
        <v>139.9</v>
      </c>
      <c r="U11" s="73" t="s">
        <v>27</v>
      </c>
      <c r="V11" s="74"/>
      <c r="W11" s="74"/>
      <c r="X11" s="74"/>
      <c r="Y11" s="74"/>
    </row>
    <row r="12" spans="1:25" s="75" customFormat="1" ht="12.75" customHeight="1">
      <c r="A12" s="63" t="s">
        <v>28</v>
      </c>
      <c r="B12" s="63"/>
      <c r="C12" s="63"/>
      <c r="D12" s="64"/>
      <c r="E12" s="67"/>
      <c r="F12" s="76"/>
      <c r="G12" s="77"/>
      <c r="H12" s="72"/>
      <c r="I12" s="72"/>
      <c r="J12" s="72"/>
      <c r="K12" s="72"/>
      <c r="L12" s="72"/>
      <c r="M12" s="72"/>
      <c r="N12" s="72"/>
      <c r="O12" s="71"/>
      <c r="P12" s="71"/>
      <c r="Q12" s="71"/>
      <c r="R12" s="72"/>
      <c r="S12" s="72"/>
      <c r="T12" s="72"/>
      <c r="U12" s="65" t="s">
        <v>29</v>
      </c>
      <c r="V12" s="66"/>
      <c r="W12" s="66"/>
      <c r="X12" s="66"/>
      <c r="Y12" s="66"/>
    </row>
    <row r="13" spans="1:25" s="75" customFormat="1" ht="12.75" customHeight="1">
      <c r="A13" s="67"/>
      <c r="B13" s="67" t="s">
        <v>30</v>
      </c>
      <c r="C13" s="67"/>
      <c r="D13" s="67"/>
      <c r="E13" s="67"/>
      <c r="F13" s="78">
        <v>1.1120000000000001</v>
      </c>
      <c r="G13" s="79">
        <v>1.1120000000000001</v>
      </c>
      <c r="H13" s="80" t="s">
        <v>31</v>
      </c>
      <c r="I13" s="81">
        <v>2.1960000000000002</v>
      </c>
      <c r="J13" s="81">
        <v>2.1960000000000002</v>
      </c>
      <c r="K13" s="80" t="s">
        <v>31</v>
      </c>
      <c r="L13" s="81">
        <v>1.2969999999999999</v>
      </c>
      <c r="M13" s="81">
        <v>1.2969999999999999</v>
      </c>
      <c r="N13" s="80" t="s">
        <v>31</v>
      </c>
      <c r="O13" s="71">
        <v>0.1</v>
      </c>
      <c r="P13" s="71">
        <v>0.1</v>
      </c>
      <c r="Q13" s="82" t="s">
        <v>31</v>
      </c>
      <c r="R13" s="81">
        <v>2.1</v>
      </c>
      <c r="S13" s="72">
        <v>0.8</v>
      </c>
      <c r="T13" s="81">
        <v>1.3</v>
      </c>
      <c r="U13" s="73" t="s">
        <v>32</v>
      </c>
      <c r="V13" s="74"/>
      <c r="W13" s="74"/>
      <c r="X13" s="74"/>
      <c r="Y13" s="74"/>
    </row>
    <row r="14" spans="1:25" s="75" customFormat="1" ht="12.75" customHeight="1">
      <c r="A14" s="67"/>
      <c r="B14" s="67" t="s">
        <v>33</v>
      </c>
      <c r="C14" s="67"/>
      <c r="D14" s="67"/>
      <c r="E14" s="67"/>
      <c r="F14" s="78">
        <v>45.704000000000001</v>
      </c>
      <c r="G14" s="79">
        <v>18.774000000000001</v>
      </c>
      <c r="H14" s="81">
        <v>26.93</v>
      </c>
      <c r="I14" s="81">
        <v>41.926000000000002</v>
      </c>
      <c r="J14" s="81">
        <v>19.225000000000001</v>
      </c>
      <c r="K14" s="81">
        <v>22.7</v>
      </c>
      <c r="L14" s="81">
        <v>53.847999999999999</v>
      </c>
      <c r="M14" s="81">
        <v>25.62</v>
      </c>
      <c r="N14" s="81">
        <v>28.228000000000002</v>
      </c>
      <c r="O14" s="71">
        <v>69.5</v>
      </c>
      <c r="P14" s="71">
        <v>35.299999999999997</v>
      </c>
      <c r="Q14" s="82">
        <v>34.200000000000003</v>
      </c>
      <c r="R14" s="67">
        <v>39.6</v>
      </c>
      <c r="S14" s="77">
        <v>13.8</v>
      </c>
      <c r="T14" s="77">
        <v>25.8</v>
      </c>
      <c r="U14" s="73" t="s">
        <v>34</v>
      </c>
      <c r="V14" s="74"/>
      <c r="W14" s="74"/>
      <c r="X14" s="74"/>
      <c r="Y14" s="74"/>
    </row>
    <row r="15" spans="1:25" s="75" customFormat="1" ht="12.75" customHeight="1">
      <c r="A15" s="67"/>
      <c r="B15" s="67" t="s">
        <v>35</v>
      </c>
      <c r="C15" s="67"/>
      <c r="D15" s="67"/>
      <c r="E15" s="67"/>
      <c r="F15" s="78">
        <v>9.6000000000000002E-2</v>
      </c>
      <c r="G15" s="79">
        <v>9.6000000000000002E-2</v>
      </c>
      <c r="H15" s="80" t="s">
        <v>31</v>
      </c>
      <c r="I15" s="80" t="s">
        <v>31</v>
      </c>
      <c r="J15" s="80" t="s">
        <v>31</v>
      </c>
      <c r="K15" s="80" t="s">
        <v>31</v>
      </c>
      <c r="L15" s="80" t="s">
        <v>31</v>
      </c>
      <c r="M15" s="80" t="s">
        <v>31</v>
      </c>
      <c r="N15" s="80" t="s">
        <v>31</v>
      </c>
      <c r="O15" s="71">
        <v>0.1</v>
      </c>
      <c r="P15" s="71">
        <v>0.1</v>
      </c>
      <c r="Q15" s="82" t="s">
        <v>31</v>
      </c>
      <c r="R15" s="72">
        <v>0.2</v>
      </c>
      <c r="S15" s="72">
        <v>0.1</v>
      </c>
      <c r="T15" s="72">
        <v>0.1</v>
      </c>
      <c r="U15" s="73" t="s">
        <v>36</v>
      </c>
      <c r="V15" s="74"/>
      <c r="W15" s="74"/>
      <c r="X15" s="74"/>
      <c r="Y15" s="74"/>
    </row>
    <row r="16" spans="1:25" s="85" customFormat="1" ht="12.75" customHeight="1">
      <c r="A16" s="67"/>
      <c r="B16" s="67" t="s">
        <v>37</v>
      </c>
      <c r="C16" s="67"/>
      <c r="D16" s="67"/>
      <c r="E16" s="67"/>
      <c r="F16" s="76"/>
      <c r="G16" s="77"/>
      <c r="H16" s="72"/>
      <c r="I16" s="83"/>
      <c r="J16" s="83"/>
      <c r="K16" s="72"/>
      <c r="L16" s="72"/>
      <c r="M16" s="72"/>
      <c r="N16" s="72"/>
      <c r="O16" s="77"/>
      <c r="P16" s="71"/>
      <c r="Q16" s="71"/>
      <c r="R16" s="84"/>
      <c r="S16" s="84"/>
      <c r="T16" s="84"/>
      <c r="U16" s="73" t="s">
        <v>38</v>
      </c>
      <c r="V16" s="74"/>
      <c r="W16" s="74"/>
      <c r="X16" s="74"/>
      <c r="Y16" s="74"/>
    </row>
    <row r="17" spans="1:25" s="85" customFormat="1" ht="12.75" customHeight="1">
      <c r="A17" s="67"/>
      <c r="B17" s="67"/>
      <c r="C17" s="67" t="s">
        <v>39</v>
      </c>
      <c r="D17" s="67"/>
      <c r="E17" s="67"/>
      <c r="F17" s="86" t="s">
        <v>31</v>
      </c>
      <c r="G17" s="87" t="s">
        <v>31</v>
      </c>
      <c r="H17" s="83" t="s">
        <v>31</v>
      </c>
      <c r="I17" s="83" t="s">
        <v>31</v>
      </c>
      <c r="J17" s="83" t="s">
        <v>31</v>
      </c>
      <c r="K17" s="83" t="s">
        <v>31</v>
      </c>
      <c r="L17" s="72">
        <v>0.1</v>
      </c>
      <c r="M17" s="72">
        <v>0.1</v>
      </c>
      <c r="N17" s="83" t="s">
        <v>31</v>
      </c>
      <c r="O17" s="82" t="s">
        <v>31</v>
      </c>
      <c r="P17" s="82" t="s">
        <v>31</v>
      </c>
      <c r="Q17" s="82" t="s">
        <v>31</v>
      </c>
      <c r="R17" s="82" t="s">
        <v>31</v>
      </c>
      <c r="S17" s="82" t="s">
        <v>31</v>
      </c>
      <c r="T17" s="82" t="s">
        <v>31</v>
      </c>
      <c r="U17" s="73" t="s">
        <v>40</v>
      </c>
      <c r="V17" s="74"/>
      <c r="W17" s="74"/>
      <c r="X17" s="74"/>
      <c r="Y17" s="74"/>
    </row>
    <row r="18" spans="1:25" s="75" customFormat="1" ht="12.75" customHeight="1">
      <c r="A18" s="67"/>
      <c r="B18" s="67" t="s">
        <v>41</v>
      </c>
      <c r="C18" s="67"/>
      <c r="D18" s="67"/>
      <c r="E18" s="67"/>
      <c r="F18" s="88">
        <f>48895/1000</f>
        <v>48.895000000000003</v>
      </c>
      <c r="G18" s="88">
        <f>40758/1000</f>
        <v>40.758000000000003</v>
      </c>
      <c r="H18" s="88">
        <f>8137/1000</f>
        <v>8.1370000000000005</v>
      </c>
      <c r="I18" s="69">
        <f>38452/1000</f>
        <v>38.451999999999998</v>
      </c>
      <c r="J18" s="70">
        <f>32909/1000</f>
        <v>32.908999999999999</v>
      </c>
      <c r="K18" s="70">
        <f>5543/1000</f>
        <v>5.5430000000000001</v>
      </c>
      <c r="L18" s="69">
        <f>SUM(M18:N18)</f>
        <v>57.754000000000005</v>
      </c>
      <c r="M18" s="70">
        <f>44307/1000</f>
        <v>44.307000000000002</v>
      </c>
      <c r="N18" s="70">
        <f>13447/1000</f>
        <v>13.446999999999999</v>
      </c>
      <c r="O18" s="71">
        <v>52.8</v>
      </c>
      <c r="P18" s="71">
        <v>41.3</v>
      </c>
      <c r="Q18" s="71">
        <v>11.5</v>
      </c>
      <c r="R18" s="72">
        <v>42.4</v>
      </c>
      <c r="S18" s="72">
        <v>33.299999999999997</v>
      </c>
      <c r="T18" s="72">
        <v>9.1</v>
      </c>
      <c r="U18" s="73" t="s">
        <v>42</v>
      </c>
      <c r="V18" s="74"/>
      <c r="W18" s="74"/>
      <c r="X18" s="74"/>
      <c r="Y18" s="74"/>
    </row>
    <row r="19" spans="1:25" s="75" customFormat="1" ht="12.75" customHeight="1">
      <c r="A19" s="67"/>
      <c r="B19" s="67" t="s">
        <v>43</v>
      </c>
      <c r="C19" s="67"/>
      <c r="D19" s="67"/>
      <c r="E19" s="6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67"/>
      <c r="Q19" s="89"/>
      <c r="R19" s="72"/>
      <c r="S19" s="72"/>
      <c r="T19" s="72"/>
      <c r="U19" s="73" t="s">
        <v>44</v>
      </c>
      <c r="V19" s="74"/>
      <c r="W19" s="74"/>
      <c r="X19" s="74"/>
      <c r="Y19" s="74"/>
    </row>
    <row r="20" spans="1:25" s="75" customFormat="1" ht="12.75" customHeight="1">
      <c r="A20" s="67"/>
      <c r="B20" s="67"/>
      <c r="C20" s="67" t="s">
        <v>45</v>
      </c>
      <c r="D20" s="67"/>
      <c r="E20" s="67"/>
      <c r="F20" s="90">
        <f>103061/1000</f>
        <v>103.06100000000001</v>
      </c>
      <c r="G20" s="90">
        <f>54052/1000</f>
        <v>54.052</v>
      </c>
      <c r="H20" s="88">
        <f>49009/1000</f>
        <v>49.009</v>
      </c>
      <c r="I20" s="69">
        <f>97703/1000</f>
        <v>97.703000000000003</v>
      </c>
      <c r="J20" s="69">
        <f>47057/1000</f>
        <v>47.057000000000002</v>
      </c>
      <c r="K20" s="69">
        <f>50646/1000</f>
        <v>50.646000000000001</v>
      </c>
      <c r="L20" s="69">
        <f>SUM(M20:N20)</f>
        <v>90.140999999999991</v>
      </c>
      <c r="M20" s="69">
        <f>47530/1000</f>
        <v>47.53</v>
      </c>
      <c r="N20" s="69">
        <f>42611/1000</f>
        <v>42.610999999999997</v>
      </c>
      <c r="O20" s="71">
        <v>95.9</v>
      </c>
      <c r="P20" s="89">
        <v>51.9</v>
      </c>
      <c r="Q20" s="71">
        <v>44</v>
      </c>
      <c r="R20" s="72">
        <v>83.9</v>
      </c>
      <c r="S20" s="81">
        <v>49</v>
      </c>
      <c r="T20" s="72">
        <v>34.9</v>
      </c>
      <c r="U20" s="73" t="s">
        <v>46</v>
      </c>
      <c r="V20" s="74"/>
      <c r="W20" s="74"/>
      <c r="X20" s="74"/>
      <c r="Y20" s="74"/>
    </row>
    <row r="21" spans="1:25" s="75" customFormat="1" ht="12.75" customHeight="1">
      <c r="A21" s="67"/>
      <c r="B21" s="67" t="s">
        <v>47</v>
      </c>
      <c r="C21" s="67"/>
      <c r="D21" s="67"/>
      <c r="E21" s="67"/>
      <c r="F21" s="88">
        <f>4255/1000</f>
        <v>4.2549999999999999</v>
      </c>
      <c r="G21" s="88">
        <f>3809/1000</f>
        <v>3.8090000000000002</v>
      </c>
      <c r="H21" s="88">
        <f>447/1000</f>
        <v>0.44700000000000001</v>
      </c>
      <c r="I21" s="69">
        <f>1881/1000</f>
        <v>1.881</v>
      </c>
      <c r="J21" s="70">
        <f>1765/1000</f>
        <v>1.7649999999999999</v>
      </c>
      <c r="K21" s="70">
        <f>116/1000</f>
        <v>0.11600000000000001</v>
      </c>
      <c r="L21" s="69">
        <f>SUM(M21:N21)</f>
        <v>2.577</v>
      </c>
      <c r="M21" s="70">
        <f>2472/1000</f>
        <v>2.472</v>
      </c>
      <c r="N21" s="70">
        <f>105/1000</f>
        <v>0.105</v>
      </c>
      <c r="O21" s="71">
        <v>4.0999999999999996</v>
      </c>
      <c r="P21" s="71">
        <v>3.4</v>
      </c>
      <c r="Q21" s="71">
        <v>0.7</v>
      </c>
      <c r="R21" s="72">
        <v>6.9</v>
      </c>
      <c r="S21" s="72">
        <v>6.1</v>
      </c>
      <c r="T21" s="72">
        <v>0.8</v>
      </c>
      <c r="U21" s="73" t="s">
        <v>48</v>
      </c>
      <c r="V21" s="74"/>
      <c r="W21" s="74"/>
      <c r="X21" s="74"/>
      <c r="Y21" s="74"/>
    </row>
    <row r="22" spans="1:25" s="75" customFormat="1" ht="12.75" customHeight="1">
      <c r="A22" s="67"/>
      <c r="B22" s="67" t="s">
        <v>49</v>
      </c>
      <c r="C22" s="67"/>
      <c r="D22" s="67"/>
      <c r="E22" s="67"/>
      <c r="F22" s="88">
        <f>30308/1000</f>
        <v>30.308</v>
      </c>
      <c r="G22" s="88">
        <f>11052/1000</f>
        <v>11.052</v>
      </c>
      <c r="H22" s="88">
        <f>19256/1000</f>
        <v>19.256</v>
      </c>
      <c r="I22" s="69">
        <f>21920/1000</f>
        <v>21.92</v>
      </c>
      <c r="J22" s="70">
        <f>8891/1000</f>
        <v>8.891</v>
      </c>
      <c r="K22" s="70">
        <f>13030/1000</f>
        <v>13.03</v>
      </c>
      <c r="L22" s="69">
        <f>SUM(M22:N22)</f>
        <v>23.635000000000002</v>
      </c>
      <c r="M22" s="70">
        <f>7905/1000</f>
        <v>7.9050000000000002</v>
      </c>
      <c r="N22" s="70">
        <f>15730/1000</f>
        <v>15.73</v>
      </c>
      <c r="O22" s="71">
        <v>29.9</v>
      </c>
      <c r="P22" s="71">
        <v>10</v>
      </c>
      <c r="Q22" s="71">
        <v>19.8</v>
      </c>
      <c r="R22" s="72">
        <v>22.6</v>
      </c>
      <c r="S22" s="72">
        <v>6</v>
      </c>
      <c r="T22" s="72">
        <v>16.600000000000001</v>
      </c>
      <c r="U22" s="73" t="s">
        <v>50</v>
      </c>
      <c r="V22" s="74"/>
      <c r="W22" s="74"/>
      <c r="X22" s="74"/>
      <c r="Y22" s="74"/>
    </row>
    <row r="23" spans="1:25" s="75" customFormat="1" ht="12.75" customHeight="1">
      <c r="A23" s="67"/>
      <c r="B23" s="67" t="s">
        <v>51</v>
      </c>
      <c r="C23" s="67"/>
      <c r="D23" s="67"/>
      <c r="E23" s="67"/>
      <c r="F23" s="76">
        <v>0.7</v>
      </c>
      <c r="G23" s="77">
        <v>0.4</v>
      </c>
      <c r="H23" s="72">
        <v>0.3</v>
      </c>
      <c r="I23" s="72">
        <v>0.4</v>
      </c>
      <c r="J23" s="81">
        <v>2</v>
      </c>
      <c r="K23" s="72">
        <v>0.2</v>
      </c>
      <c r="L23" s="72">
        <v>0.6</v>
      </c>
      <c r="M23" s="72">
        <v>0.3</v>
      </c>
      <c r="N23" s="72">
        <v>0.3</v>
      </c>
      <c r="O23" s="91">
        <v>1</v>
      </c>
      <c r="P23" s="71">
        <v>0.9</v>
      </c>
      <c r="Q23" s="71">
        <v>0.1</v>
      </c>
      <c r="R23" s="81">
        <v>1</v>
      </c>
      <c r="S23" s="72">
        <v>0.5</v>
      </c>
      <c r="T23" s="72">
        <v>0.6</v>
      </c>
      <c r="U23" s="73" t="s">
        <v>52</v>
      </c>
      <c r="V23" s="74"/>
      <c r="W23" s="74"/>
      <c r="X23" s="74"/>
      <c r="Y23" s="74"/>
    </row>
    <row r="24" spans="1:25" s="75" customFormat="1" ht="12.75" customHeight="1">
      <c r="A24" s="67"/>
      <c r="B24" s="67" t="s">
        <v>53</v>
      </c>
      <c r="C24" s="67"/>
      <c r="D24" s="67"/>
      <c r="E24" s="67"/>
      <c r="F24" s="76">
        <v>1.9</v>
      </c>
      <c r="G24" s="77">
        <v>1.3</v>
      </c>
      <c r="H24" s="72">
        <v>0.6</v>
      </c>
      <c r="I24" s="72">
        <v>2.7</v>
      </c>
      <c r="J24" s="72">
        <v>2.2999999999999998</v>
      </c>
      <c r="K24" s="72">
        <v>0.4</v>
      </c>
      <c r="L24" s="72">
        <v>1.7</v>
      </c>
      <c r="M24" s="72">
        <v>1.5</v>
      </c>
      <c r="N24" s="72">
        <v>0.2</v>
      </c>
      <c r="O24" s="71">
        <v>0.9</v>
      </c>
      <c r="P24" s="71">
        <v>0.4</v>
      </c>
      <c r="Q24" s="71">
        <v>0.5</v>
      </c>
      <c r="R24" s="72">
        <v>4.4000000000000004</v>
      </c>
      <c r="S24" s="72">
        <v>0.9</v>
      </c>
      <c r="T24" s="72">
        <v>3.5</v>
      </c>
      <c r="U24" s="73" t="s">
        <v>54</v>
      </c>
      <c r="V24" s="74"/>
      <c r="W24" s="74"/>
      <c r="X24" s="74"/>
      <c r="Y24" s="74"/>
    </row>
    <row r="25" spans="1:25" s="75" customFormat="1" ht="12.75" customHeight="1">
      <c r="A25" s="67"/>
      <c r="B25" s="67" t="s">
        <v>55</v>
      </c>
      <c r="C25" s="67"/>
      <c r="D25" s="67"/>
      <c r="E25" s="67"/>
      <c r="F25" s="92" t="s">
        <v>31</v>
      </c>
      <c r="G25" s="80" t="s">
        <v>31</v>
      </c>
      <c r="H25" s="80" t="s">
        <v>31</v>
      </c>
      <c r="I25" s="69">
        <f>1502/1000</f>
        <v>1.502</v>
      </c>
      <c r="J25" s="80" t="s">
        <v>31</v>
      </c>
      <c r="K25" s="70">
        <f>1502/1000</f>
        <v>1.502</v>
      </c>
      <c r="L25" s="69">
        <f>SUM(M25:N25)</f>
        <v>0.17599999999999999</v>
      </c>
      <c r="M25" s="70">
        <f>103/1000</f>
        <v>0.10299999999999999</v>
      </c>
      <c r="N25" s="70">
        <f>73/1000</f>
        <v>7.2999999999999995E-2</v>
      </c>
      <c r="O25" s="71">
        <v>0.3</v>
      </c>
      <c r="P25" s="71">
        <v>0.1</v>
      </c>
      <c r="Q25" s="71">
        <v>0.2</v>
      </c>
      <c r="R25" s="72">
        <v>0.2</v>
      </c>
      <c r="S25" s="83" t="s">
        <v>31</v>
      </c>
      <c r="T25" s="72">
        <v>0.2</v>
      </c>
      <c r="U25" s="73" t="s">
        <v>56</v>
      </c>
      <c r="V25" s="74"/>
      <c r="W25" s="74"/>
      <c r="X25" s="74"/>
      <c r="Y25" s="74"/>
    </row>
    <row r="26" spans="1:25" s="85" customFormat="1" ht="12.75" customHeight="1">
      <c r="A26" s="67"/>
      <c r="B26" s="67" t="s">
        <v>57</v>
      </c>
      <c r="C26" s="67"/>
      <c r="D26" s="67"/>
      <c r="E26" s="67"/>
      <c r="F26" s="76">
        <v>1.6</v>
      </c>
      <c r="G26" s="77">
        <v>0.8</v>
      </c>
      <c r="H26" s="72">
        <v>0.9</v>
      </c>
      <c r="I26" s="72">
        <v>0.8</v>
      </c>
      <c r="J26" s="72">
        <v>0.4</v>
      </c>
      <c r="K26" s="72">
        <v>0.4</v>
      </c>
      <c r="L26" s="72">
        <v>0.5</v>
      </c>
      <c r="M26" s="72">
        <v>0.4</v>
      </c>
      <c r="N26" s="72">
        <v>0.1</v>
      </c>
      <c r="O26" s="71">
        <v>0.6</v>
      </c>
      <c r="P26" s="71">
        <v>0.4</v>
      </c>
      <c r="Q26" s="71">
        <v>0.2</v>
      </c>
      <c r="R26" s="72">
        <v>0.4</v>
      </c>
      <c r="S26" s="83" t="s">
        <v>31</v>
      </c>
      <c r="T26" s="72">
        <v>0.4</v>
      </c>
      <c r="U26" s="73" t="s">
        <v>58</v>
      </c>
      <c r="V26" s="74"/>
      <c r="W26" s="74"/>
      <c r="X26" s="74"/>
      <c r="Y26" s="74"/>
    </row>
    <row r="27" spans="1:25" s="85" customFormat="1" ht="12.75" customHeight="1">
      <c r="A27" s="67"/>
      <c r="B27" s="67" t="s">
        <v>59</v>
      </c>
      <c r="C27" s="67"/>
      <c r="D27" s="67"/>
      <c r="E27" s="67"/>
      <c r="F27" s="76">
        <v>0.5</v>
      </c>
      <c r="G27" s="77">
        <v>0.1</v>
      </c>
      <c r="H27" s="72">
        <v>0.4</v>
      </c>
      <c r="I27" s="72">
        <v>1.8</v>
      </c>
      <c r="J27" s="72">
        <v>1.4</v>
      </c>
      <c r="K27" s="72">
        <v>0.3</v>
      </c>
      <c r="L27" s="72">
        <v>2.9</v>
      </c>
      <c r="M27" s="72">
        <v>1.5</v>
      </c>
      <c r="N27" s="72">
        <v>1.5</v>
      </c>
      <c r="O27" s="71">
        <v>2.2000000000000002</v>
      </c>
      <c r="P27" s="71">
        <v>0.5</v>
      </c>
      <c r="Q27" s="71">
        <v>1.8</v>
      </c>
      <c r="R27" s="72">
        <v>1.2</v>
      </c>
      <c r="S27" s="72">
        <v>0.6</v>
      </c>
      <c r="T27" s="72">
        <v>0.6</v>
      </c>
      <c r="U27" s="73" t="s">
        <v>60</v>
      </c>
      <c r="V27" s="74"/>
      <c r="W27" s="74"/>
      <c r="X27" s="74"/>
      <c r="Y27" s="74"/>
    </row>
    <row r="28" spans="1:25" s="85" customFormat="1" ht="12.75" customHeight="1">
      <c r="A28" s="67"/>
      <c r="B28" s="67" t="s">
        <v>61</v>
      </c>
      <c r="C28" s="67"/>
      <c r="D28" s="67"/>
      <c r="E28" s="67"/>
      <c r="F28" s="77"/>
      <c r="G28" s="77"/>
      <c r="H28" s="72"/>
      <c r="I28" s="72"/>
      <c r="J28" s="72"/>
      <c r="K28" s="72"/>
      <c r="L28" s="72"/>
      <c r="M28" s="72"/>
      <c r="N28" s="72"/>
      <c r="O28" s="67"/>
      <c r="P28" s="89"/>
      <c r="Q28" s="71"/>
      <c r="R28" s="72"/>
      <c r="S28" s="77"/>
      <c r="T28" s="72"/>
      <c r="U28" s="73" t="s">
        <v>62</v>
      </c>
      <c r="V28" s="74"/>
      <c r="W28" s="74"/>
      <c r="X28" s="74"/>
      <c r="Y28" s="74"/>
    </row>
    <row r="29" spans="1:25" s="75" customFormat="1" ht="12.75" customHeight="1">
      <c r="A29" s="67"/>
      <c r="B29" s="67"/>
      <c r="C29" s="67" t="s">
        <v>63</v>
      </c>
      <c r="D29" s="67"/>
      <c r="E29" s="67"/>
      <c r="F29" s="76">
        <v>20.399999999999999</v>
      </c>
      <c r="G29" s="77">
        <v>14.8</v>
      </c>
      <c r="H29" s="72">
        <v>5.6</v>
      </c>
      <c r="I29" s="72">
        <v>19.2</v>
      </c>
      <c r="J29" s="81">
        <v>14</v>
      </c>
      <c r="K29" s="72">
        <v>5.0999999999999996</v>
      </c>
      <c r="L29" s="72">
        <v>22.1</v>
      </c>
      <c r="M29" s="72">
        <v>17.399999999999999</v>
      </c>
      <c r="N29" s="72">
        <v>4.7</v>
      </c>
      <c r="O29" s="71">
        <v>21.8</v>
      </c>
      <c r="P29" s="71">
        <v>16</v>
      </c>
      <c r="Q29" s="71">
        <v>5.9</v>
      </c>
      <c r="R29" s="72">
        <v>25.7</v>
      </c>
      <c r="S29" s="72">
        <v>16.5</v>
      </c>
      <c r="T29" s="72">
        <v>9.1</v>
      </c>
      <c r="U29" s="73" t="s">
        <v>64</v>
      </c>
      <c r="V29" s="74"/>
      <c r="W29" s="74"/>
      <c r="X29" s="74"/>
      <c r="Y29" s="74"/>
    </row>
    <row r="30" spans="1:25" s="75" customFormat="1" ht="12.75" customHeight="1">
      <c r="A30" s="67"/>
      <c r="B30" s="67" t="s">
        <v>65</v>
      </c>
      <c r="C30" s="67"/>
      <c r="D30" s="67"/>
      <c r="E30" s="67"/>
      <c r="F30" s="76">
        <v>20.8</v>
      </c>
      <c r="G30" s="93">
        <f>11788/1000</f>
        <v>11.788</v>
      </c>
      <c r="H30" s="93">
        <f>9057/1000</f>
        <v>9.0570000000000004</v>
      </c>
      <c r="I30" s="69">
        <f>23870/1000</f>
        <v>23.87</v>
      </c>
      <c r="J30" s="70">
        <f>12839/1000</f>
        <v>12.839</v>
      </c>
      <c r="K30" s="70">
        <f>11031/1000</f>
        <v>11.031000000000001</v>
      </c>
      <c r="L30" s="69">
        <f>SUM(M30:N30)</f>
        <v>26.148</v>
      </c>
      <c r="M30" s="70">
        <f>8052/1000</f>
        <v>8.0519999999999996</v>
      </c>
      <c r="N30" s="70">
        <f>18096/1000</f>
        <v>18.096</v>
      </c>
      <c r="O30" s="71">
        <v>21.7</v>
      </c>
      <c r="P30" s="71">
        <v>6.6</v>
      </c>
      <c r="Q30" s="71">
        <v>15.1</v>
      </c>
      <c r="R30" s="72">
        <v>25.3</v>
      </c>
      <c r="S30" s="72">
        <v>13.8</v>
      </c>
      <c r="T30" s="72">
        <v>11.5</v>
      </c>
      <c r="U30" s="73" t="s">
        <v>66</v>
      </c>
      <c r="V30" s="74"/>
      <c r="W30" s="74"/>
      <c r="X30" s="74"/>
      <c r="Y30" s="74"/>
    </row>
    <row r="31" spans="1:25" s="75" customFormat="1" ht="12.75" customHeight="1">
      <c r="A31" s="67"/>
      <c r="B31" s="67" t="s">
        <v>67</v>
      </c>
      <c r="C31" s="67"/>
      <c r="D31" s="67"/>
      <c r="E31" s="67"/>
      <c r="F31" s="68">
        <f>3804/1000</f>
        <v>3.8039999999999998</v>
      </c>
      <c r="G31" s="68">
        <f>1546/1000</f>
        <v>1.546</v>
      </c>
      <c r="H31" s="94">
        <f>2259/1000</f>
        <v>2.2589999999999999</v>
      </c>
      <c r="I31" s="69">
        <f>4968/1000</f>
        <v>4.968</v>
      </c>
      <c r="J31" s="70">
        <f>852/1000</f>
        <v>0.85199999999999998</v>
      </c>
      <c r="K31" s="70">
        <f>4116/1000</f>
        <v>4.1159999999999997</v>
      </c>
      <c r="L31" s="69">
        <f>SUM(M31:N31)</f>
        <v>9.7219999999999995</v>
      </c>
      <c r="M31" s="70">
        <f>2554/1000</f>
        <v>2.5539999999999998</v>
      </c>
      <c r="N31" s="70">
        <f>7168/1000</f>
        <v>7.1680000000000001</v>
      </c>
      <c r="O31" s="71">
        <v>4.5999999999999996</v>
      </c>
      <c r="P31" s="71">
        <v>0.7</v>
      </c>
      <c r="Q31" s="71">
        <v>3.9</v>
      </c>
      <c r="R31" s="72">
        <v>2.8</v>
      </c>
      <c r="S31" s="72">
        <v>0.6</v>
      </c>
      <c r="T31" s="72">
        <v>2.2000000000000002</v>
      </c>
      <c r="U31" s="73" t="s">
        <v>68</v>
      </c>
      <c r="V31" s="74"/>
      <c r="W31" s="74"/>
      <c r="X31" s="74"/>
      <c r="Y31" s="74"/>
    </row>
    <row r="32" spans="1:25" s="75" customFormat="1" ht="12.75" customHeight="1">
      <c r="A32" s="67"/>
      <c r="B32" s="67" t="s">
        <v>69</v>
      </c>
      <c r="C32" s="67"/>
      <c r="D32" s="67"/>
      <c r="E32" s="67"/>
      <c r="F32" s="76">
        <v>0.7</v>
      </c>
      <c r="G32" s="77">
        <v>0.2</v>
      </c>
      <c r="H32" s="72">
        <v>0.5</v>
      </c>
      <c r="I32" s="72">
        <v>4.4000000000000004</v>
      </c>
      <c r="J32" s="72">
        <v>2.2000000000000002</v>
      </c>
      <c r="K32" s="72">
        <v>2.2000000000000002</v>
      </c>
      <c r="L32" s="72">
        <v>5.9</v>
      </c>
      <c r="M32" s="72">
        <v>2.6</v>
      </c>
      <c r="N32" s="72">
        <v>3.3</v>
      </c>
      <c r="O32" s="71">
        <v>1.7</v>
      </c>
      <c r="P32" s="71">
        <v>0.6</v>
      </c>
      <c r="Q32" s="71">
        <v>1</v>
      </c>
      <c r="R32" s="72">
        <v>0.5</v>
      </c>
      <c r="S32" s="72">
        <v>0.4</v>
      </c>
      <c r="T32" s="72">
        <v>0.1</v>
      </c>
      <c r="U32" s="73" t="s">
        <v>70</v>
      </c>
      <c r="V32" s="74"/>
      <c r="W32" s="74"/>
      <c r="X32" s="74"/>
      <c r="Y32" s="74"/>
    </row>
    <row r="33" spans="1:25" s="75" customFormat="1" ht="12.75" customHeight="1">
      <c r="A33" s="67"/>
      <c r="B33" s="67" t="s">
        <v>71</v>
      </c>
      <c r="C33" s="67"/>
      <c r="D33" s="67"/>
      <c r="E33" s="67"/>
      <c r="F33" s="68">
        <f>6778/1000</f>
        <v>6.7779999999999996</v>
      </c>
      <c r="G33" s="68">
        <f>1323/1000</f>
        <v>1.323</v>
      </c>
      <c r="H33" s="68">
        <f>5455/1000</f>
        <v>5.4550000000000001</v>
      </c>
      <c r="I33" s="69">
        <f>8464/1000</f>
        <v>8.4640000000000004</v>
      </c>
      <c r="J33" s="70">
        <f>3545/1000</f>
        <v>3.5449999999999999</v>
      </c>
      <c r="K33" s="70">
        <f>4919/1000</f>
        <v>4.9189999999999996</v>
      </c>
      <c r="L33" s="69">
        <f>SUM(M33:N33)</f>
        <v>6.7919999999999998</v>
      </c>
      <c r="M33" s="70">
        <f>1661/1000</f>
        <v>1.661</v>
      </c>
      <c r="N33" s="70">
        <f>5131/1000</f>
        <v>5.1310000000000002</v>
      </c>
      <c r="O33" s="71">
        <v>8.9</v>
      </c>
      <c r="P33" s="71">
        <v>2</v>
      </c>
      <c r="Q33" s="71">
        <v>6.9</v>
      </c>
      <c r="R33" s="72">
        <v>10.199999999999999</v>
      </c>
      <c r="S33" s="72">
        <v>3.1</v>
      </c>
      <c r="T33" s="72">
        <v>7.1</v>
      </c>
      <c r="U33" s="73" t="s">
        <v>72</v>
      </c>
      <c r="V33" s="74"/>
      <c r="W33" s="74"/>
      <c r="X33" s="74"/>
      <c r="Y33" s="74"/>
    </row>
    <row r="34" spans="1:25" s="75" customFormat="1" ht="12.75" customHeight="1">
      <c r="A34" s="67"/>
      <c r="B34" s="67" t="s">
        <v>73</v>
      </c>
      <c r="C34" s="67"/>
      <c r="D34" s="67"/>
      <c r="E34" s="67"/>
      <c r="F34" s="76"/>
      <c r="G34" s="77"/>
      <c r="H34" s="72"/>
      <c r="I34" s="72"/>
      <c r="J34" s="72"/>
      <c r="K34" s="72"/>
      <c r="L34" s="72"/>
      <c r="M34" s="72"/>
      <c r="N34" s="72"/>
      <c r="O34" s="67"/>
      <c r="P34" s="95"/>
      <c r="Q34" s="71"/>
      <c r="R34" s="72"/>
      <c r="S34" s="72"/>
      <c r="T34" s="72"/>
      <c r="U34" s="73" t="s">
        <v>74</v>
      </c>
      <c r="V34" s="74"/>
      <c r="W34" s="74"/>
      <c r="X34" s="74"/>
      <c r="Y34" s="74"/>
    </row>
    <row r="35" spans="1:25" s="75" customFormat="1" ht="12.75" customHeight="1">
      <c r="A35" s="67"/>
      <c r="B35" s="67"/>
      <c r="C35" s="67" t="s">
        <v>75</v>
      </c>
      <c r="D35" s="67"/>
      <c r="E35" s="67"/>
      <c r="F35" s="68">
        <f>868/1000</f>
        <v>0.86799999999999999</v>
      </c>
      <c r="G35" s="68">
        <f>105/1000</f>
        <v>0.105</v>
      </c>
      <c r="H35" s="68">
        <f>763/1000</f>
        <v>0.76300000000000001</v>
      </c>
      <c r="I35" s="69">
        <f>1290/1000</f>
        <v>1.29</v>
      </c>
      <c r="J35" s="96">
        <f>149/1000</f>
        <v>0.14899999999999999</v>
      </c>
      <c r="K35" s="69">
        <f>1141/1000</f>
        <v>1.141</v>
      </c>
      <c r="L35" s="69">
        <f>SUM(M35:N35)</f>
        <v>4.3879999999999999</v>
      </c>
      <c r="M35" s="96">
        <f>1417/1000</f>
        <v>1.417</v>
      </c>
      <c r="N35" s="69">
        <f>2971/1000</f>
        <v>2.9710000000000001</v>
      </c>
      <c r="O35" s="71">
        <v>1.8</v>
      </c>
      <c r="P35" s="71">
        <v>0.1</v>
      </c>
      <c r="Q35" s="71">
        <v>1.7</v>
      </c>
      <c r="R35" s="72">
        <v>1.2</v>
      </c>
      <c r="S35" s="72">
        <v>0.2</v>
      </c>
      <c r="T35" s="81">
        <v>1</v>
      </c>
      <c r="U35" s="73" t="s">
        <v>76</v>
      </c>
      <c r="V35" s="74"/>
      <c r="W35" s="74"/>
      <c r="X35" s="74"/>
      <c r="Y35" s="74"/>
    </row>
    <row r="36" spans="1:25" s="75" customFormat="1" ht="12.75" customHeight="1">
      <c r="A36" s="67"/>
      <c r="B36" s="67" t="s">
        <v>77</v>
      </c>
      <c r="C36" s="67"/>
      <c r="D36" s="67"/>
      <c r="E36" s="67"/>
      <c r="F36" s="92" t="s">
        <v>31</v>
      </c>
      <c r="G36" s="80" t="s">
        <v>31</v>
      </c>
      <c r="H36" s="80" t="s">
        <v>31</v>
      </c>
      <c r="I36" s="80" t="s">
        <v>31</v>
      </c>
      <c r="J36" s="80" t="s">
        <v>31</v>
      </c>
      <c r="K36" s="80" t="s">
        <v>31</v>
      </c>
      <c r="L36" s="80" t="s">
        <v>31</v>
      </c>
      <c r="M36" s="80" t="s">
        <v>31</v>
      </c>
      <c r="N36" s="80" t="s">
        <v>31</v>
      </c>
      <c r="O36" s="80" t="s">
        <v>31</v>
      </c>
      <c r="P36" s="97" t="s">
        <v>31</v>
      </c>
      <c r="Q36" s="97" t="s">
        <v>31</v>
      </c>
      <c r="R36" s="80" t="s">
        <v>31</v>
      </c>
      <c r="S36" s="80" t="s">
        <v>31</v>
      </c>
      <c r="T36" s="80" t="s">
        <v>31</v>
      </c>
      <c r="U36" s="73" t="s">
        <v>78</v>
      </c>
      <c r="V36" s="74"/>
      <c r="W36" s="74"/>
      <c r="X36" s="74"/>
      <c r="Y36" s="74"/>
    </row>
    <row r="37" spans="1:25" s="75" customFormat="1" ht="12.75" customHeight="1">
      <c r="A37" s="67"/>
      <c r="B37" s="67" t="s">
        <v>79</v>
      </c>
      <c r="C37" s="67"/>
      <c r="D37" s="67"/>
      <c r="E37" s="72"/>
      <c r="F37" s="80" t="s">
        <v>31</v>
      </c>
      <c r="G37" s="80" t="s">
        <v>31</v>
      </c>
      <c r="H37" s="80" t="s">
        <v>31</v>
      </c>
      <c r="I37" s="80" t="s">
        <v>31</v>
      </c>
      <c r="J37" s="80" t="s">
        <v>31</v>
      </c>
      <c r="K37" s="80" t="s">
        <v>31</v>
      </c>
      <c r="L37" s="80" t="s">
        <v>31</v>
      </c>
      <c r="M37" s="80" t="s">
        <v>31</v>
      </c>
      <c r="N37" s="80" t="s">
        <v>31</v>
      </c>
      <c r="O37" s="80" t="s">
        <v>31</v>
      </c>
      <c r="P37" s="97" t="s">
        <v>31</v>
      </c>
      <c r="Q37" s="97" t="s">
        <v>31</v>
      </c>
      <c r="R37" s="80" t="s">
        <v>31</v>
      </c>
      <c r="S37" s="80" t="s">
        <v>31</v>
      </c>
      <c r="T37" s="80" t="s">
        <v>31</v>
      </c>
      <c r="U37" s="73" t="s">
        <v>80</v>
      </c>
      <c r="V37" s="74"/>
      <c r="W37" s="74"/>
      <c r="X37" s="74"/>
      <c r="Y37" s="74"/>
    </row>
    <row r="38" spans="1:25" s="104" customFormat="1" ht="3" customHeight="1">
      <c r="A38" s="98"/>
      <c r="B38" s="98"/>
      <c r="C38" s="98"/>
      <c r="D38" s="98"/>
      <c r="E38" s="99"/>
      <c r="F38" s="100"/>
      <c r="G38" s="101"/>
      <c r="H38" s="99"/>
      <c r="I38" s="99"/>
      <c r="J38" s="99"/>
      <c r="K38" s="99"/>
      <c r="L38" s="102"/>
      <c r="M38" s="102"/>
      <c r="N38" s="102"/>
      <c r="O38" s="102"/>
      <c r="P38" s="103"/>
      <c r="Q38" s="103"/>
      <c r="R38" s="99"/>
      <c r="S38" s="99"/>
      <c r="T38" s="99"/>
      <c r="U38" s="100"/>
      <c r="V38" s="98"/>
      <c r="W38" s="98"/>
      <c r="X38" s="98"/>
      <c r="Y38" s="98"/>
    </row>
    <row r="39" spans="1:25" s="104" customFormat="1" ht="3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6"/>
      <c r="M39" s="106"/>
      <c r="N39" s="106"/>
      <c r="O39" s="106"/>
      <c r="P39" s="12"/>
      <c r="Q39" s="12"/>
      <c r="R39" s="105"/>
      <c r="S39" s="105"/>
      <c r="T39" s="105"/>
      <c r="U39" s="105"/>
      <c r="V39" s="105"/>
      <c r="W39" s="105"/>
      <c r="X39" s="105"/>
      <c r="Y39" s="105"/>
    </row>
    <row r="40" spans="1:25" s="107" customFormat="1" ht="12.75" customHeight="1">
      <c r="C40" s="108" t="s">
        <v>81</v>
      </c>
      <c r="D40" s="109" t="s">
        <v>82</v>
      </c>
      <c r="L40" s="110"/>
      <c r="M40" s="110"/>
      <c r="N40" s="110"/>
      <c r="O40" s="110"/>
      <c r="P40" s="111"/>
      <c r="Q40" s="111"/>
    </row>
    <row r="41" spans="1:25" s="107" customFormat="1" ht="15" customHeight="1">
      <c r="C41" s="108" t="s">
        <v>83</v>
      </c>
      <c r="D41" s="109" t="s">
        <v>84</v>
      </c>
      <c r="L41" s="110"/>
      <c r="M41" s="110"/>
      <c r="N41" s="110"/>
      <c r="O41" s="110"/>
      <c r="P41" s="111"/>
      <c r="Q41" s="111"/>
    </row>
    <row r="43" spans="1:25">
      <c r="B43" s="67"/>
    </row>
    <row r="46" spans="1:25">
      <c r="B46" s="75"/>
    </row>
    <row r="49" spans="2:2">
      <c r="B49" s="67"/>
    </row>
    <row r="50" spans="2:2">
      <c r="B50" s="67"/>
    </row>
    <row r="52" spans="2:2">
      <c r="B52" s="75"/>
    </row>
  </sheetData>
  <mergeCells count="47">
    <mergeCell ref="U32:Y32"/>
    <mergeCell ref="U33:Y33"/>
    <mergeCell ref="U34:Y34"/>
    <mergeCell ref="U35:Y35"/>
    <mergeCell ref="U36:Y36"/>
    <mergeCell ref="U37:Y37"/>
    <mergeCell ref="U26:Y26"/>
    <mergeCell ref="U27:Y27"/>
    <mergeCell ref="U28:Y28"/>
    <mergeCell ref="U29:Y29"/>
    <mergeCell ref="U30:Y30"/>
    <mergeCell ref="U31:Y31"/>
    <mergeCell ref="U20:Y20"/>
    <mergeCell ref="U21:Y21"/>
    <mergeCell ref="U22:Y22"/>
    <mergeCell ref="U23:Y23"/>
    <mergeCell ref="U24:Y24"/>
    <mergeCell ref="U25:Y25"/>
    <mergeCell ref="U14:Y14"/>
    <mergeCell ref="U15:Y15"/>
    <mergeCell ref="U16:Y16"/>
    <mergeCell ref="U17:Y17"/>
    <mergeCell ref="U18:Y18"/>
    <mergeCell ref="U19:Y19"/>
    <mergeCell ref="B9:E9"/>
    <mergeCell ref="U9:Y9"/>
    <mergeCell ref="U10:Y10"/>
    <mergeCell ref="U11:Y11"/>
    <mergeCell ref="U12:Y12"/>
    <mergeCell ref="U13:Y13"/>
    <mergeCell ref="O5:Q5"/>
    <mergeCell ref="R5:T5"/>
    <mergeCell ref="F6:H6"/>
    <mergeCell ref="I6:K6"/>
    <mergeCell ref="L6:N6"/>
    <mergeCell ref="O6:Q6"/>
    <mergeCell ref="R6:T6"/>
    <mergeCell ref="U1:Y1"/>
    <mergeCell ref="U2:Y2"/>
    <mergeCell ref="U3:Y3"/>
    <mergeCell ref="B4:E8"/>
    <mergeCell ref="F4:Q4"/>
    <mergeCell ref="R4:T4"/>
    <mergeCell ref="U4:Y8"/>
    <mergeCell ref="F5:H5"/>
    <mergeCell ref="I5:K5"/>
    <mergeCell ref="L5:N5"/>
  </mergeCells>
  <printOptions horizontalCentered="1"/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T-2.4น28</vt:lpstr>
      <vt:lpstr>'T-2.4น28'!Print_Area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2014-01-29T03:46:38Z</dcterms:created>
  <dcterms:modified xsi:type="dcterms:W3CDTF">2014-01-29T03:47:02Z</dcterms:modified>
</cp:coreProperties>
</file>