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3.8" sheetId="1" r:id="rId1"/>
  </sheets>
  <definedNames>
    <definedName name="_xlnm.Print_Area" localSheetId="0">'T-3.8'!$A$1:$T$47</definedName>
  </definedNames>
  <calcPr calcId="145621"/>
</workbook>
</file>

<file path=xl/calcChain.xml><?xml version="1.0" encoding="utf-8"?>
<calcChain xmlns="http://schemas.openxmlformats.org/spreadsheetml/2006/main">
  <c r="Q40" i="1" l="1"/>
  <c r="K40" i="1"/>
  <c r="H40" i="1"/>
  <c r="G40" i="1"/>
  <c r="F40" i="1"/>
  <c r="E40" i="1"/>
  <c r="K39" i="1"/>
  <c r="H39" i="1"/>
  <c r="G39" i="1"/>
  <c r="F39" i="1"/>
  <c r="E39" i="1"/>
  <c r="Q38" i="1"/>
  <c r="K38" i="1"/>
  <c r="J38" i="1"/>
  <c r="I38" i="1"/>
  <c r="H38" i="1"/>
  <c r="G38" i="1"/>
  <c r="F38" i="1"/>
  <c r="E38" i="1"/>
  <c r="Q37" i="1"/>
  <c r="K37" i="1"/>
  <c r="J37" i="1"/>
  <c r="I37" i="1"/>
  <c r="H37" i="1" s="1"/>
  <c r="E37" i="1" s="1"/>
  <c r="G37" i="1"/>
  <c r="F37" i="1"/>
  <c r="K36" i="1"/>
  <c r="J36" i="1"/>
  <c r="I36" i="1"/>
  <c r="H36" i="1" s="1"/>
  <c r="E36" i="1" s="1"/>
  <c r="G36" i="1"/>
  <c r="J35" i="1"/>
  <c r="I35" i="1"/>
  <c r="H35" i="1" s="1"/>
  <c r="E35" i="1" s="1"/>
  <c r="G35" i="1"/>
  <c r="J34" i="1"/>
  <c r="I34" i="1"/>
  <c r="H34" i="1" s="1"/>
  <c r="E34" i="1" s="1"/>
  <c r="G34" i="1"/>
  <c r="K33" i="1"/>
  <c r="J33" i="1"/>
  <c r="G33" i="1" s="1"/>
  <c r="I33" i="1"/>
  <c r="H33" i="1"/>
  <c r="E33" i="1" s="1"/>
  <c r="F33" i="1"/>
  <c r="Q22" i="1"/>
  <c r="K22" i="1"/>
  <c r="J22" i="1"/>
  <c r="I22" i="1"/>
  <c r="H22" i="1"/>
  <c r="G22" i="1"/>
  <c r="F22" i="1"/>
  <c r="E22" i="1"/>
  <c r="K21" i="1"/>
  <c r="J21" i="1"/>
  <c r="I21" i="1"/>
  <c r="H21" i="1" s="1"/>
  <c r="E21" i="1" s="1"/>
  <c r="G21" i="1"/>
  <c r="F21" i="1"/>
  <c r="K20" i="1"/>
  <c r="J20" i="1"/>
  <c r="I20" i="1"/>
  <c r="H20" i="1"/>
  <c r="G20" i="1"/>
  <c r="F20" i="1"/>
  <c r="E20" i="1"/>
  <c r="K19" i="1"/>
  <c r="J19" i="1"/>
  <c r="I19" i="1"/>
  <c r="H19" i="1" s="1"/>
  <c r="E19" i="1" s="1"/>
  <c r="G19" i="1"/>
  <c r="F19" i="1"/>
  <c r="K18" i="1"/>
  <c r="H18" i="1"/>
  <c r="G18" i="1"/>
  <c r="F18" i="1"/>
  <c r="E18" i="1"/>
  <c r="Q17" i="1"/>
  <c r="K17" i="1"/>
  <c r="J17" i="1"/>
  <c r="I17" i="1"/>
  <c r="H17" i="1"/>
  <c r="G17" i="1"/>
  <c r="F17" i="1"/>
  <c r="E17" i="1"/>
  <c r="K16" i="1"/>
  <c r="H16" i="1"/>
  <c r="G16" i="1"/>
  <c r="F16" i="1"/>
  <c r="E16" i="1"/>
  <c r="J15" i="1"/>
  <c r="I15" i="1"/>
  <c r="H15" i="1" s="1"/>
  <c r="E15" i="1" s="1"/>
  <c r="G15" i="1"/>
  <c r="F15" i="1"/>
  <c r="K14" i="1"/>
  <c r="J14" i="1"/>
  <c r="I14" i="1"/>
  <c r="H14" i="1"/>
  <c r="G14" i="1"/>
  <c r="F14" i="1"/>
  <c r="E14" i="1"/>
  <c r="R13" i="1"/>
  <c r="Q13" i="1"/>
  <c r="N13" i="1"/>
  <c r="K13" i="1"/>
  <c r="J13" i="1"/>
  <c r="I13" i="1"/>
  <c r="H13" i="1"/>
  <c r="G13" i="1"/>
  <c r="F13" i="1"/>
  <c r="E13" i="1"/>
  <c r="S12" i="1"/>
  <c r="R12" i="1"/>
  <c r="Q12" i="1"/>
  <c r="P12" i="1"/>
  <c r="O12" i="1"/>
  <c r="N12" i="1" s="1"/>
  <c r="M12" i="1"/>
  <c r="L12" i="1"/>
  <c r="K12" i="1"/>
  <c r="J12" i="1"/>
  <c r="I12" i="1"/>
  <c r="H12" i="1" s="1"/>
  <c r="G12" i="1"/>
  <c r="F12" i="1"/>
  <c r="E12" i="1" l="1"/>
  <c r="F34" i="1"/>
  <c r="F35" i="1"/>
  <c r="F36" i="1"/>
</calcChain>
</file>

<file path=xl/sharedStrings.xml><?xml version="1.0" encoding="utf-8"?>
<sst xmlns="http://schemas.openxmlformats.org/spreadsheetml/2006/main" count="258" uniqueCount="81">
  <si>
    <t xml:space="preserve">ตาราง     </t>
  </si>
  <si>
    <t>จำนวนนักเรียน จำแนกตามสังกัด เพศ เป็นรายอำเภอ ปีการศึกษา 2553</t>
  </si>
  <si>
    <t>TABLE</t>
  </si>
  <si>
    <t>NUMBER OF STUDENTS BY JURISDICTION, SEX AND DISTRICT: ACADEMIC YEAR 2010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</si>
  <si>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</si>
  <si>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</si>
  <si>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</si>
  <si>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</si>
  <si>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</si>
  <si>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</si>
  <si>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</si>
  <si>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</si>
  <si>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</si>
  <si>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</si>
  <si>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</si>
  <si>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</si>
  <si>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</si>
  <si>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</si>
  <si>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</si>
  <si>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</si>
  <si>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</si>
  <si>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</si>
  <si>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</si>
  <si>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</si>
  <si>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</si>
  <si>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</si>
  <si>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</si>
  <si>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เมืองสกลนคร</t>
  </si>
  <si>
    <t xml:space="preserve">   Muang Sakon Nakhon</t>
  </si>
  <si>
    <t>กุสุมาลย์</t>
  </si>
  <si>
    <t xml:space="preserve">           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</si>
  <si>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</si>
  <si>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</si>
  <si>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</si>
  <si>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</si>
  <si>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</si>
  <si>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</si>
  <si>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</si>
  <si>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</si>
  <si>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</si>
  <si>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</si>
  <si>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</si>
  <si>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</si>
  <si>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</si>
  <si>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</si>
  <si>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</si>
  <si>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</si>
  <si>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</si>
  <si>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 xml:space="preserve">ตาราง  </t>
  </si>
  <si>
    <t>จำนวนนักเรียน จำแนกตามสังกัด เพศ เป็นรายอำเภอ ปีการศึกษา 2553    (ต่อ)</t>
  </si>
  <si>
    <t>NUMBER OF TEACHERS BY QUALIFICATION, SEX AND DISTRICT: ACADEMIC YEAR 2010  (Contd.)</t>
  </si>
  <si>
    <t>พังโคน</t>
  </si>
  <si>
    <t xml:space="preserve">   Phang Khon</t>
  </si>
  <si>
    <t>โพนนาแก้ว</t>
  </si>
  <si>
    <t xml:space="preserve">   Phon Na Kaeo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</si>
  <si>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</si>
  <si>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</si>
  <si>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</si>
  <si>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</si>
  <si>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</si>
  <si>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</si>
  <si>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</si>
  <si>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</si>
  <si>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</si>
  <si>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</si>
  <si>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</si>
  <si>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</si>
  <si>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1/</t>
  </si>
  <si>
    <t>รวม โรงเรียนตำรวจตระเวนชายแดน,</t>
  </si>
  <si>
    <t>1/</t>
  </si>
  <si>
    <t>Including School for hill tribe children set up by the Border Patrol Police,</t>
  </si>
  <si>
    <t>สำนักงานพระพุทธศาสนาแห่งชาติ (โรงเรียนพระปริยัติธรรม),</t>
  </si>
  <si>
    <t>Office of  National  Buddhist. ( The Buddhist Scripture School. )</t>
  </si>
  <si>
    <t xml:space="preserve">ที่มา:  </t>
  </si>
  <si>
    <t>สำนักงานเขตพื้นที่การศึกษาสกลนคร   เขต 1 , 2  และ 3</t>
  </si>
  <si>
    <t>Source:</t>
  </si>
  <si>
    <t>Sakon Nakhon Educational Service Area Office, Area 1 , 2 and 3</t>
  </si>
  <si>
    <t>เทศบาลเมืองสกลนคร</t>
  </si>
  <si>
    <t>Sakon Nakhon Municipality</t>
  </si>
  <si>
    <t xml:space="preserve">              สำนักงานเขตพื้นที่การศึกษามัธยมศึกษาเขต 23  จังหวัดสกลนคร</t>
  </si>
  <si>
    <t xml:space="preserve">                Sakon Nakhon  Seconary Educational Service Area Office, Area 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</si>
</sst>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__"/>
    <numFmt numFmtId="188" formatCode="\ \ \ \ \ @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Cordia New"/>
      <family val="2"/>
    </font>
    <font>
      <b/>
      <sz val="14"/>
      <name val="AngsanaUPC"/>
      <family val="1"/>
      <charset val="222"/>
    </font>
    <font>
      <b/>
      <sz val="13"/>
      <name val="Cordia New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family val="2"/>
    </font>
    <font>
      <vertAlign val="superscript"/>
      <sz val="12"/>
      <name val="AngsanaUPC"/>
      <family val="1"/>
      <charset val="222"/>
    </font>
    <font>
      <sz val="12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2"/>
      <color theme="1"/>
      <name val="Cordia New"/>
      <family val="2"/>
    </font>
    <font>
      <sz val="14"/>
      <name val="AngsanaUPC"/>
      <family val="1"/>
      <charset val="222"/>
    </font>
    <font>
      <sz val="12"/>
      <color theme="1"/>
      <name val="Angsana New"/>
      <family val="1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0" fillId="0" borderId="1" xfId="0" applyBorder="1"/>
    <xf numFmtId="0" fontId="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4" xfId="0" applyFont="1" applyBorder="1" applyAlignment="1">
      <alignment horizontal="left"/>
    </xf>
    <xf numFmtId="0" fontId="7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7" fillId="0" borderId="0" xfId="0" applyFont="1"/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5" xfId="0" applyFont="1" applyBorder="1"/>
    <xf numFmtId="0" fontId="0" fillId="0" borderId="4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/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1" xfId="0" applyFont="1" applyBorder="1"/>
    <xf numFmtId="0" fontId="6" fillId="0" borderId="10" xfId="0" applyFont="1" applyBorder="1" applyAlignment="1">
      <alignment horizontal="center"/>
    </xf>
    <xf numFmtId="0" fontId="7" fillId="0" borderId="10" xfId="0" applyFont="1" applyBorder="1"/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9" fillId="0" borderId="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187" fontId="9" fillId="0" borderId="11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/>
    <xf numFmtId="0" fontId="10" fillId="0" borderId="0" xfId="0" applyNumberFormat="1" applyFont="1" applyBorder="1" applyAlignment="1">
      <alignment vertical="center"/>
    </xf>
    <xf numFmtId="0" fontId="10" fillId="0" borderId="5" xfId="0" applyNumberFormat="1" applyFont="1" applyBorder="1" applyAlignment="1">
      <alignment horizontal="center" vertical="center"/>
    </xf>
    <xf numFmtId="187" fontId="9" fillId="0" borderId="12" xfId="1" applyNumberFormat="1" applyFont="1" applyBorder="1" applyAlignment="1">
      <alignment vertical="center"/>
    </xf>
    <xf numFmtId="187" fontId="11" fillId="0" borderId="12" xfId="1" applyNumberFormat="1" applyFont="1" applyBorder="1" applyAlignment="1">
      <alignment vertical="center"/>
    </xf>
    <xf numFmtId="0" fontId="12" fillId="0" borderId="0" xfId="0" quotePrefix="1" applyFont="1" applyBorder="1" applyAlignment="1">
      <alignment horizontal="left"/>
    </xf>
    <xf numFmtId="0" fontId="10" fillId="0" borderId="0" xfId="0" applyNumberFormat="1" applyFont="1" applyBorder="1" applyAlignment="1"/>
    <xf numFmtId="187" fontId="13" fillId="0" borderId="12" xfId="1" applyNumberFormat="1" applyFont="1" applyBorder="1" applyAlignment="1">
      <alignment vertical="center"/>
    </xf>
    <xf numFmtId="0" fontId="10" fillId="0" borderId="0" xfId="0" applyNumberFormat="1" applyFont="1" applyBorder="1"/>
    <xf numFmtId="0" fontId="10" fillId="0" borderId="5" xfId="0" applyNumberFormat="1" applyFont="1" applyBorder="1" applyAlignment="1">
      <alignment horizontal="center"/>
    </xf>
    <xf numFmtId="0" fontId="5" fillId="0" borderId="0" xfId="0" applyFont="1"/>
    <xf numFmtId="0" fontId="6" fillId="0" borderId="9" xfId="0" applyFont="1" applyBorder="1" applyAlignment="1">
      <alignment horizontal="left"/>
    </xf>
    <xf numFmtId="0" fontId="7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0" xfId="0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188" fontId="10" fillId="0" borderId="2" xfId="0" applyNumberFormat="1" applyFont="1" applyBorder="1" applyAlignment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187" fontId="11" fillId="0" borderId="11" xfId="1" applyNumberFormat="1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188" fontId="10" fillId="0" borderId="0" xfId="0" applyNumberFormat="1" applyFont="1" applyBorder="1" applyAlignment="1"/>
    <xf numFmtId="0" fontId="10" fillId="0" borderId="0" xfId="0" applyFont="1" applyBorder="1"/>
    <xf numFmtId="0" fontId="10" fillId="0" borderId="5" xfId="0" applyFont="1" applyBorder="1" applyAlignment="1">
      <alignment horizontal="center" vertical="center"/>
    </xf>
    <xf numFmtId="188" fontId="10" fillId="0" borderId="5" xfId="0" applyNumberFormat="1" applyFont="1" applyBorder="1" applyAlignment="1"/>
    <xf numFmtId="0" fontId="14" fillId="0" borderId="1" xfId="0" applyFont="1" applyBorder="1" applyAlignment="1">
      <alignment horizontal="center" vertical="center"/>
    </xf>
    <xf numFmtId="188" fontId="10" fillId="0" borderId="1" xfId="0" applyNumberFormat="1" applyFont="1" applyBorder="1" applyAlignment="1"/>
    <xf numFmtId="0" fontId="10" fillId="0" borderId="1" xfId="0" applyFont="1" applyBorder="1"/>
    <xf numFmtId="0" fontId="10" fillId="0" borderId="10" xfId="0" applyFont="1" applyBorder="1" applyAlignment="1">
      <alignment horizontal="center"/>
    </xf>
    <xf numFmtId="189" fontId="9" fillId="0" borderId="14" xfId="1" applyNumberFormat="1" applyFont="1" applyBorder="1" applyAlignment="1">
      <alignment vertical="center"/>
    </xf>
    <xf numFmtId="189" fontId="11" fillId="0" borderId="14" xfId="1" applyNumberFormat="1" applyFont="1" applyBorder="1" applyAlignment="1">
      <alignment vertical="center"/>
    </xf>
    <xf numFmtId="0" fontId="12" fillId="0" borderId="1" xfId="0" quotePrefix="1" applyFont="1" applyBorder="1" applyAlignment="1">
      <alignment horizontal="left"/>
    </xf>
    <xf numFmtId="0" fontId="12" fillId="0" borderId="0" xfId="0" applyFont="1"/>
    <xf numFmtId="0" fontId="15" fillId="0" borderId="0" xfId="0" applyFont="1" applyBorder="1"/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Border="1" applyAlignment="1"/>
    <xf numFmtId="3" fontId="15" fillId="0" borderId="0" xfId="0" applyNumberFormat="1" applyFont="1"/>
    <xf numFmtId="0" fontId="15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238125</xdr:colOff>
      <xdr:row>0</xdr:row>
      <xdr:rowOff>0</xdr:rowOff>
    </xdr:from>
    <xdr:to>
      <xdr:col>24</xdr:col>
      <xdr:colOff>504825</xdr:colOff>
      <xdr:row>42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 rot="-2472">
          <a:off x="11515725" y="0"/>
          <a:ext cx="266700" cy="11896725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24</xdr:col>
      <xdr:colOff>466725</xdr:colOff>
      <xdr:row>1</xdr:row>
      <xdr:rowOff>219169</xdr:rowOff>
    </xdr:from>
    <xdr:to>
      <xdr:col>25</xdr:col>
      <xdr:colOff>76200</xdr:colOff>
      <xdr:row>41</xdr:row>
      <xdr:rowOff>66675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1744325" y="485869"/>
          <a:ext cx="219075" cy="11401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21</xdr:col>
      <xdr:colOff>76200</xdr:colOff>
      <xdr:row>0</xdr:row>
      <xdr:rowOff>28669</xdr:rowOff>
    </xdr:from>
    <xdr:to>
      <xdr:col>22</xdr:col>
      <xdr:colOff>47625</xdr:colOff>
      <xdr:row>1</xdr:row>
      <xdr:rowOff>21366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858375" y="28669"/>
          <a:ext cx="247650" cy="2593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34</a:t>
          </a:r>
        </a:p>
      </xdr:txBody>
    </xdr:sp>
    <xdr:clientData/>
  </xdr:twoCellAnchor>
  <xdr:twoCellAnchor>
    <xdr:from>
      <xdr:col>24</xdr:col>
      <xdr:colOff>209550</xdr:colOff>
      <xdr:row>42</xdr:row>
      <xdr:rowOff>85817</xdr:rowOff>
    </xdr:from>
    <xdr:to>
      <xdr:col>24</xdr:col>
      <xdr:colOff>457200</xdr:colOff>
      <xdr:row>43</xdr:row>
      <xdr:rowOff>180975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11487150" y="11982542"/>
          <a:ext cx="247650" cy="371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24</xdr:col>
      <xdr:colOff>228600</xdr:colOff>
      <xdr:row>42</xdr:row>
      <xdr:rowOff>0</xdr:rowOff>
    </xdr:from>
    <xdr:to>
      <xdr:col>24</xdr:col>
      <xdr:colOff>476250</xdr:colOff>
      <xdr:row>43</xdr:row>
      <xdr:rowOff>161925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1506200" y="11896725"/>
          <a:ext cx="247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view="pageBreakPreview" topLeftCell="A22" zoomScaleNormal="100" zoomScaleSheetLayoutView="100" workbookViewId="0">
      <selection activeCell="X23" sqref="X23"/>
    </sheetView>
  </sheetViews>
  <sheetFormatPr defaultRowHeight="21.75" x14ac:dyDescent="0.5"/>
  <cols>
    <col min="1" max="1" width="1.7109375" customWidth="1"/>
    <col min="2" max="2" width="6.140625" customWidth="1"/>
    <col min="3" max="3" width="3.5703125" customWidth="1"/>
    <col min="4" max="7" width="7.28515625" customWidth="1"/>
    <col min="8" max="19" width="7" customWidth="1"/>
    <col min="20" max="20" width="19.85546875" customWidth="1"/>
    <col min="21" max="21" width="2.28515625" customWidth="1"/>
    <col min="22" max="22" width="4.140625" customWidth="1"/>
  </cols>
  <sheetData>
    <row r="1" spans="1:20" s="1" customFormat="1" ht="21" x14ac:dyDescent="0.45">
      <c r="B1" s="2" t="s">
        <v>0</v>
      </c>
      <c r="C1" s="3">
        <v>3.8</v>
      </c>
      <c r="D1" s="2" t="s">
        <v>1</v>
      </c>
      <c r="E1" s="2"/>
      <c r="F1" s="2"/>
      <c r="G1" s="2"/>
      <c r="H1" s="2"/>
      <c r="I1" s="2"/>
      <c r="J1" s="2"/>
    </row>
    <row r="2" spans="1:20" s="4" customFormat="1" ht="21" x14ac:dyDescent="0.45">
      <c r="B2" s="5" t="s">
        <v>2</v>
      </c>
      <c r="C2" s="3">
        <v>3.8</v>
      </c>
      <c r="D2" s="5" t="s">
        <v>3</v>
      </c>
      <c r="E2" s="5"/>
      <c r="F2" s="5"/>
      <c r="G2" s="5"/>
      <c r="H2" s="5"/>
      <c r="I2" s="5"/>
      <c r="J2" s="5"/>
    </row>
    <row r="3" spans="1:20" ht="3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0" s="19" customFormat="1" ht="21.75" customHeight="1" x14ac:dyDescent="0.4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0" s="19" customFormat="1" ht="18.75" x14ac:dyDescent="0.45">
      <c r="A5" s="20"/>
      <c r="B5" s="20"/>
      <c r="C5" s="20"/>
      <c r="D5" s="21"/>
      <c r="E5" s="22"/>
      <c r="F5" s="23"/>
      <c r="G5" s="12"/>
      <c r="H5" s="22"/>
      <c r="I5" s="23"/>
      <c r="J5" s="24"/>
      <c r="K5" s="25"/>
      <c r="L5" s="26" t="s">
        <v>7</v>
      </c>
      <c r="M5" s="25"/>
      <c r="N5" s="27"/>
      <c r="O5" s="28"/>
      <c r="P5" s="29"/>
      <c r="Q5" s="11"/>
      <c r="R5" s="11"/>
      <c r="S5" s="30"/>
      <c r="T5" s="31"/>
    </row>
    <row r="6" spans="1:20" s="19" customFormat="1" ht="19.5" customHeight="1" x14ac:dyDescent="0.45">
      <c r="A6" s="20"/>
      <c r="B6" s="20"/>
      <c r="C6" s="20"/>
      <c r="D6" s="21"/>
      <c r="E6" s="32" t="s">
        <v>8</v>
      </c>
      <c r="F6" s="15"/>
      <c r="G6" s="33"/>
      <c r="H6" s="34"/>
      <c r="I6" s="26" t="s">
        <v>9</v>
      </c>
      <c r="J6" s="35"/>
      <c r="K6" s="25"/>
      <c r="L6" s="26" t="s">
        <v>10</v>
      </c>
      <c r="M6" s="25"/>
      <c r="N6" s="36"/>
      <c r="O6" s="37"/>
      <c r="P6" s="38"/>
      <c r="Q6" s="15"/>
      <c r="R6" s="15"/>
      <c r="S6" s="33"/>
      <c r="T6" s="31"/>
    </row>
    <row r="7" spans="1:20" s="19" customFormat="1" ht="21" customHeight="1" x14ac:dyDescent="0.45">
      <c r="A7" s="20"/>
      <c r="B7" s="20"/>
      <c r="C7" s="20"/>
      <c r="D7" s="21"/>
      <c r="E7" s="32" t="s">
        <v>11</v>
      </c>
      <c r="F7" s="15"/>
      <c r="G7" s="33"/>
      <c r="H7" s="34"/>
      <c r="I7" s="26" t="s">
        <v>12</v>
      </c>
      <c r="J7" s="39"/>
      <c r="K7" s="25"/>
      <c r="L7" s="26" t="s">
        <v>13</v>
      </c>
      <c r="M7" s="25"/>
      <c r="N7" s="32" t="s">
        <v>14</v>
      </c>
      <c r="O7" s="15"/>
      <c r="P7" s="33"/>
      <c r="Q7" s="15" t="s">
        <v>15</v>
      </c>
      <c r="R7" s="15"/>
      <c r="S7" s="33"/>
      <c r="T7" s="31"/>
    </row>
    <row r="8" spans="1:20" s="19" customFormat="1" ht="18.75" x14ac:dyDescent="0.45">
      <c r="A8" s="20"/>
      <c r="B8" s="20"/>
      <c r="C8" s="20"/>
      <c r="D8" s="21"/>
      <c r="E8" s="22"/>
      <c r="F8" s="40"/>
      <c r="G8" s="12"/>
      <c r="H8" s="34"/>
      <c r="I8" s="26" t="s">
        <v>16</v>
      </c>
      <c r="J8" s="39"/>
      <c r="K8" s="25"/>
      <c r="L8" s="26" t="s">
        <v>17</v>
      </c>
      <c r="M8" s="25"/>
      <c r="N8" s="32" t="s">
        <v>18</v>
      </c>
      <c r="O8" s="15"/>
      <c r="P8" s="33"/>
      <c r="Q8" s="15" t="s">
        <v>19</v>
      </c>
      <c r="R8" s="15"/>
      <c r="S8" s="33"/>
      <c r="T8" s="31"/>
    </row>
    <row r="9" spans="1:20" s="19" customFormat="1" ht="18.75" x14ac:dyDescent="0.45">
      <c r="A9" s="20"/>
      <c r="B9" s="20"/>
      <c r="C9" s="20"/>
      <c r="D9" s="21"/>
      <c r="E9" s="41"/>
      <c r="F9" s="42"/>
      <c r="G9" s="43"/>
      <c r="H9" s="44"/>
      <c r="I9" s="45" t="s">
        <v>20</v>
      </c>
      <c r="J9" s="46"/>
      <c r="K9" s="47"/>
      <c r="L9" s="42" t="s">
        <v>20</v>
      </c>
      <c r="M9" s="47"/>
      <c r="N9" s="13" t="s">
        <v>21</v>
      </c>
      <c r="O9" s="14"/>
      <c r="P9" s="48"/>
      <c r="Q9" s="47"/>
      <c r="R9" s="47"/>
      <c r="S9" s="49"/>
      <c r="T9" s="31"/>
    </row>
    <row r="10" spans="1:20" x14ac:dyDescent="0.5">
      <c r="A10" s="20"/>
      <c r="B10" s="20"/>
      <c r="C10" s="20"/>
      <c r="D10" s="21"/>
      <c r="E10" s="50" t="s">
        <v>8</v>
      </c>
      <c r="F10" s="50" t="s">
        <v>22</v>
      </c>
      <c r="G10" s="12" t="s">
        <v>23</v>
      </c>
      <c r="H10" s="50" t="s">
        <v>8</v>
      </c>
      <c r="I10" s="50" t="s">
        <v>22</v>
      </c>
      <c r="J10" s="12" t="s">
        <v>23</v>
      </c>
      <c r="K10" s="50" t="s">
        <v>8</v>
      </c>
      <c r="L10" s="50" t="s">
        <v>22</v>
      </c>
      <c r="M10" s="12" t="s">
        <v>23</v>
      </c>
      <c r="N10" s="51" t="s">
        <v>8</v>
      </c>
      <c r="O10" s="12" t="s">
        <v>22</v>
      </c>
      <c r="P10" s="12" t="s">
        <v>23</v>
      </c>
      <c r="Q10" s="50" t="s">
        <v>8</v>
      </c>
      <c r="R10" s="50" t="s">
        <v>22</v>
      </c>
      <c r="S10" s="12" t="s">
        <v>23</v>
      </c>
      <c r="T10" s="31"/>
    </row>
    <row r="11" spans="1:20" x14ac:dyDescent="0.5">
      <c r="A11" s="52"/>
      <c r="B11" s="52"/>
      <c r="C11" s="52"/>
      <c r="D11" s="53"/>
      <c r="E11" s="51" t="s">
        <v>11</v>
      </c>
      <c r="F11" s="51" t="s">
        <v>24</v>
      </c>
      <c r="G11" s="12" t="s">
        <v>25</v>
      </c>
      <c r="H11" s="51" t="s">
        <v>11</v>
      </c>
      <c r="I11" s="51" t="s">
        <v>24</v>
      </c>
      <c r="J11" s="12" t="s">
        <v>25</v>
      </c>
      <c r="K11" s="51" t="s">
        <v>11</v>
      </c>
      <c r="L11" s="51" t="s">
        <v>24</v>
      </c>
      <c r="M11" s="12" t="s">
        <v>25</v>
      </c>
      <c r="N11" s="51" t="s">
        <v>11</v>
      </c>
      <c r="O11" s="12" t="s">
        <v>24</v>
      </c>
      <c r="P11" s="12" t="s">
        <v>25</v>
      </c>
      <c r="Q11" s="51" t="s">
        <v>11</v>
      </c>
      <c r="R11" s="51" t="s">
        <v>24</v>
      </c>
      <c r="S11" s="12" t="s">
        <v>25</v>
      </c>
      <c r="T11" s="54"/>
    </row>
    <row r="12" spans="1:20" s="59" customFormat="1" ht="30.75" customHeight="1" x14ac:dyDescent="0.5">
      <c r="A12" s="55" t="s">
        <v>26</v>
      </c>
      <c r="B12" s="55"/>
      <c r="C12" s="55"/>
      <c r="D12" s="56"/>
      <c r="E12" s="57">
        <f>SUM(H12,K12,N12,Q12)</f>
        <v>199162</v>
      </c>
      <c r="F12" s="57">
        <f>SUM(I12,L12,O12,R12)</f>
        <v>97581</v>
      </c>
      <c r="G12" s="57">
        <f>SUM(J12,M12,P12,S12)</f>
        <v>101581</v>
      </c>
      <c r="H12" s="57">
        <f>SUM(I12,J12)</f>
        <v>180870</v>
      </c>
      <c r="I12" s="57">
        <f>SUM(I13:I22,I33:I40)</f>
        <v>88160</v>
      </c>
      <c r="J12" s="57">
        <f>SUM(J13:J22,J33:J40)</f>
        <v>92710</v>
      </c>
      <c r="K12" s="57">
        <f>SUM(L12:M12)</f>
        <v>14897</v>
      </c>
      <c r="L12" s="57">
        <f>SUM(L13:L22,L33:L40)</f>
        <v>7376</v>
      </c>
      <c r="M12" s="57">
        <f>SUM(M13:M22,M33:M40)</f>
        <v>7521</v>
      </c>
      <c r="N12" s="57">
        <f>SUM(O12,P12)</f>
        <v>2562</v>
      </c>
      <c r="O12" s="57">
        <f>SUM(O13:O22,O33:O40)</f>
        <v>1304</v>
      </c>
      <c r="P12" s="57">
        <f>SUM(P13:P22,P33:P40)</f>
        <v>1258</v>
      </c>
      <c r="Q12" s="57">
        <f>SUM(R12:S12)</f>
        <v>833</v>
      </c>
      <c r="R12" s="57">
        <f>SUM(R13:R22,R33:R40)</f>
        <v>741</v>
      </c>
      <c r="S12" s="57">
        <f>SUM(S13:S22,S33:S40)</f>
        <v>92</v>
      </c>
      <c r="T12" s="58" t="s">
        <v>11</v>
      </c>
    </row>
    <row r="13" spans="1:20" s="59" customFormat="1" ht="27" customHeight="1" x14ac:dyDescent="0.45">
      <c r="A13" s="60"/>
      <c r="B13" s="61" t="s">
        <v>27</v>
      </c>
      <c r="C13" s="62"/>
      <c r="D13" s="63"/>
      <c r="E13" s="64">
        <f t="shared" ref="E13:G22" si="0">SUM(H13,K13,N13,Q13)</f>
        <v>36528</v>
      </c>
      <c r="F13" s="64">
        <f t="shared" si="0"/>
        <v>17844</v>
      </c>
      <c r="G13" s="64">
        <f t="shared" si="0"/>
        <v>18684</v>
      </c>
      <c r="H13" s="64">
        <f t="shared" ref="H13:H22" si="1">SUM(I13,J13)</f>
        <v>28548</v>
      </c>
      <c r="I13" s="64">
        <f>9287+4453</f>
        <v>13740</v>
      </c>
      <c r="J13" s="64">
        <f>8768+6040</f>
        <v>14808</v>
      </c>
      <c r="K13" s="64">
        <f t="shared" ref="K13:K22" si="2">SUM(L13:M13)</f>
        <v>5147</v>
      </c>
      <c r="L13" s="65">
        <v>2529</v>
      </c>
      <c r="M13" s="65">
        <v>2618</v>
      </c>
      <c r="N13" s="64">
        <f>SUM(O13,P13)</f>
        <v>2562</v>
      </c>
      <c r="O13" s="65">
        <v>1304</v>
      </c>
      <c r="P13" s="65">
        <v>1258</v>
      </c>
      <c r="Q13" s="64">
        <f>SUM(R13:S13)</f>
        <v>271</v>
      </c>
      <c r="R13" s="65">
        <f>271</f>
        <v>271</v>
      </c>
      <c r="S13" s="65"/>
      <c r="T13" s="66" t="s">
        <v>28</v>
      </c>
    </row>
    <row r="14" spans="1:20" s="59" customFormat="1" ht="27" customHeight="1" x14ac:dyDescent="0.45">
      <c r="A14" s="60"/>
      <c r="B14" s="67" t="s">
        <v>29</v>
      </c>
      <c r="C14" s="62"/>
      <c r="D14" s="63"/>
      <c r="E14" s="64">
        <f t="shared" si="0"/>
        <v>8389</v>
      </c>
      <c r="F14" s="64">
        <f t="shared" si="0"/>
        <v>4115</v>
      </c>
      <c r="G14" s="64">
        <f t="shared" si="0"/>
        <v>4274</v>
      </c>
      <c r="H14" s="64">
        <f t="shared" si="1"/>
        <v>8325</v>
      </c>
      <c r="I14" s="64">
        <f>3228+849</f>
        <v>4077</v>
      </c>
      <c r="J14" s="64">
        <f>3104+1144</f>
        <v>4248</v>
      </c>
      <c r="K14" s="64">
        <f t="shared" si="2"/>
        <v>64</v>
      </c>
      <c r="L14" s="65">
        <v>38</v>
      </c>
      <c r="M14" s="65">
        <v>26</v>
      </c>
      <c r="N14" s="64" t="s">
        <v>30</v>
      </c>
      <c r="O14" s="64" t="s">
        <v>30</v>
      </c>
      <c r="P14" s="64" t="s">
        <v>30</v>
      </c>
      <c r="Q14" s="64" t="s">
        <v>30</v>
      </c>
      <c r="R14" s="64" t="s">
        <v>30</v>
      </c>
      <c r="S14" s="64" t="s">
        <v>30</v>
      </c>
      <c r="T14" s="66" t="s">
        <v>31</v>
      </c>
    </row>
    <row r="15" spans="1:20" s="59" customFormat="1" ht="27" customHeight="1" x14ac:dyDescent="0.45">
      <c r="A15" s="60"/>
      <c r="B15" s="67" t="s">
        <v>32</v>
      </c>
      <c r="C15" s="62"/>
      <c r="D15" s="63"/>
      <c r="E15" s="64">
        <f t="shared" si="0"/>
        <v>4970</v>
      </c>
      <c r="F15" s="64">
        <f t="shared" si="0"/>
        <v>2479</v>
      </c>
      <c r="G15" s="64">
        <f t="shared" si="0"/>
        <v>2491</v>
      </c>
      <c r="H15" s="64">
        <f t="shared" si="1"/>
        <v>4970</v>
      </c>
      <c r="I15" s="64">
        <f>2479</f>
        <v>2479</v>
      </c>
      <c r="J15" s="64">
        <f>2491</f>
        <v>2491</v>
      </c>
      <c r="K15" s="64" t="s">
        <v>30</v>
      </c>
      <c r="L15" s="64" t="s">
        <v>30</v>
      </c>
      <c r="M15" s="64" t="s">
        <v>30</v>
      </c>
      <c r="N15" s="64" t="s">
        <v>30</v>
      </c>
      <c r="O15" s="64" t="s">
        <v>30</v>
      </c>
      <c r="P15" s="64" t="s">
        <v>30</v>
      </c>
      <c r="Q15" s="64" t="s">
        <v>30</v>
      </c>
      <c r="R15" s="64" t="s">
        <v>30</v>
      </c>
      <c r="S15" s="64" t="s">
        <v>30</v>
      </c>
      <c r="T15" s="66" t="s">
        <v>33</v>
      </c>
    </row>
    <row r="16" spans="1:20" s="59" customFormat="1" ht="27" customHeight="1" x14ac:dyDescent="0.45">
      <c r="A16" s="60"/>
      <c r="B16" s="67" t="s">
        <v>34</v>
      </c>
      <c r="C16" s="62"/>
      <c r="D16" s="63"/>
      <c r="E16" s="64">
        <f t="shared" si="0"/>
        <v>6260</v>
      </c>
      <c r="F16" s="64">
        <f t="shared" si="0"/>
        <v>3147</v>
      </c>
      <c r="G16" s="64">
        <f t="shared" si="0"/>
        <v>3113</v>
      </c>
      <c r="H16" s="64">
        <f t="shared" si="1"/>
        <v>6095</v>
      </c>
      <c r="I16" s="64">
        <v>3065</v>
      </c>
      <c r="J16" s="64">
        <v>3030</v>
      </c>
      <c r="K16" s="64">
        <f t="shared" si="2"/>
        <v>165</v>
      </c>
      <c r="L16" s="65">
        <v>82</v>
      </c>
      <c r="M16" s="65">
        <v>83</v>
      </c>
      <c r="N16" s="64" t="s">
        <v>30</v>
      </c>
      <c r="O16" s="64" t="s">
        <v>30</v>
      </c>
      <c r="P16" s="64" t="s">
        <v>30</v>
      </c>
      <c r="Q16" s="64" t="s">
        <v>30</v>
      </c>
      <c r="R16" s="64" t="s">
        <v>30</v>
      </c>
      <c r="S16" s="64" t="s">
        <v>30</v>
      </c>
      <c r="T16" s="66" t="s">
        <v>35</v>
      </c>
    </row>
    <row r="17" spans="1:20" s="59" customFormat="1" ht="27" customHeight="1" x14ac:dyDescent="0.45">
      <c r="A17" s="60"/>
      <c r="B17" s="67" t="s">
        <v>36</v>
      </c>
      <c r="C17" s="62"/>
      <c r="D17" s="63"/>
      <c r="E17" s="64">
        <f t="shared" si="0"/>
        <v>4229</v>
      </c>
      <c r="F17" s="64">
        <f t="shared" si="0"/>
        <v>2056</v>
      </c>
      <c r="G17" s="64">
        <f t="shared" si="0"/>
        <v>2173</v>
      </c>
      <c r="H17" s="64">
        <f t="shared" si="1"/>
        <v>3995</v>
      </c>
      <c r="I17" s="64">
        <f>1946</f>
        <v>1946</v>
      </c>
      <c r="J17" s="64">
        <f>2049</f>
        <v>2049</v>
      </c>
      <c r="K17" s="64">
        <f t="shared" si="2"/>
        <v>59</v>
      </c>
      <c r="L17" s="65">
        <v>27</v>
      </c>
      <c r="M17" s="65">
        <v>32</v>
      </c>
      <c r="N17" s="64" t="s">
        <v>30</v>
      </c>
      <c r="O17" s="64" t="s">
        <v>30</v>
      </c>
      <c r="P17" s="64" t="s">
        <v>30</v>
      </c>
      <c r="Q17" s="64">
        <f>SUM(R17:S17)</f>
        <v>175</v>
      </c>
      <c r="R17" s="68">
        <v>83</v>
      </c>
      <c r="S17" s="68">
        <v>92</v>
      </c>
      <c r="T17" s="66" t="s">
        <v>37</v>
      </c>
    </row>
    <row r="18" spans="1:20" s="59" customFormat="1" ht="27" customHeight="1" x14ac:dyDescent="0.45">
      <c r="A18" s="60"/>
      <c r="B18" s="67" t="s">
        <v>38</v>
      </c>
      <c r="C18" s="62"/>
      <c r="D18" s="63"/>
      <c r="E18" s="64">
        <f t="shared" si="0"/>
        <v>6269</v>
      </c>
      <c r="F18" s="64">
        <f>SUM(I18,L18,O18,R18)</f>
        <v>3092</v>
      </c>
      <c r="G18" s="64">
        <f>SUM(J18,M18,P18,S18)</f>
        <v>3177</v>
      </c>
      <c r="H18" s="64">
        <f t="shared" si="1"/>
        <v>6164</v>
      </c>
      <c r="I18" s="64">
        <v>3028</v>
      </c>
      <c r="J18" s="64">
        <v>3136</v>
      </c>
      <c r="K18" s="64">
        <f t="shared" si="2"/>
        <v>105</v>
      </c>
      <c r="L18" s="65">
        <v>64</v>
      </c>
      <c r="M18" s="65">
        <v>41</v>
      </c>
      <c r="N18" s="64" t="s">
        <v>30</v>
      </c>
      <c r="O18" s="64" t="s">
        <v>30</v>
      </c>
      <c r="P18" s="64" t="s">
        <v>30</v>
      </c>
      <c r="Q18" s="64" t="s">
        <v>30</v>
      </c>
      <c r="R18" s="68" t="s">
        <v>30</v>
      </c>
      <c r="S18" s="68" t="s">
        <v>30</v>
      </c>
      <c r="T18" s="66" t="s">
        <v>39</v>
      </c>
    </row>
    <row r="19" spans="1:20" s="59" customFormat="1" ht="27" customHeight="1" x14ac:dyDescent="0.45">
      <c r="A19" s="60"/>
      <c r="B19" s="67" t="s">
        <v>40</v>
      </c>
      <c r="C19" s="62"/>
      <c r="D19" s="63"/>
      <c r="E19" s="64">
        <f t="shared" si="0"/>
        <v>3765</v>
      </c>
      <c r="F19" s="64">
        <f t="shared" si="0"/>
        <v>1877</v>
      </c>
      <c r="G19" s="64">
        <f t="shared" si="0"/>
        <v>1888</v>
      </c>
      <c r="H19" s="64">
        <f t="shared" si="1"/>
        <v>3615</v>
      </c>
      <c r="I19" s="64">
        <f>1407+400</f>
        <v>1807</v>
      </c>
      <c r="J19" s="64">
        <f>1239+569</f>
        <v>1808</v>
      </c>
      <c r="K19" s="64">
        <f t="shared" si="2"/>
        <v>150</v>
      </c>
      <c r="L19" s="65">
        <v>70</v>
      </c>
      <c r="M19" s="65">
        <v>80</v>
      </c>
      <c r="N19" s="64" t="s">
        <v>30</v>
      </c>
      <c r="O19" s="64" t="s">
        <v>30</v>
      </c>
      <c r="P19" s="64" t="s">
        <v>30</v>
      </c>
      <c r="Q19" s="64" t="s">
        <v>30</v>
      </c>
      <c r="R19" s="68" t="s">
        <v>30</v>
      </c>
      <c r="S19" s="68" t="s">
        <v>30</v>
      </c>
      <c r="T19" s="66" t="s">
        <v>41</v>
      </c>
    </row>
    <row r="20" spans="1:20" s="59" customFormat="1" ht="27" customHeight="1" x14ac:dyDescent="0.45">
      <c r="A20" s="60"/>
      <c r="B20" s="67" t="s">
        <v>42</v>
      </c>
      <c r="C20" s="62"/>
      <c r="D20" s="63"/>
      <c r="E20" s="64">
        <f t="shared" si="0"/>
        <v>2754</v>
      </c>
      <c r="F20" s="64">
        <f t="shared" si="0"/>
        <v>1390</v>
      </c>
      <c r="G20" s="64">
        <f t="shared" si="0"/>
        <v>1364</v>
      </c>
      <c r="H20" s="64">
        <f t="shared" si="1"/>
        <v>2458</v>
      </c>
      <c r="I20" s="64">
        <f>999+231</f>
        <v>1230</v>
      </c>
      <c r="J20" s="64">
        <f>935+293</f>
        <v>1228</v>
      </c>
      <c r="K20" s="64">
        <f t="shared" si="2"/>
        <v>296</v>
      </c>
      <c r="L20" s="65">
        <v>160</v>
      </c>
      <c r="M20" s="65">
        <v>136</v>
      </c>
      <c r="N20" s="64" t="s">
        <v>30</v>
      </c>
      <c r="O20" s="64" t="s">
        <v>30</v>
      </c>
      <c r="P20" s="64" t="s">
        <v>30</v>
      </c>
      <c r="Q20" s="64" t="s">
        <v>30</v>
      </c>
      <c r="R20" s="68" t="s">
        <v>30</v>
      </c>
      <c r="S20" s="68" t="s">
        <v>30</v>
      </c>
      <c r="T20" s="66" t="s">
        <v>43</v>
      </c>
    </row>
    <row r="21" spans="1:20" s="59" customFormat="1" ht="27" customHeight="1" x14ac:dyDescent="0.45">
      <c r="A21" s="60"/>
      <c r="B21" s="67" t="s">
        <v>44</v>
      </c>
      <c r="C21" s="69"/>
      <c r="D21" s="70"/>
      <c r="E21" s="64">
        <f t="shared" si="0"/>
        <v>10851</v>
      </c>
      <c r="F21" s="64">
        <f t="shared" si="0"/>
        <v>5491</v>
      </c>
      <c r="G21" s="64">
        <f>SUM(J21,M21,P21,S22)</f>
        <v>5360</v>
      </c>
      <c r="H21" s="64">
        <f t="shared" si="1"/>
        <v>10532</v>
      </c>
      <c r="I21" s="64">
        <f>5318</f>
        <v>5318</v>
      </c>
      <c r="J21" s="64">
        <f>5214</f>
        <v>5214</v>
      </c>
      <c r="K21" s="64">
        <f t="shared" si="2"/>
        <v>319</v>
      </c>
      <c r="L21" s="65">
        <v>173</v>
      </c>
      <c r="M21" s="65">
        <v>146</v>
      </c>
      <c r="N21" s="64" t="s">
        <v>30</v>
      </c>
      <c r="O21" s="64" t="s">
        <v>30</v>
      </c>
      <c r="P21" s="64" t="s">
        <v>30</v>
      </c>
      <c r="Q21" s="64" t="s">
        <v>30</v>
      </c>
      <c r="R21" s="68" t="s">
        <v>30</v>
      </c>
      <c r="S21" s="68" t="s">
        <v>30</v>
      </c>
      <c r="T21" s="66" t="s">
        <v>45</v>
      </c>
    </row>
    <row r="22" spans="1:20" s="59" customFormat="1" ht="27" customHeight="1" x14ac:dyDescent="0.45">
      <c r="A22" s="60"/>
      <c r="B22" s="67" t="s">
        <v>46</v>
      </c>
      <c r="C22" s="69"/>
      <c r="D22" s="70"/>
      <c r="E22" s="64">
        <f t="shared" si="0"/>
        <v>11931</v>
      </c>
      <c r="F22" s="64">
        <f t="shared" si="0"/>
        <v>6017</v>
      </c>
      <c r="G22" s="64">
        <f>SUM(J22,M22,P22,)</f>
        <v>5914</v>
      </c>
      <c r="H22" s="64">
        <f t="shared" si="1"/>
        <v>10910</v>
      </c>
      <c r="I22" s="64">
        <f>5476</f>
        <v>5476</v>
      </c>
      <c r="J22" s="64">
        <f>5434</f>
        <v>5434</v>
      </c>
      <c r="K22" s="64">
        <f t="shared" si="2"/>
        <v>917</v>
      </c>
      <c r="L22" s="65">
        <v>437</v>
      </c>
      <c r="M22" s="65">
        <v>480</v>
      </c>
      <c r="N22" s="64" t="s">
        <v>30</v>
      </c>
      <c r="O22" s="64" t="s">
        <v>30</v>
      </c>
      <c r="P22" s="64" t="s">
        <v>30</v>
      </c>
      <c r="Q22" s="64">
        <f>SUM(R22:S22)</f>
        <v>104</v>
      </c>
      <c r="R22" s="68">
        <v>104</v>
      </c>
      <c r="S22" s="68" t="s">
        <v>30</v>
      </c>
      <c r="T22" s="66" t="s">
        <v>47</v>
      </c>
    </row>
    <row r="23" spans="1:20" s="2" customFormat="1" ht="21" x14ac:dyDescent="0.45">
      <c r="B23" s="2" t="s">
        <v>48</v>
      </c>
      <c r="C23" s="3">
        <v>3.8</v>
      </c>
      <c r="D23" s="2" t="s">
        <v>49</v>
      </c>
    </row>
    <row r="24" spans="1:20" s="71" customFormat="1" ht="17.25" customHeight="1" x14ac:dyDescent="0.45">
      <c r="B24" s="71" t="s">
        <v>2</v>
      </c>
      <c r="C24" s="3">
        <v>3.8</v>
      </c>
      <c r="D24" s="71" t="s">
        <v>50</v>
      </c>
    </row>
    <row r="25" spans="1:20" s="19" customFormat="1" ht="21.75" customHeight="1" x14ac:dyDescent="0.45">
      <c r="A25" s="7" t="s">
        <v>4</v>
      </c>
      <c r="B25" s="8"/>
      <c r="C25" s="8"/>
      <c r="D25" s="9"/>
      <c r="E25" s="72"/>
      <c r="F25" s="73"/>
      <c r="G25" s="74"/>
      <c r="H25" s="75" t="s">
        <v>5</v>
      </c>
      <c r="I25" s="16"/>
      <c r="J25" s="16"/>
      <c r="K25" s="16"/>
      <c r="L25" s="16"/>
      <c r="M25" s="16"/>
      <c r="N25" s="76"/>
      <c r="O25" s="76"/>
      <c r="P25" s="76"/>
      <c r="Q25" s="16"/>
      <c r="R25" s="16"/>
      <c r="S25" s="17"/>
      <c r="T25" s="18" t="s">
        <v>6</v>
      </c>
    </row>
    <row r="26" spans="1:20" s="19" customFormat="1" ht="18.75" x14ac:dyDescent="0.45">
      <c r="A26" s="77"/>
      <c r="B26" s="77"/>
      <c r="C26" s="77"/>
      <c r="D26" s="21"/>
      <c r="E26" s="22"/>
      <c r="F26" s="23"/>
      <c r="G26" s="12"/>
      <c r="H26" s="22"/>
      <c r="I26" s="23"/>
      <c r="J26" s="24"/>
      <c r="K26" s="25"/>
      <c r="L26" s="26" t="s">
        <v>7</v>
      </c>
      <c r="M26" s="25"/>
      <c r="N26" s="27"/>
      <c r="O26" s="28"/>
      <c r="P26" s="29"/>
      <c r="Q26" s="11"/>
      <c r="R26" s="11"/>
      <c r="S26" s="30"/>
      <c r="T26" s="31"/>
    </row>
    <row r="27" spans="1:20" s="19" customFormat="1" ht="19.5" customHeight="1" x14ac:dyDescent="0.45">
      <c r="A27" s="77"/>
      <c r="B27" s="77"/>
      <c r="C27" s="77"/>
      <c r="D27" s="21"/>
      <c r="E27" s="32" t="s">
        <v>8</v>
      </c>
      <c r="F27" s="15"/>
      <c r="G27" s="33"/>
      <c r="H27" s="34"/>
      <c r="I27" s="26" t="s">
        <v>9</v>
      </c>
      <c r="J27" s="35"/>
      <c r="K27" s="25"/>
      <c r="L27" s="26" t="s">
        <v>10</v>
      </c>
      <c r="M27" s="25"/>
      <c r="N27" s="36"/>
      <c r="O27" s="37"/>
      <c r="P27" s="38"/>
      <c r="Q27" s="15"/>
      <c r="R27" s="15"/>
      <c r="S27" s="33"/>
      <c r="T27" s="31"/>
    </row>
    <row r="28" spans="1:20" s="19" customFormat="1" ht="21" customHeight="1" x14ac:dyDescent="0.45">
      <c r="A28" s="77"/>
      <c r="B28" s="77"/>
      <c r="C28" s="77"/>
      <c r="D28" s="21"/>
      <c r="E28" s="32" t="s">
        <v>11</v>
      </c>
      <c r="F28" s="15"/>
      <c r="G28" s="33"/>
      <c r="H28" s="34"/>
      <c r="I28" s="26" t="s">
        <v>12</v>
      </c>
      <c r="J28" s="39"/>
      <c r="K28" s="25"/>
      <c r="L28" s="26" t="s">
        <v>13</v>
      </c>
      <c r="M28" s="25"/>
      <c r="N28" s="32" t="s">
        <v>14</v>
      </c>
      <c r="O28" s="15"/>
      <c r="P28" s="33"/>
      <c r="Q28" s="15" t="s">
        <v>15</v>
      </c>
      <c r="R28" s="15"/>
      <c r="S28" s="33"/>
      <c r="T28" s="31"/>
    </row>
    <row r="29" spans="1:20" s="19" customFormat="1" ht="18.75" x14ac:dyDescent="0.45">
      <c r="A29" s="77"/>
      <c r="B29" s="77"/>
      <c r="C29" s="77"/>
      <c r="D29" s="21"/>
      <c r="E29" s="22"/>
      <c r="F29" s="40"/>
      <c r="G29" s="12"/>
      <c r="H29" s="34"/>
      <c r="I29" s="26" t="s">
        <v>16</v>
      </c>
      <c r="J29" s="39"/>
      <c r="K29" s="25"/>
      <c r="L29" s="26" t="s">
        <v>17</v>
      </c>
      <c r="M29" s="25"/>
      <c r="N29" s="32" t="s">
        <v>18</v>
      </c>
      <c r="O29" s="15"/>
      <c r="P29" s="33"/>
      <c r="Q29" s="15" t="s">
        <v>19</v>
      </c>
      <c r="R29" s="15"/>
      <c r="S29" s="33"/>
      <c r="T29" s="31"/>
    </row>
    <row r="30" spans="1:20" s="19" customFormat="1" ht="18.75" x14ac:dyDescent="0.45">
      <c r="A30" s="77"/>
      <c r="B30" s="77"/>
      <c r="C30" s="77"/>
      <c r="D30" s="21"/>
      <c r="E30" s="41"/>
      <c r="F30" s="42"/>
      <c r="G30" s="43"/>
      <c r="H30" s="44"/>
      <c r="I30" s="45" t="s">
        <v>20</v>
      </c>
      <c r="J30" s="46"/>
      <c r="K30" s="47"/>
      <c r="L30" s="42" t="s">
        <v>20</v>
      </c>
      <c r="M30" s="47"/>
      <c r="N30" s="13" t="s">
        <v>21</v>
      </c>
      <c r="O30" s="14"/>
      <c r="P30" s="48"/>
      <c r="Q30" s="47"/>
      <c r="R30" s="47"/>
      <c r="S30" s="49"/>
      <c r="T30" s="31"/>
    </row>
    <row r="31" spans="1:20" x14ac:dyDescent="0.5">
      <c r="A31" s="77"/>
      <c r="B31" s="77"/>
      <c r="C31" s="77"/>
      <c r="D31" s="21"/>
      <c r="E31" s="50" t="s">
        <v>8</v>
      </c>
      <c r="F31" s="50" t="s">
        <v>22</v>
      </c>
      <c r="G31" s="74" t="s">
        <v>23</v>
      </c>
      <c r="H31" s="50" t="s">
        <v>8</v>
      </c>
      <c r="I31" s="50" t="s">
        <v>22</v>
      </c>
      <c r="J31" s="74" t="s">
        <v>23</v>
      </c>
      <c r="K31" s="50" t="s">
        <v>8</v>
      </c>
      <c r="L31" s="50" t="s">
        <v>22</v>
      </c>
      <c r="M31" s="74" t="s">
        <v>23</v>
      </c>
      <c r="N31" s="50" t="s">
        <v>8</v>
      </c>
      <c r="O31" s="74" t="s">
        <v>22</v>
      </c>
      <c r="P31" s="74" t="s">
        <v>23</v>
      </c>
      <c r="Q31" s="50" t="s">
        <v>8</v>
      </c>
      <c r="R31" s="50" t="s">
        <v>22</v>
      </c>
      <c r="S31" s="74" t="s">
        <v>23</v>
      </c>
      <c r="T31" s="31"/>
    </row>
    <row r="32" spans="1:20" x14ac:dyDescent="0.5">
      <c r="A32" s="52"/>
      <c r="B32" s="52"/>
      <c r="C32" s="52"/>
      <c r="D32" s="53"/>
      <c r="E32" s="78" t="s">
        <v>11</v>
      </c>
      <c r="F32" s="78" t="s">
        <v>24</v>
      </c>
      <c r="G32" s="43" t="s">
        <v>25</v>
      </c>
      <c r="H32" s="78" t="s">
        <v>11</v>
      </c>
      <c r="I32" s="78" t="s">
        <v>24</v>
      </c>
      <c r="J32" s="43" t="s">
        <v>25</v>
      </c>
      <c r="K32" s="78" t="s">
        <v>11</v>
      </c>
      <c r="L32" s="78" t="s">
        <v>24</v>
      </c>
      <c r="M32" s="43" t="s">
        <v>25</v>
      </c>
      <c r="N32" s="78" t="s">
        <v>11</v>
      </c>
      <c r="O32" s="43" t="s">
        <v>24</v>
      </c>
      <c r="P32" s="43" t="s">
        <v>25</v>
      </c>
      <c r="Q32" s="78" t="s">
        <v>11</v>
      </c>
      <c r="R32" s="78" t="s">
        <v>24</v>
      </c>
      <c r="S32" s="43" t="s">
        <v>25</v>
      </c>
      <c r="T32" s="54"/>
    </row>
    <row r="33" spans="1:20" s="59" customFormat="1" ht="27" customHeight="1" x14ac:dyDescent="0.45">
      <c r="A33" s="79"/>
      <c r="B33" s="80" t="s">
        <v>51</v>
      </c>
      <c r="C33" s="81"/>
      <c r="D33" s="82"/>
      <c r="E33" s="57">
        <f t="shared" ref="E33:G40" si="3">SUM(H33,K33,N33,Q33)</f>
        <v>11050</v>
      </c>
      <c r="F33" s="57">
        <f t="shared" si="3"/>
        <v>5395</v>
      </c>
      <c r="G33" s="57">
        <f t="shared" si="3"/>
        <v>5655</v>
      </c>
      <c r="H33" s="57">
        <f t="shared" ref="H33:H40" si="4">SUM(I33,J33)</f>
        <v>9329</v>
      </c>
      <c r="I33" s="57">
        <f>4556</f>
        <v>4556</v>
      </c>
      <c r="J33" s="57">
        <f>4773</f>
        <v>4773</v>
      </c>
      <c r="K33" s="57">
        <f t="shared" ref="K33:K40" si="5">SUM(L33:M33)</f>
        <v>1721</v>
      </c>
      <c r="L33" s="83">
        <v>839</v>
      </c>
      <c r="M33" s="83">
        <v>882</v>
      </c>
      <c r="N33" s="64" t="s">
        <v>30</v>
      </c>
      <c r="O33" s="64" t="s">
        <v>30</v>
      </c>
      <c r="P33" s="64" t="s">
        <v>30</v>
      </c>
      <c r="Q33" s="64" t="s">
        <v>30</v>
      </c>
      <c r="R33" s="64" t="s">
        <v>30</v>
      </c>
      <c r="S33" s="64" t="s">
        <v>30</v>
      </c>
      <c r="T33" s="66" t="s">
        <v>52</v>
      </c>
    </row>
    <row r="34" spans="1:20" s="59" customFormat="1" ht="27" customHeight="1" x14ac:dyDescent="0.45">
      <c r="A34" s="84"/>
      <c r="B34" s="85" t="s">
        <v>53</v>
      </c>
      <c r="C34" s="86"/>
      <c r="D34" s="87"/>
      <c r="E34" s="64">
        <f t="shared" si="3"/>
        <v>5308</v>
      </c>
      <c r="F34" s="64">
        <f t="shared" si="3"/>
        <v>2705</v>
      </c>
      <c r="G34" s="64">
        <f t="shared" si="3"/>
        <v>2603</v>
      </c>
      <c r="H34" s="64">
        <f t="shared" si="4"/>
        <v>5308</v>
      </c>
      <c r="I34" s="64">
        <f>2705</f>
        <v>2705</v>
      </c>
      <c r="J34" s="64">
        <f>2603</f>
        <v>2603</v>
      </c>
      <c r="K34" s="64" t="s">
        <v>30</v>
      </c>
      <c r="L34" s="64" t="s">
        <v>30</v>
      </c>
      <c r="M34" s="64" t="s">
        <v>30</v>
      </c>
      <c r="N34" s="64" t="s">
        <v>30</v>
      </c>
      <c r="O34" s="64" t="s">
        <v>30</v>
      </c>
      <c r="P34" s="64" t="s">
        <v>30</v>
      </c>
      <c r="Q34" s="64" t="s">
        <v>30</v>
      </c>
      <c r="R34" s="64" t="s">
        <v>30</v>
      </c>
      <c r="S34" s="64" t="s">
        <v>30</v>
      </c>
      <c r="T34" s="66" t="s">
        <v>54</v>
      </c>
    </row>
    <row r="35" spans="1:20" s="59" customFormat="1" ht="27" customHeight="1" x14ac:dyDescent="0.45">
      <c r="A35" s="84"/>
      <c r="B35" s="85" t="s">
        <v>55</v>
      </c>
      <c r="C35" s="86"/>
      <c r="D35" s="87"/>
      <c r="E35" s="64">
        <f t="shared" si="3"/>
        <v>5169</v>
      </c>
      <c r="F35" s="64">
        <f t="shared" si="3"/>
        <v>2567</v>
      </c>
      <c r="G35" s="64">
        <f t="shared" si="3"/>
        <v>2602</v>
      </c>
      <c r="H35" s="64">
        <f t="shared" si="4"/>
        <v>5169</v>
      </c>
      <c r="I35" s="64">
        <f>2567</f>
        <v>2567</v>
      </c>
      <c r="J35" s="64">
        <f>2602</f>
        <v>2602</v>
      </c>
      <c r="K35" s="64" t="s">
        <v>30</v>
      </c>
      <c r="L35" s="64" t="s">
        <v>30</v>
      </c>
      <c r="M35" s="64" t="s">
        <v>30</v>
      </c>
      <c r="N35" s="64" t="s">
        <v>30</v>
      </c>
      <c r="O35" s="64" t="s">
        <v>30</v>
      </c>
      <c r="P35" s="64" t="s">
        <v>30</v>
      </c>
      <c r="Q35" s="64" t="s">
        <v>30</v>
      </c>
      <c r="R35" s="64" t="s">
        <v>30</v>
      </c>
      <c r="S35" s="64" t="s">
        <v>30</v>
      </c>
      <c r="T35" s="66" t="s">
        <v>56</v>
      </c>
    </row>
    <row r="36" spans="1:20" s="59" customFormat="1" ht="27" customHeight="1" x14ac:dyDescent="0.45">
      <c r="A36" s="84"/>
      <c r="B36" s="85" t="s">
        <v>57</v>
      </c>
      <c r="C36" s="86"/>
      <c r="D36" s="87"/>
      <c r="E36" s="64">
        <f t="shared" si="3"/>
        <v>19131</v>
      </c>
      <c r="F36" s="64">
        <f t="shared" si="3"/>
        <v>9296</v>
      </c>
      <c r="G36" s="64">
        <f t="shared" si="3"/>
        <v>9835</v>
      </c>
      <c r="H36" s="64">
        <f t="shared" si="4"/>
        <v>18488</v>
      </c>
      <c r="I36" s="64">
        <f>8978</f>
        <v>8978</v>
      </c>
      <c r="J36" s="64">
        <f>9510</f>
        <v>9510</v>
      </c>
      <c r="K36" s="64">
        <f t="shared" si="5"/>
        <v>643</v>
      </c>
      <c r="L36" s="65">
        <v>318</v>
      </c>
      <c r="M36" s="65">
        <v>325</v>
      </c>
      <c r="N36" s="64" t="s">
        <v>30</v>
      </c>
      <c r="O36" s="64" t="s">
        <v>30</v>
      </c>
      <c r="P36" s="64" t="s">
        <v>30</v>
      </c>
      <c r="Q36" s="64" t="s">
        <v>30</v>
      </c>
      <c r="R36" s="64" t="s">
        <v>30</v>
      </c>
      <c r="S36" s="64" t="s">
        <v>30</v>
      </c>
      <c r="T36" s="66" t="s">
        <v>58</v>
      </c>
    </row>
    <row r="37" spans="1:20" s="59" customFormat="1" ht="27" customHeight="1" x14ac:dyDescent="0.45">
      <c r="A37" s="84"/>
      <c r="B37" s="85" t="s">
        <v>59</v>
      </c>
      <c r="C37" s="86"/>
      <c r="D37" s="87"/>
      <c r="E37" s="64">
        <f t="shared" si="3"/>
        <v>10581</v>
      </c>
      <c r="F37" s="64">
        <f t="shared" si="3"/>
        <v>5143</v>
      </c>
      <c r="G37" s="64">
        <f t="shared" si="3"/>
        <v>5438</v>
      </c>
      <c r="H37" s="64">
        <f t="shared" si="4"/>
        <v>8609</v>
      </c>
      <c r="I37" s="64">
        <f>4107</f>
        <v>4107</v>
      </c>
      <c r="J37" s="64">
        <f>4502</f>
        <v>4502</v>
      </c>
      <c r="K37" s="64">
        <f t="shared" si="5"/>
        <v>1878</v>
      </c>
      <c r="L37" s="65">
        <v>942</v>
      </c>
      <c r="M37" s="65">
        <v>936</v>
      </c>
      <c r="N37" s="64" t="s">
        <v>30</v>
      </c>
      <c r="O37" s="64" t="s">
        <v>30</v>
      </c>
      <c r="P37" s="64" t="s">
        <v>30</v>
      </c>
      <c r="Q37" s="64">
        <f>SUM(R37:S37)</f>
        <v>94</v>
      </c>
      <c r="R37" s="65">
        <v>94</v>
      </c>
      <c r="S37" s="64" t="s">
        <v>30</v>
      </c>
      <c r="T37" s="66" t="s">
        <v>60</v>
      </c>
    </row>
    <row r="38" spans="1:20" s="59" customFormat="1" ht="27" customHeight="1" x14ac:dyDescent="0.45">
      <c r="A38" s="84"/>
      <c r="B38" s="85" t="s">
        <v>61</v>
      </c>
      <c r="C38" s="86"/>
      <c r="D38" s="87"/>
      <c r="E38" s="64">
        <f t="shared" si="3"/>
        <v>34517</v>
      </c>
      <c r="F38" s="64">
        <f t="shared" si="3"/>
        <v>16129</v>
      </c>
      <c r="G38" s="64">
        <f t="shared" si="3"/>
        <v>18388</v>
      </c>
      <c r="H38" s="64">
        <f t="shared" si="4"/>
        <v>31375</v>
      </c>
      <c r="I38" s="64">
        <f>14536</f>
        <v>14536</v>
      </c>
      <c r="J38" s="64">
        <f>16839</f>
        <v>16839</v>
      </c>
      <c r="K38" s="64">
        <f t="shared" si="5"/>
        <v>3048</v>
      </c>
      <c r="L38" s="65">
        <v>1499</v>
      </c>
      <c r="M38" s="65">
        <v>1549</v>
      </c>
      <c r="N38" s="64" t="s">
        <v>30</v>
      </c>
      <c r="O38" s="64" t="s">
        <v>30</v>
      </c>
      <c r="P38" s="64" t="s">
        <v>30</v>
      </c>
      <c r="Q38" s="64">
        <f>SUM(R38:S38)</f>
        <v>94</v>
      </c>
      <c r="R38" s="65">
        <v>94</v>
      </c>
      <c r="S38" s="64" t="s">
        <v>30</v>
      </c>
      <c r="T38" s="66" t="s">
        <v>62</v>
      </c>
    </row>
    <row r="39" spans="1:20" s="59" customFormat="1" ht="27" customHeight="1" x14ac:dyDescent="0.45">
      <c r="A39" s="84"/>
      <c r="B39" s="85" t="s">
        <v>63</v>
      </c>
      <c r="C39" s="86"/>
      <c r="D39" s="87"/>
      <c r="E39" s="64">
        <f t="shared" si="3"/>
        <v>5718</v>
      </c>
      <c r="F39" s="64">
        <f t="shared" si="3"/>
        <v>2974</v>
      </c>
      <c r="G39" s="64">
        <f t="shared" si="3"/>
        <v>2744</v>
      </c>
      <c r="H39" s="64">
        <f t="shared" si="4"/>
        <v>5431</v>
      </c>
      <c r="I39" s="64">
        <v>2830</v>
      </c>
      <c r="J39" s="64">
        <v>2601</v>
      </c>
      <c r="K39" s="64">
        <f t="shared" si="5"/>
        <v>287</v>
      </c>
      <c r="L39" s="65">
        <v>144</v>
      </c>
      <c r="M39" s="65">
        <v>143</v>
      </c>
      <c r="N39" s="64" t="s">
        <v>30</v>
      </c>
      <c r="O39" s="64" t="s">
        <v>30</v>
      </c>
      <c r="P39" s="64" t="s">
        <v>30</v>
      </c>
      <c r="Q39" s="64" t="s">
        <v>30</v>
      </c>
      <c r="R39" s="64" t="s">
        <v>30</v>
      </c>
      <c r="S39" s="64" t="s">
        <v>30</v>
      </c>
      <c r="T39" s="66" t="s">
        <v>64</v>
      </c>
    </row>
    <row r="40" spans="1:20" s="59" customFormat="1" ht="27" customHeight="1" x14ac:dyDescent="0.45">
      <c r="A40" s="84"/>
      <c r="B40" s="88" t="s">
        <v>65</v>
      </c>
      <c r="C40" s="86"/>
      <c r="D40" s="87"/>
      <c r="E40" s="64">
        <f t="shared" si="3"/>
        <v>11742</v>
      </c>
      <c r="F40" s="64">
        <f t="shared" si="3"/>
        <v>5864</v>
      </c>
      <c r="G40" s="64">
        <f t="shared" si="3"/>
        <v>5878</v>
      </c>
      <c r="H40" s="64">
        <f t="shared" si="4"/>
        <v>11549</v>
      </c>
      <c r="I40" s="64">
        <v>5715</v>
      </c>
      <c r="J40" s="64">
        <v>5834</v>
      </c>
      <c r="K40" s="64">
        <f t="shared" si="5"/>
        <v>98</v>
      </c>
      <c r="L40" s="65">
        <v>54</v>
      </c>
      <c r="M40" s="65">
        <v>44</v>
      </c>
      <c r="N40" s="64" t="s">
        <v>30</v>
      </c>
      <c r="O40" s="64" t="s">
        <v>30</v>
      </c>
      <c r="P40" s="64" t="s">
        <v>30</v>
      </c>
      <c r="Q40" s="64">
        <f>SUM(R40:S40)</f>
        <v>95</v>
      </c>
      <c r="R40" s="65">
        <v>95</v>
      </c>
      <c r="S40" s="64" t="s">
        <v>30</v>
      </c>
      <c r="T40" s="66" t="s">
        <v>66</v>
      </c>
    </row>
    <row r="41" spans="1:20" s="59" customFormat="1" ht="6.75" customHeight="1" x14ac:dyDescent="0.45">
      <c r="A41" s="89"/>
      <c r="B41" s="90"/>
      <c r="C41" s="91"/>
      <c r="D41" s="92"/>
      <c r="E41" s="93"/>
      <c r="F41" s="93"/>
      <c r="G41" s="93"/>
      <c r="H41" s="93"/>
      <c r="I41" s="93"/>
      <c r="J41" s="93"/>
      <c r="K41" s="93"/>
      <c r="L41" s="94"/>
      <c r="M41" s="94"/>
      <c r="N41" s="93"/>
      <c r="O41" s="94"/>
      <c r="P41" s="94"/>
      <c r="Q41" s="93"/>
      <c r="R41" s="94"/>
      <c r="S41" s="94"/>
      <c r="T41" s="95"/>
    </row>
    <row r="42" spans="1:20" s="96" customFormat="1" ht="6" customHeight="1" x14ac:dyDescent="0.45"/>
    <row r="43" spans="1:20" s="98" customFormat="1" ht="21.75" customHeight="1" x14ac:dyDescent="0.4">
      <c r="A43" s="97"/>
      <c r="C43" s="99" t="s">
        <v>67</v>
      </c>
      <c r="D43" s="97" t="s">
        <v>68</v>
      </c>
      <c r="E43" s="97"/>
      <c r="F43" s="97"/>
      <c r="J43" s="97"/>
      <c r="K43" s="99" t="s">
        <v>69</v>
      </c>
      <c r="L43" s="98" t="s">
        <v>70</v>
      </c>
    </row>
    <row r="44" spans="1:20" s="98" customFormat="1" ht="18.75" customHeight="1" x14ac:dyDescent="0.4">
      <c r="A44" s="97"/>
      <c r="D44" s="100" t="s">
        <v>71</v>
      </c>
      <c r="E44" s="97"/>
      <c r="F44" s="97"/>
      <c r="J44" s="97"/>
      <c r="L44" s="100" t="s">
        <v>72</v>
      </c>
      <c r="M44" s="101"/>
    </row>
    <row r="45" spans="1:20" s="98" customFormat="1" ht="19.5" customHeight="1" x14ac:dyDescent="0.4">
      <c r="C45" s="102" t="s">
        <v>73</v>
      </c>
      <c r="D45" s="98" t="s">
        <v>74</v>
      </c>
      <c r="K45" s="99" t="s">
        <v>75</v>
      </c>
      <c r="L45" s="98" t="s">
        <v>76</v>
      </c>
    </row>
    <row r="46" spans="1:20" s="98" customFormat="1" ht="19.5" customHeight="1" x14ac:dyDescent="0.4">
      <c r="C46" s="102"/>
      <c r="D46" s="97" t="s">
        <v>77</v>
      </c>
      <c r="K46" s="99"/>
      <c r="L46" s="100" t="s">
        <v>78</v>
      </c>
    </row>
    <row r="47" spans="1:20" s="96" customFormat="1" ht="16.5" customHeight="1" x14ac:dyDescent="0.45">
      <c r="B47" s="98" t="s">
        <v>79</v>
      </c>
      <c r="C47" s="98"/>
      <c r="D47" s="98"/>
      <c r="E47" s="98"/>
      <c r="F47" s="98"/>
      <c r="K47" s="98" t="s">
        <v>80</v>
      </c>
      <c r="L47" s="98"/>
    </row>
  </sheetData>
  <mergeCells count="25">
    <mergeCell ref="N28:P28"/>
    <mergeCell ref="Q28:S28"/>
    <mergeCell ref="N29:P29"/>
    <mergeCell ref="Q29:S29"/>
    <mergeCell ref="N30:P30"/>
    <mergeCell ref="Q8:S8"/>
    <mergeCell ref="N9:P9"/>
    <mergeCell ref="A12:D12"/>
    <mergeCell ref="A25:D32"/>
    <mergeCell ref="H25:S25"/>
    <mergeCell ref="T25:T32"/>
    <mergeCell ref="E27:G27"/>
    <mergeCell ref="N27:P27"/>
    <mergeCell ref="Q27:S27"/>
    <mergeCell ref="E28:G28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2012-04-02T03:57:45Z</dcterms:created>
  <dcterms:modified xsi:type="dcterms:W3CDTF">2012-04-02T03:57:52Z</dcterms:modified>
</cp:coreProperties>
</file>