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8" sheetId="1" r:id="rId1"/>
  </sheets>
  <calcPr calcId="144525"/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N35" i="1"/>
  <c r="M35" i="1"/>
  <c r="L35" i="1"/>
  <c r="K35" i="1"/>
  <c r="J35" i="1"/>
  <c r="I35" i="1"/>
  <c r="H35" i="1"/>
  <c r="S34" i="1"/>
  <c r="R34" i="1"/>
  <c r="Q34" i="1"/>
  <c r="P34" i="1"/>
  <c r="O34" i="1"/>
  <c r="N34" i="1"/>
  <c r="M34" i="1"/>
  <c r="L34" i="1"/>
  <c r="K34" i="1"/>
  <c r="J34" i="1"/>
  <c r="I34" i="1"/>
  <c r="H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N32" i="1"/>
  <c r="M32" i="1"/>
  <c r="L32" i="1"/>
  <c r="K32" i="1"/>
  <c r="J32" i="1"/>
  <c r="I32" i="1"/>
  <c r="H32" i="1"/>
  <c r="S31" i="1"/>
  <c r="R31" i="1"/>
  <c r="Q31" i="1"/>
  <c r="P31" i="1"/>
  <c r="O31" i="1"/>
  <c r="N31" i="1"/>
  <c r="M31" i="1"/>
  <c r="L31" i="1"/>
  <c r="K31" i="1"/>
  <c r="J31" i="1"/>
  <c r="I31" i="1"/>
  <c r="H31" i="1"/>
  <c r="S30" i="1"/>
  <c r="R30" i="1"/>
  <c r="Q30" i="1"/>
  <c r="P30" i="1"/>
  <c r="O30" i="1"/>
  <c r="N30" i="1"/>
  <c r="M30" i="1"/>
  <c r="L30" i="1"/>
  <c r="K30" i="1"/>
  <c r="J30" i="1"/>
  <c r="I30" i="1"/>
  <c r="H30" i="1"/>
  <c r="S29" i="1"/>
  <c r="R29" i="1"/>
  <c r="Q29" i="1"/>
  <c r="P29" i="1"/>
  <c r="O29" i="1"/>
  <c r="N29" i="1"/>
  <c r="M29" i="1"/>
  <c r="L29" i="1"/>
  <c r="K29" i="1"/>
  <c r="J29" i="1"/>
  <c r="I29" i="1"/>
  <c r="H29" i="1"/>
  <c r="G18" i="1"/>
  <c r="F18" i="1"/>
  <c r="E18" i="1" s="1"/>
  <c r="G17" i="1"/>
  <c r="F17" i="1"/>
  <c r="E17" i="1" s="1"/>
  <c r="G16" i="1"/>
  <c r="F16" i="1"/>
  <c r="E16" i="1" s="1"/>
  <c r="G15" i="1"/>
  <c r="F15" i="1"/>
  <c r="E15" i="1"/>
  <c r="G14" i="1"/>
  <c r="F14" i="1"/>
  <c r="E14" i="1"/>
  <c r="G13" i="1"/>
  <c r="G12" i="1" s="1"/>
  <c r="F13" i="1"/>
  <c r="E13" i="1" s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 l="1"/>
</calcChain>
</file>

<file path=xl/sharedStrings.xml><?xml version="1.0" encoding="utf-8"?>
<sst xmlns="http://schemas.openxmlformats.org/spreadsheetml/2006/main" count="74" uniqueCount="47">
  <si>
    <t xml:space="preserve">ตาราง     </t>
  </si>
  <si>
    <t>จำนวนนักเรียน จำแนกตามระดับการศึกษา เพศ เป็นรายอำเภอ ปีการศึกษา 2556</t>
  </si>
  <si>
    <t>TABLE</t>
  </si>
  <si>
    <t>Number Of Students By Level Of Education, Sex And District: Academic Year  2013</t>
  </si>
  <si>
    <t>อำเภอ</t>
  </si>
  <si>
    <t>รวม</t>
  </si>
  <si>
    <t>ระดับการศึกษา Level of  education</t>
  </si>
  <si>
    <t>Total</t>
  </si>
  <si>
    <t>ก่อนประถมศึกษา</t>
  </si>
  <si>
    <t>ประถมศึกษา</t>
  </si>
  <si>
    <t>มัธยมศึกษา</t>
  </si>
  <si>
    <t>Pre-elementary</t>
  </si>
  <si>
    <t>Elementary</t>
  </si>
  <si>
    <t>Secondary</t>
  </si>
  <si>
    <t>District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</si>
  <si>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</si>
  <si>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</si>
  <si>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</si>
  <si>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</si>
  <si>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</si>
  <si>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</si>
  <si>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</si>
  <si>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</si>
  <si>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</si>
  <si>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</si>
  <si>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</si>
  <si>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</si>
  <si>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</si>
  <si>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</si>
  <si>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</si>
  <si>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</si>
  <si>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</si>
  <si>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</si>
  <si>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</si>
  <si>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</si>
  <si>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</si>
  <si>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</si>
  <si>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</si>
  <si>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</si>
  <si>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</si>
  <si>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</si>
  <si>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</si>
  <si>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</si>
  <si>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สำนักงานคณะกรรมการการศึกษาขั้นพื้นฐาน   กระทรวงศึกษาธิการ</t>
  </si>
  <si>
    <t xml:space="preserve">Source : Office of The Basic Education Commission,  Ministry of Education </t>
  </si>
  <si>
    <t>สำนักงานปลัดกระทรวงศึกษาธิการ  กระทรวงศึกษาธิการ</t>
  </si>
  <si>
    <t xml:space="preserve">            Office of the Permanent Secretary,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</si>
</sst>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horizontal="left" vertical="center"/>
    </xf>
    <xf numFmtId="1" fontId="2" fillId="0" borderId="0" xfId="0" applyNumberFormat="1" applyFont="1"/>
    <xf numFmtId="41" fontId="2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0" xfId="0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3754100" y="0"/>
          <a:ext cx="0" cy="7867650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9</xdr:row>
      <xdr:rowOff>57245</xdr:rowOff>
    </xdr:from>
    <xdr:to>
      <xdr:col>20</xdr:col>
      <xdr:colOff>0</xdr:colOff>
      <xdr:row>20</xdr:row>
      <xdr:rowOff>95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54100" y="3000470"/>
          <a:ext cx="0" cy="486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18</xdr:row>
      <xdr:rowOff>95</xdr:rowOff>
    </xdr:from>
    <xdr:to>
      <xdr:col>20</xdr:col>
      <xdr:colOff>0</xdr:colOff>
      <xdr:row>20</xdr:row>
      <xdr:rowOff>95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754100" y="7743920"/>
          <a:ext cx="0" cy="123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19</xdr:row>
      <xdr:rowOff>0</xdr:rowOff>
    </xdr:to>
    <xdr:grpSp>
      <xdr:nvGrpSpPr>
        <xdr:cNvPr id="7" name="Group 3"/>
        <xdr:cNvGrpSpPr>
          <a:grpSpLocks/>
        </xdr:cNvGrpSpPr>
      </xdr:nvGrpSpPr>
      <xdr:grpSpPr bwMode="auto">
        <a:xfrm rot="10797528">
          <a:off x="13754100" y="0"/>
          <a:ext cx="0" cy="7867650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</xdr:row>
      <xdr:rowOff>333375</xdr:rowOff>
    </xdr:from>
    <xdr:to>
      <xdr:col>20</xdr:col>
      <xdr:colOff>0</xdr:colOff>
      <xdr:row>19</xdr:row>
      <xdr:rowOff>276225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754100" y="1219200"/>
          <a:ext cx="0" cy="66484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3754100" y="7867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20</xdr:col>
      <xdr:colOff>0</xdr:colOff>
      <xdr:row>20</xdr:row>
      <xdr:rowOff>92</xdr:rowOff>
    </xdr:from>
    <xdr:to>
      <xdr:col>20</xdr:col>
      <xdr:colOff>0</xdr:colOff>
      <xdr:row>20</xdr:row>
      <xdr:rowOff>92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3754100" y="7867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19</xdr:row>
      <xdr:rowOff>0</xdr:rowOff>
    </xdr:to>
    <xdr:grpSp>
      <xdr:nvGrpSpPr>
        <xdr:cNvPr id="13" name="Group 2"/>
        <xdr:cNvGrpSpPr>
          <a:grpSpLocks/>
        </xdr:cNvGrpSpPr>
      </xdr:nvGrpSpPr>
      <xdr:grpSpPr bwMode="auto">
        <a:xfrm rot="10797528">
          <a:off x="13754100" y="762000"/>
          <a:ext cx="0" cy="7105650"/>
          <a:chOff x="636" y="6"/>
          <a:chExt cx="25" cy="503"/>
        </a:xfrm>
      </xdr:grpSpPr>
      <xdr:sp macro="" textlink="">
        <xdr:nvSpPr>
          <xdr:cNvPr id="1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19</xdr:row>
      <xdr:rowOff>57242</xdr:rowOff>
    </xdr:from>
    <xdr:to>
      <xdr:col>25</xdr:col>
      <xdr:colOff>0</xdr:colOff>
      <xdr:row>20</xdr:row>
      <xdr:rowOff>57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249650" y="7867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15</xdr:col>
      <xdr:colOff>0</xdr:colOff>
      <xdr:row>19</xdr:row>
      <xdr:rowOff>190500</xdr:rowOff>
    </xdr:from>
    <xdr:to>
      <xdr:col>15</xdr:col>
      <xdr:colOff>0</xdr:colOff>
      <xdr:row>20</xdr:row>
      <xdr:rowOff>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9115425" y="7867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7648575" y="7867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7"/>
  </sheetPr>
  <dimension ref="A1:AA35"/>
  <sheetViews>
    <sheetView showGridLines="0" tabSelected="1" zoomScale="60" zoomScaleNormal="60" workbookViewId="0">
      <selection activeCell="AB15" sqref="AB15"/>
    </sheetView>
  </sheetViews>
  <sheetFormatPr defaultRowHeight="27" customHeight="1" x14ac:dyDescent="0.65"/>
  <cols>
    <col min="1" max="1" width="1.7109375" style="3" customWidth="1"/>
    <col min="2" max="2" width="7.140625" style="3" customWidth="1"/>
    <col min="3" max="3" width="6.5703125" style="3" customWidth="1"/>
    <col min="4" max="4" width="2.7109375" style="3" customWidth="1"/>
    <col min="5" max="5" width="12" style="3" customWidth="1"/>
    <col min="6" max="7" width="11" style="3" customWidth="1"/>
    <col min="8" max="13" width="10.42578125" style="3" customWidth="1"/>
    <col min="14" max="19" width="11" style="3" customWidth="1"/>
    <col min="20" max="20" width="25.5703125" style="3" customWidth="1"/>
    <col min="21" max="21" width="0.85546875" style="3" customWidth="1"/>
    <col min="22" max="16384" width="9.140625" style="3"/>
  </cols>
  <sheetData>
    <row r="1" spans="1:27" s="1" customFormat="1" ht="33" x14ac:dyDescent="0.75">
      <c r="A1" s="1" t="s">
        <v>0</v>
      </c>
      <c r="C1" s="2">
        <v>3.8</v>
      </c>
      <c r="D1" s="1" t="s">
        <v>1</v>
      </c>
    </row>
    <row r="2" spans="1:27" s="1" customFormat="1" ht="27" customHeight="1" x14ac:dyDescent="0.75">
      <c r="A2" s="1" t="s">
        <v>2</v>
      </c>
      <c r="C2" s="2">
        <v>3.8</v>
      </c>
      <c r="D2" s="1" t="s">
        <v>3</v>
      </c>
    </row>
    <row r="3" spans="1:27" ht="9.9499999999999993" customHeight="1" x14ac:dyDescent="0.65"/>
    <row r="4" spans="1:27" s="12" customFormat="1" ht="27" customHeight="1" x14ac:dyDescent="0.5">
      <c r="A4" s="4" t="s">
        <v>4</v>
      </c>
      <c r="B4" s="4"/>
      <c r="C4" s="4"/>
      <c r="D4" s="5"/>
      <c r="E4" s="6" t="s">
        <v>5</v>
      </c>
      <c r="F4" s="7"/>
      <c r="G4" s="8"/>
      <c r="H4" s="9" t="s">
        <v>6</v>
      </c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1"/>
    </row>
    <row r="5" spans="1:27" s="12" customFormat="1" ht="27" customHeight="1" x14ac:dyDescent="0.5">
      <c r="A5" s="13"/>
      <c r="B5" s="13"/>
      <c r="C5" s="13"/>
      <c r="D5" s="14"/>
      <c r="E5" s="15" t="s">
        <v>7</v>
      </c>
      <c r="F5" s="16"/>
      <c r="G5" s="17"/>
      <c r="H5" s="6" t="s">
        <v>8</v>
      </c>
      <c r="I5" s="7"/>
      <c r="J5" s="8"/>
      <c r="K5" s="6" t="s">
        <v>9</v>
      </c>
      <c r="L5" s="7"/>
      <c r="M5" s="8"/>
      <c r="N5" s="16" t="s">
        <v>10</v>
      </c>
      <c r="O5" s="16"/>
      <c r="P5" s="16"/>
      <c r="Q5" s="16"/>
      <c r="R5" s="16"/>
      <c r="S5" s="17"/>
      <c r="T5" s="18"/>
    </row>
    <row r="6" spans="1:27" s="12" customFormat="1" ht="27" customHeight="1" x14ac:dyDescent="0.5">
      <c r="A6" s="13"/>
      <c r="B6" s="13"/>
      <c r="C6" s="13"/>
      <c r="D6" s="14"/>
      <c r="E6" s="18"/>
      <c r="F6" s="19"/>
      <c r="G6" s="20"/>
      <c r="H6" s="15" t="s">
        <v>11</v>
      </c>
      <c r="I6" s="16"/>
      <c r="J6" s="17"/>
      <c r="K6" s="15" t="s">
        <v>12</v>
      </c>
      <c r="L6" s="16"/>
      <c r="M6" s="17"/>
      <c r="N6" s="21" t="s">
        <v>13</v>
      </c>
      <c r="O6" s="21"/>
      <c r="P6" s="21"/>
      <c r="Q6" s="21"/>
      <c r="R6" s="21"/>
      <c r="S6" s="22"/>
      <c r="T6" s="23" t="s">
        <v>14</v>
      </c>
    </row>
    <row r="7" spans="1:27" s="12" customFormat="1" ht="27" customHeight="1" x14ac:dyDescent="0.5">
      <c r="A7" s="13"/>
      <c r="B7" s="13"/>
      <c r="C7" s="13"/>
      <c r="D7" s="14"/>
      <c r="E7" s="18"/>
      <c r="F7" s="19"/>
      <c r="G7" s="20"/>
      <c r="H7" s="18"/>
      <c r="I7" s="19"/>
      <c r="J7" s="20"/>
      <c r="K7" s="18"/>
      <c r="L7" s="19"/>
      <c r="M7" s="20"/>
      <c r="N7" s="7" t="s">
        <v>15</v>
      </c>
      <c r="O7" s="7"/>
      <c r="P7" s="8"/>
      <c r="Q7" s="6" t="s">
        <v>16</v>
      </c>
      <c r="R7" s="7"/>
      <c r="S7" s="8"/>
      <c r="T7" s="23"/>
    </row>
    <row r="8" spans="1:27" s="12" customFormat="1" ht="27" customHeight="1" x14ac:dyDescent="0.5">
      <c r="A8" s="13"/>
      <c r="B8" s="13"/>
      <c r="C8" s="13"/>
      <c r="D8" s="14"/>
      <c r="E8" s="24"/>
      <c r="F8" s="25"/>
      <c r="G8" s="26"/>
      <c r="H8" s="24"/>
      <c r="I8" s="25"/>
      <c r="J8" s="26"/>
      <c r="K8" s="24"/>
      <c r="L8" s="25"/>
      <c r="M8" s="26"/>
      <c r="N8" s="21" t="s">
        <v>17</v>
      </c>
      <c r="O8" s="21"/>
      <c r="P8" s="22"/>
      <c r="Q8" s="27" t="s">
        <v>18</v>
      </c>
      <c r="R8" s="21"/>
      <c r="S8" s="22"/>
      <c r="T8" s="23"/>
    </row>
    <row r="9" spans="1:27" s="12" customFormat="1" ht="27" customHeight="1" x14ac:dyDescent="0.5">
      <c r="A9" s="13"/>
      <c r="B9" s="13"/>
      <c r="C9" s="13"/>
      <c r="D9" s="14"/>
      <c r="E9" s="28" t="s">
        <v>5</v>
      </c>
      <c r="F9" s="28" t="s">
        <v>19</v>
      </c>
      <c r="G9" s="29" t="s">
        <v>20</v>
      </c>
      <c r="H9" s="28" t="s">
        <v>5</v>
      </c>
      <c r="I9" s="28" t="s">
        <v>19</v>
      </c>
      <c r="J9" s="29" t="s">
        <v>20</v>
      </c>
      <c r="K9" s="28" t="s">
        <v>5</v>
      </c>
      <c r="L9" s="28" t="s">
        <v>19</v>
      </c>
      <c r="M9" s="29" t="s">
        <v>20</v>
      </c>
      <c r="N9" s="30" t="s">
        <v>5</v>
      </c>
      <c r="O9" s="30" t="s">
        <v>19</v>
      </c>
      <c r="P9" s="29" t="s">
        <v>20</v>
      </c>
      <c r="Q9" s="30" t="s">
        <v>5</v>
      </c>
      <c r="R9" s="30" t="s">
        <v>19</v>
      </c>
      <c r="S9" s="29" t="s">
        <v>20</v>
      </c>
      <c r="T9" s="18"/>
    </row>
    <row r="10" spans="1:27" s="12" customFormat="1" ht="27" customHeight="1" x14ac:dyDescent="0.5">
      <c r="A10" s="31"/>
      <c r="B10" s="31"/>
      <c r="C10" s="31"/>
      <c r="D10" s="32"/>
      <c r="E10" s="33" t="s">
        <v>7</v>
      </c>
      <c r="F10" s="33" t="s">
        <v>21</v>
      </c>
      <c r="G10" s="34" t="s">
        <v>22</v>
      </c>
      <c r="H10" s="33" t="s">
        <v>7</v>
      </c>
      <c r="I10" s="33" t="s">
        <v>21</v>
      </c>
      <c r="J10" s="34" t="s">
        <v>22</v>
      </c>
      <c r="K10" s="33" t="s">
        <v>7</v>
      </c>
      <c r="L10" s="33" t="s">
        <v>21</v>
      </c>
      <c r="M10" s="34" t="s">
        <v>22</v>
      </c>
      <c r="N10" s="33" t="s">
        <v>7</v>
      </c>
      <c r="O10" s="33" t="s">
        <v>21</v>
      </c>
      <c r="P10" s="34" t="s">
        <v>22</v>
      </c>
      <c r="Q10" s="33" t="s">
        <v>7</v>
      </c>
      <c r="R10" s="33" t="s">
        <v>21</v>
      </c>
      <c r="S10" s="34" t="s">
        <v>22</v>
      </c>
      <c r="T10" s="24"/>
    </row>
    <row r="11" spans="1:27" ht="9.9499999999999993" customHeight="1" x14ac:dyDescent="0.65">
      <c r="A11" s="35"/>
      <c r="B11" s="35"/>
      <c r="C11" s="35"/>
      <c r="D11" s="36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7"/>
    </row>
    <row r="12" spans="1:27" s="12" customFormat="1" ht="48.95" customHeight="1" x14ac:dyDescent="0.5">
      <c r="A12" s="38" t="s">
        <v>23</v>
      </c>
      <c r="B12" s="38"/>
      <c r="C12" s="38"/>
      <c r="D12" s="39"/>
      <c r="E12" s="40">
        <f>SUM(E13:E18)</f>
        <v>164793</v>
      </c>
      <c r="F12" s="40">
        <f>SUM(F13:F18)</f>
        <v>81396</v>
      </c>
      <c r="G12" s="40">
        <f>SUM(G13:G18)</f>
        <v>83397</v>
      </c>
      <c r="H12" s="40">
        <f>SUM(H13:H18)</f>
        <v>31428</v>
      </c>
      <c r="I12" s="40">
        <f t="shared" ref="I12:S12" si="0">SUM(I13:I18)</f>
        <v>16326</v>
      </c>
      <c r="J12" s="40">
        <f t="shared" si="0"/>
        <v>15102</v>
      </c>
      <c r="K12" s="40">
        <f t="shared" si="0"/>
        <v>75607</v>
      </c>
      <c r="L12" s="40">
        <f t="shared" si="0"/>
        <v>38882</v>
      </c>
      <c r="M12" s="40">
        <f t="shared" si="0"/>
        <v>36725</v>
      </c>
      <c r="N12" s="40">
        <f t="shared" si="0"/>
        <v>34248</v>
      </c>
      <c r="O12" s="40">
        <f t="shared" si="0"/>
        <v>16830</v>
      </c>
      <c r="P12" s="40">
        <f t="shared" si="0"/>
        <v>17418</v>
      </c>
      <c r="Q12" s="40">
        <f t="shared" si="0"/>
        <v>23510</v>
      </c>
      <c r="R12" s="40">
        <f t="shared" si="0"/>
        <v>9358</v>
      </c>
      <c r="S12" s="40">
        <f t="shared" si="0"/>
        <v>14152</v>
      </c>
      <c r="T12" s="41" t="s">
        <v>7</v>
      </c>
    </row>
    <row r="13" spans="1:27" ht="48.95" customHeight="1" x14ac:dyDescent="0.65">
      <c r="A13" s="42" t="s">
        <v>24</v>
      </c>
      <c r="B13" s="42"/>
      <c r="C13" s="42"/>
      <c r="D13" s="43"/>
      <c r="E13" s="44">
        <f t="shared" ref="E13:E18" si="1">F13+G13</f>
        <v>45031</v>
      </c>
      <c r="F13" s="44">
        <f t="shared" ref="F13:G18" si="2">I13+L13+O13+R13</f>
        <v>21366</v>
      </c>
      <c r="G13" s="44">
        <f t="shared" si="2"/>
        <v>23665</v>
      </c>
      <c r="H13" s="44">
        <v>7854</v>
      </c>
      <c r="I13" s="44">
        <v>4072</v>
      </c>
      <c r="J13" s="44">
        <v>3782</v>
      </c>
      <c r="K13" s="44">
        <v>17654</v>
      </c>
      <c r="L13" s="44">
        <v>8976</v>
      </c>
      <c r="M13" s="44">
        <v>8678</v>
      </c>
      <c r="N13" s="44">
        <v>10883</v>
      </c>
      <c r="O13" s="44">
        <v>5172</v>
      </c>
      <c r="P13" s="44">
        <v>5711</v>
      </c>
      <c r="Q13" s="44">
        <v>8640</v>
      </c>
      <c r="R13" s="44">
        <v>3146</v>
      </c>
      <c r="S13" s="44">
        <v>5494</v>
      </c>
      <c r="T13" s="45" t="s">
        <v>25</v>
      </c>
    </row>
    <row r="14" spans="1:27" ht="48.95" customHeight="1" x14ac:dyDescent="0.65">
      <c r="A14" s="42" t="s">
        <v>26</v>
      </c>
      <c r="B14" s="42"/>
      <c r="C14" s="42"/>
      <c r="D14" s="43"/>
      <c r="E14" s="44">
        <f t="shared" si="1"/>
        <v>13203</v>
      </c>
      <c r="F14" s="44">
        <f t="shared" si="2"/>
        <v>6665</v>
      </c>
      <c r="G14" s="44">
        <f t="shared" si="2"/>
        <v>6538</v>
      </c>
      <c r="H14" s="44">
        <v>3133</v>
      </c>
      <c r="I14" s="44">
        <v>1657</v>
      </c>
      <c r="J14" s="44">
        <v>1476</v>
      </c>
      <c r="K14" s="44">
        <v>5073</v>
      </c>
      <c r="L14" s="44">
        <v>2670</v>
      </c>
      <c r="M14" s="44">
        <v>2403</v>
      </c>
      <c r="N14" s="44">
        <v>3131</v>
      </c>
      <c r="O14" s="44">
        <v>1583</v>
      </c>
      <c r="P14" s="44">
        <v>1548</v>
      </c>
      <c r="Q14" s="44">
        <v>1866</v>
      </c>
      <c r="R14" s="44">
        <v>755</v>
      </c>
      <c r="S14" s="44">
        <v>1111</v>
      </c>
      <c r="T14" s="45" t="s">
        <v>27</v>
      </c>
    </row>
    <row r="15" spans="1:27" ht="48.95" customHeight="1" x14ac:dyDescent="0.65">
      <c r="A15" s="42" t="s">
        <v>28</v>
      </c>
      <c r="B15" s="42"/>
      <c r="C15" s="42"/>
      <c r="D15" s="43"/>
      <c r="E15" s="44">
        <f t="shared" si="1"/>
        <v>10931</v>
      </c>
      <c r="F15" s="44">
        <f t="shared" si="2"/>
        <v>5706</v>
      </c>
      <c r="G15" s="44">
        <f t="shared" si="2"/>
        <v>5225</v>
      </c>
      <c r="H15" s="44">
        <v>2523</v>
      </c>
      <c r="I15" s="44">
        <v>1369</v>
      </c>
      <c r="J15" s="44">
        <v>1154</v>
      </c>
      <c r="K15" s="44">
        <v>7199</v>
      </c>
      <c r="L15" s="44">
        <v>3721</v>
      </c>
      <c r="M15" s="44">
        <v>3478</v>
      </c>
      <c r="N15" s="44">
        <v>857</v>
      </c>
      <c r="O15" s="44">
        <v>471</v>
      </c>
      <c r="P15" s="44">
        <v>386</v>
      </c>
      <c r="Q15" s="44">
        <v>352</v>
      </c>
      <c r="R15" s="44">
        <v>145</v>
      </c>
      <c r="S15" s="44">
        <v>207</v>
      </c>
      <c r="T15" s="45" t="s">
        <v>29</v>
      </c>
      <c r="AA15" s="46"/>
    </row>
    <row r="16" spans="1:27" ht="48.95" customHeight="1" x14ac:dyDescent="0.65">
      <c r="A16" s="42" t="s">
        <v>30</v>
      </c>
      <c r="B16" s="42"/>
      <c r="C16" s="42"/>
      <c r="D16" s="43"/>
      <c r="E16" s="44">
        <f t="shared" si="1"/>
        <v>36027</v>
      </c>
      <c r="F16" s="44">
        <f t="shared" si="2"/>
        <v>18435</v>
      </c>
      <c r="G16" s="44">
        <f t="shared" si="2"/>
        <v>17592</v>
      </c>
      <c r="H16" s="44">
        <v>8813</v>
      </c>
      <c r="I16" s="44">
        <v>4500</v>
      </c>
      <c r="J16" s="44">
        <v>4313</v>
      </c>
      <c r="K16" s="44">
        <v>20073</v>
      </c>
      <c r="L16" s="44">
        <v>10450</v>
      </c>
      <c r="M16" s="44">
        <v>9623</v>
      </c>
      <c r="N16" s="44">
        <v>5105</v>
      </c>
      <c r="O16" s="44">
        <v>2652</v>
      </c>
      <c r="P16" s="44">
        <v>2453</v>
      </c>
      <c r="Q16" s="44">
        <v>2036</v>
      </c>
      <c r="R16" s="44">
        <v>833</v>
      </c>
      <c r="S16" s="44">
        <v>1203</v>
      </c>
      <c r="T16" s="45" t="s">
        <v>31</v>
      </c>
      <c r="AA16" s="46"/>
    </row>
    <row r="17" spans="1:27" ht="48.95" customHeight="1" x14ac:dyDescent="0.65">
      <c r="A17" s="42" t="s">
        <v>32</v>
      </c>
      <c r="B17" s="42"/>
      <c r="C17" s="42"/>
      <c r="D17" s="43"/>
      <c r="E17" s="44">
        <f t="shared" si="1"/>
        <v>7890</v>
      </c>
      <c r="F17" s="44">
        <f t="shared" si="2"/>
        <v>4100</v>
      </c>
      <c r="G17" s="44">
        <f t="shared" si="2"/>
        <v>3790</v>
      </c>
      <c r="H17" s="44">
        <v>1315</v>
      </c>
      <c r="I17" s="44">
        <v>686</v>
      </c>
      <c r="J17" s="44">
        <v>629</v>
      </c>
      <c r="K17" s="44">
        <v>4230</v>
      </c>
      <c r="L17" s="44">
        <v>2240</v>
      </c>
      <c r="M17" s="44">
        <v>1990</v>
      </c>
      <c r="N17" s="44">
        <v>1562</v>
      </c>
      <c r="O17" s="44">
        <v>858</v>
      </c>
      <c r="P17" s="44">
        <v>704</v>
      </c>
      <c r="Q17" s="44">
        <v>783</v>
      </c>
      <c r="R17" s="44">
        <v>316</v>
      </c>
      <c r="S17" s="44">
        <v>467</v>
      </c>
      <c r="T17" s="45" t="s">
        <v>33</v>
      </c>
      <c r="U17" s="47"/>
      <c r="AA17" s="46"/>
    </row>
    <row r="18" spans="1:27" ht="48.95" customHeight="1" x14ac:dyDescent="0.65">
      <c r="A18" s="42" t="s">
        <v>34</v>
      </c>
      <c r="B18" s="42"/>
      <c r="C18" s="42"/>
      <c r="D18" s="43"/>
      <c r="E18" s="44">
        <f t="shared" si="1"/>
        <v>51711</v>
      </c>
      <c r="F18" s="44">
        <f t="shared" si="2"/>
        <v>25124</v>
      </c>
      <c r="G18" s="44">
        <f t="shared" si="2"/>
        <v>26587</v>
      </c>
      <c r="H18" s="44">
        <v>7790</v>
      </c>
      <c r="I18" s="44">
        <v>4042</v>
      </c>
      <c r="J18" s="44">
        <v>3748</v>
      </c>
      <c r="K18" s="44">
        <v>21378</v>
      </c>
      <c r="L18" s="44">
        <v>10825</v>
      </c>
      <c r="M18" s="44">
        <v>10553</v>
      </c>
      <c r="N18" s="44">
        <v>12710</v>
      </c>
      <c r="O18" s="44">
        <v>6094</v>
      </c>
      <c r="P18" s="44">
        <v>6616</v>
      </c>
      <c r="Q18" s="44">
        <v>9833</v>
      </c>
      <c r="R18" s="44">
        <v>4163</v>
      </c>
      <c r="S18" s="44">
        <v>5670</v>
      </c>
      <c r="T18" s="45" t="s">
        <v>35</v>
      </c>
      <c r="U18" s="47"/>
      <c r="AA18" s="46"/>
    </row>
    <row r="19" spans="1:27" s="52" customFormat="1" ht="9.9499999999999993" customHeight="1" x14ac:dyDescent="0.65">
      <c r="A19" s="48"/>
      <c r="B19" s="48"/>
      <c r="C19" s="48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/>
    </row>
    <row r="20" spans="1:27" ht="27" hidden="1" customHeight="1" x14ac:dyDescent="0.65">
      <c r="B20" s="3" t="s">
        <v>36</v>
      </c>
      <c r="J20" s="3" t="s">
        <v>37</v>
      </c>
      <c r="X20" s="3" t="s">
        <v>38</v>
      </c>
    </row>
    <row r="21" spans="1:27" ht="27" hidden="1" customHeight="1" x14ac:dyDescent="0.65">
      <c r="B21" s="3" t="s">
        <v>39</v>
      </c>
    </row>
    <row r="22" spans="1:27" ht="27" hidden="1" customHeight="1" x14ac:dyDescent="0.65">
      <c r="B22" s="3" t="s">
        <v>40</v>
      </c>
    </row>
    <row r="23" spans="1:27" ht="27" hidden="1" customHeight="1" x14ac:dyDescent="0.65">
      <c r="B23" s="3" t="s">
        <v>41</v>
      </c>
    </row>
    <row r="24" spans="1:27" ht="27" hidden="1" customHeight="1" x14ac:dyDescent="0.65">
      <c r="B24" s="3" t="s">
        <v>42</v>
      </c>
    </row>
    <row r="25" spans="1:27" ht="27.75" x14ac:dyDescent="0.65">
      <c r="B25" s="3" t="s">
        <v>43</v>
      </c>
      <c r="K25" s="3" t="s">
        <v>44</v>
      </c>
    </row>
    <row r="26" spans="1:27" s="53" customFormat="1" ht="27" customHeight="1" x14ac:dyDescent="0.65">
      <c r="C26" s="53" t="s">
        <v>45</v>
      </c>
      <c r="K26" s="53" t="s">
        <v>46</v>
      </c>
    </row>
    <row r="27" spans="1:27" ht="27.75" x14ac:dyDescent="0.65"/>
    <row r="28" spans="1:27" ht="27.75" x14ac:dyDescent="0.65"/>
    <row r="29" spans="1:27" ht="27" hidden="1" customHeight="1" x14ac:dyDescent="0.65">
      <c r="H29" s="3">
        <f>8805+17648+4975</f>
        <v>31428</v>
      </c>
      <c r="I29" s="3">
        <f>4593+9086+2647</f>
        <v>16326</v>
      </c>
      <c r="J29" s="3">
        <f>4212+8562+2328</f>
        <v>15102</v>
      </c>
      <c r="K29" s="3">
        <f>29606+31505+14496</f>
        <v>75607</v>
      </c>
      <c r="L29" s="3">
        <f>15404+15861+7617</f>
        <v>38882</v>
      </c>
      <c r="M29" s="3">
        <f>14202+15644+6879</f>
        <v>36725</v>
      </c>
      <c r="N29" s="3">
        <f>25974+8274</f>
        <v>34248</v>
      </c>
      <c r="O29" s="3">
        <f>13116+3714</f>
        <v>16830</v>
      </c>
      <c r="P29" s="3">
        <f>12858+4560</f>
        <v>17418</v>
      </c>
      <c r="Q29" s="3">
        <f>19222+4288</f>
        <v>23510</v>
      </c>
      <c r="R29" s="3">
        <f>7789+1569</f>
        <v>9358</v>
      </c>
      <c r="S29" s="3">
        <f>11433+2719</f>
        <v>14152</v>
      </c>
    </row>
    <row r="30" spans="1:27" ht="27" hidden="1" customHeight="1" x14ac:dyDescent="0.65">
      <c r="H30" s="3">
        <f>3126+3504+1224</f>
        <v>7854</v>
      </c>
      <c r="I30" s="3">
        <f>1632+1786+654</f>
        <v>4072</v>
      </c>
      <c r="J30" s="3">
        <f>1494+1718+570</f>
        <v>3782</v>
      </c>
      <c r="K30" s="3">
        <f>11060+3722+2872</f>
        <v>17654</v>
      </c>
      <c r="L30" s="3">
        <f>5627+1870+1479</f>
        <v>8976</v>
      </c>
      <c r="M30" s="3">
        <f>5433+1852+1393</f>
        <v>8678</v>
      </c>
      <c r="N30" s="3">
        <f>10757+126</f>
        <v>10883</v>
      </c>
      <c r="O30" s="3">
        <f>5101+71</f>
        <v>5172</v>
      </c>
      <c r="P30" s="3">
        <f>5656+55</f>
        <v>5711</v>
      </c>
      <c r="Q30" s="3">
        <f>8593+47</f>
        <v>8640</v>
      </c>
      <c r="R30" s="3">
        <f>3123+23</f>
        <v>3146</v>
      </c>
      <c r="S30" s="3">
        <f>5470+24</f>
        <v>5494</v>
      </c>
    </row>
    <row r="31" spans="1:27" ht="27" hidden="1" customHeight="1" x14ac:dyDescent="0.65">
      <c r="H31" s="3">
        <f>656+1885+592</f>
        <v>3133</v>
      </c>
      <c r="I31" s="3">
        <f>308+1028+321</f>
        <v>1657</v>
      </c>
      <c r="J31" s="3">
        <f>348+857+271</f>
        <v>1476</v>
      </c>
      <c r="K31" s="3">
        <f>1884+1547+1642</f>
        <v>5073</v>
      </c>
      <c r="L31" s="3">
        <f>973+815+882</f>
        <v>2670</v>
      </c>
      <c r="M31" s="3">
        <f>911+732+760</f>
        <v>2403</v>
      </c>
      <c r="N31" s="3">
        <f>2847+284</f>
        <v>3131</v>
      </c>
      <c r="O31" s="3">
        <f>1438+145</f>
        <v>1583</v>
      </c>
      <c r="P31" s="3">
        <f>1409+139</f>
        <v>1548</v>
      </c>
      <c r="Q31" s="3">
        <f>1866</f>
        <v>1866</v>
      </c>
      <c r="R31" s="3">
        <f>755</f>
        <v>755</v>
      </c>
      <c r="S31" s="3">
        <f>1111</f>
        <v>1111</v>
      </c>
    </row>
    <row r="32" spans="1:27" ht="27" hidden="1" customHeight="1" x14ac:dyDescent="0.65">
      <c r="H32" s="3">
        <f>965+532+1026</f>
        <v>2523</v>
      </c>
      <c r="I32" s="3">
        <f>525+302+542</f>
        <v>1369</v>
      </c>
      <c r="J32" s="3">
        <f>440+230+484</f>
        <v>1154</v>
      </c>
      <c r="K32" s="3">
        <f>3111+912+3176</f>
        <v>7199</v>
      </c>
      <c r="L32" s="3">
        <f>1616+481+1624</f>
        <v>3721</v>
      </c>
      <c r="M32" s="3">
        <f>1495+431+1552</f>
        <v>3478</v>
      </c>
      <c r="N32" s="3">
        <f>791+66</f>
        <v>857</v>
      </c>
      <c r="O32" s="3">
        <f>430+41</f>
        <v>471</v>
      </c>
      <c r="P32" s="3">
        <f>361+25</f>
        <v>386</v>
      </c>
      <c r="Q32" s="3">
        <f>352</f>
        <v>352</v>
      </c>
      <c r="R32" s="3">
        <f>145</f>
        <v>145</v>
      </c>
      <c r="S32" s="3">
        <f>207</f>
        <v>207</v>
      </c>
    </row>
    <row r="33" spans="8:19" ht="27" hidden="1" customHeight="1" x14ac:dyDescent="0.65">
      <c r="H33" s="3">
        <f>1221+6418+1174</f>
        <v>8813</v>
      </c>
      <c r="I33" s="3">
        <f>650+3238+612</f>
        <v>4500</v>
      </c>
      <c r="J33" s="3">
        <f>571+3180+562</f>
        <v>4313</v>
      </c>
      <c r="K33" s="3">
        <f>4390+11782+3901</f>
        <v>20073</v>
      </c>
      <c r="L33" s="3">
        <f>2310+6035+2105</f>
        <v>10450</v>
      </c>
      <c r="M33" s="3">
        <f>2080+5747+1796</f>
        <v>9623</v>
      </c>
      <c r="N33" s="3">
        <f>2151+2954</f>
        <v>5105</v>
      </c>
      <c r="O33" s="3">
        <f>1169+1483</f>
        <v>2652</v>
      </c>
      <c r="P33" s="3">
        <f>982+1471</f>
        <v>2453</v>
      </c>
      <c r="Q33" s="3">
        <f>984+1052</f>
        <v>2036</v>
      </c>
      <c r="R33" s="3">
        <f>370+463</f>
        <v>833</v>
      </c>
      <c r="S33" s="3">
        <f>614+589</f>
        <v>1203</v>
      </c>
    </row>
    <row r="34" spans="8:19" ht="27" hidden="1" customHeight="1" x14ac:dyDescent="0.65">
      <c r="H34" s="3">
        <f>1141+174</f>
        <v>1315</v>
      </c>
      <c r="I34" s="3">
        <f>599+87</f>
        <v>686</v>
      </c>
      <c r="J34" s="3">
        <f>542+87</f>
        <v>629</v>
      </c>
      <c r="K34" s="3">
        <f>3659+571</f>
        <v>4230</v>
      </c>
      <c r="L34" s="3">
        <f>1934+306</f>
        <v>2240</v>
      </c>
      <c r="M34" s="3">
        <f>1725+265</f>
        <v>1990</v>
      </c>
      <c r="N34" s="3">
        <f>1562</f>
        <v>1562</v>
      </c>
      <c r="O34" s="3">
        <f>858</f>
        <v>858</v>
      </c>
      <c r="P34" s="3">
        <f>704</f>
        <v>704</v>
      </c>
      <c r="Q34" s="3">
        <f>783</f>
        <v>783</v>
      </c>
      <c r="R34" s="3">
        <f>316</f>
        <v>316</v>
      </c>
      <c r="S34" s="3">
        <f>467</f>
        <v>467</v>
      </c>
    </row>
    <row r="35" spans="8:19" ht="27" hidden="1" customHeight="1" x14ac:dyDescent="0.65">
      <c r="H35" s="3">
        <f>1696+5309+785</f>
        <v>7790</v>
      </c>
      <c r="I35" s="3">
        <f>879+2732+431</f>
        <v>4042</v>
      </c>
      <c r="J35" s="3">
        <f>817+2577+354</f>
        <v>3748</v>
      </c>
      <c r="K35" s="3">
        <f>5502+13542+2334</f>
        <v>21378</v>
      </c>
      <c r="L35" s="3">
        <f>2944+6660+1221</f>
        <v>10825</v>
      </c>
      <c r="M35" s="3">
        <f>2558+6882+1113</f>
        <v>10553</v>
      </c>
      <c r="N35" s="3">
        <f>7866+4844</f>
        <v>12710</v>
      </c>
      <c r="O35" s="3">
        <f>4120+1974</f>
        <v>6094</v>
      </c>
      <c r="P35" s="3">
        <f>3746+2870</f>
        <v>6616</v>
      </c>
      <c r="Q35" s="3">
        <f>6644+3189</f>
        <v>9833</v>
      </c>
      <c r="R35" s="3">
        <f>3080+1083</f>
        <v>4163</v>
      </c>
      <c r="S35" s="3">
        <f>3564+2106</f>
        <v>5670</v>
      </c>
    </row>
  </sheetData>
  <mergeCells count="15">
    <mergeCell ref="N7:P7"/>
    <mergeCell ref="Q7:S7"/>
    <mergeCell ref="N8:P8"/>
    <mergeCell ref="Q8:S8"/>
    <mergeCell ref="A12:D12"/>
    <mergeCell ref="A4:D10"/>
    <mergeCell ref="E4:G4"/>
    <mergeCell ref="H4:S4"/>
    <mergeCell ref="E5:G5"/>
    <mergeCell ref="H5:J5"/>
    <mergeCell ref="K5:M5"/>
    <mergeCell ref="N5:S5"/>
    <mergeCell ref="H6:J6"/>
    <mergeCell ref="K6:M6"/>
    <mergeCell ref="N6:S6"/>
  </mergeCells>
  <printOptions horizontalCentered="1"/>
  <pageMargins left="0.43307086614173229" right="0.86614173228346458" top="0.62992125984251968" bottom="0.59055118110236227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2014-11-24T03:23:39Z</dcterms:created>
  <dcterms:modified xsi:type="dcterms:W3CDTF">2014-11-24T03:23:39Z</dcterms:modified>
</cp:coreProperties>
</file>