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2น26" sheetId="1" r:id="rId1"/>
  </sheets>
  <calcPr calcId="125725"/>
</workbook>
</file>

<file path=xl/calcChain.xml><?xml version="1.0" encoding="utf-8"?>
<calcChain xmlns="http://schemas.openxmlformats.org/spreadsheetml/2006/main">
  <c r="N27" i="1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M20"/>
  <c r="L20"/>
  <c r="K20"/>
  <c r="J20"/>
  <c r="I20"/>
  <c r="H20"/>
  <c r="G20"/>
  <c r="F20"/>
  <c r="E20"/>
  <c r="N14"/>
  <c r="M14"/>
  <c r="L14"/>
  <c r="K14"/>
  <c r="J14"/>
  <c r="I14"/>
  <c r="H14"/>
  <c r="G14"/>
  <c r="F14"/>
  <c r="E14"/>
</calcChain>
</file>

<file path=xl/sharedStrings.xml><?xml version="1.0" encoding="utf-8"?>
<sst xmlns="http://schemas.openxmlformats.org/spreadsheetml/2006/main" count="68" uniqueCount="48">
  <si>
    <t>ตาราง       2.2</t>
  </si>
  <si>
    <t>ประชากรอายุ 15 ปีขึ้นไป จำแนกตามสถานภาพแรงงาน เป็นรายไตรมาส พ.ศ.  2553 - 2556</t>
  </si>
  <si>
    <t>TABLE     2.2</t>
  </si>
  <si>
    <t>NUMBER OF POPULATION BY LABOUR FORCE STATUS AND QUARTERLY: 2010 - 2013</t>
  </si>
  <si>
    <t>(หน่วยเป็นพัน  In thousands)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</si>
  <si>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</si>
  <si>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</si>
  <si>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</si>
  <si>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</si>
  <si>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</si>
  <si>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รวมยอด</t>
  </si>
  <si>
    <t>Total  labour  force</t>
  </si>
  <si>
    <t>Persons not in labour  force</t>
  </si>
  <si>
    <t>Total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</si>
  <si>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</si>
  <si>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</si>
  <si>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</si>
  <si>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</si>
  <si>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</si>
  <si>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</si>
  <si>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</si>
  <si>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</si>
  <si>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</si>
  <si>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</si>
  <si>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</si>
  <si>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</si>
  <si>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</si>
  <si>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</si>
  <si>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</si>
  <si>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</si>
  <si>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</si>
  <si>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</si>
  <si>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2010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</si>
  <si>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</si>
  <si>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</si>
  <si>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</si>
  <si>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</si>
  <si>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4 </t>
  </si>
  <si>
    <t>Quarter 4</t>
  </si>
  <si>
    <t xml:space="preserve">  2011</t>
  </si>
  <si>
    <t xml:space="preserve">           ไตรมาสที่ 1</t>
  </si>
  <si>
    <t xml:space="preserve">           ไตรมาสที่ 3 </t>
  </si>
  <si>
    <t>Quarter 3</t>
  </si>
  <si>
    <t xml:space="preserve">  2012</t>
  </si>
  <si>
    <t>-</t>
  </si>
  <si>
    <t xml:space="preserve">  2013</t>
  </si>
  <si>
    <t xml:space="preserve">           ที่มา:  สำรวจภาวะการทำงานของประชากร พ.ศ. 2553 - 2556   ระดับจังหวัด  สำนักงานสถิติแห่งชาติ</t>
  </si>
  <si>
    <t xml:space="preserve">       Source:  Labour Force Survey: 2010 - 2013 , Provincial level ,  National Statistical Office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</si>
</sst>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_-* #,##0.00_-;\-* #,##0.00_-;_-* &quot;-&quot;??_-;_-@_-"/>
    <numFmt numFmtId="166" formatCode="0.0"/>
    <numFmt numFmtId="167" formatCode="_-* #,##0.0_-;\-* #,##0.0_-;_-* &quot;-&quot;??_-;_-@_-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1"/>
      <name val="Cordia New"/>
      <family val="2"/>
    </font>
    <font>
      <sz val="11"/>
      <name val="Cordia New"/>
      <family val="2"/>
      <charset val="222"/>
    </font>
    <font>
      <sz val="12"/>
      <name val="AngsanaUPC"/>
      <family val="1"/>
      <charset val="222"/>
    </font>
    <font>
      <b/>
      <sz val="11"/>
      <name val="AngsanaUPC"/>
      <family val="1"/>
      <charset val="222"/>
    </font>
    <font>
      <sz val="11"/>
      <name val="AngsanaUPC"/>
      <family val="1"/>
    </font>
    <font>
      <b/>
      <sz val="11"/>
      <name val="AngsanaUPC"/>
      <family val="1"/>
    </font>
    <font>
      <sz val="12"/>
      <color rgb="FFFF0000"/>
      <name val="AngsanaUPC"/>
      <family val="1"/>
      <charset val="222"/>
    </font>
    <font>
      <sz val="11"/>
      <color rgb="FFFF0000"/>
      <name val="AngsanaUPC"/>
      <family val="1"/>
      <charset val="222"/>
    </font>
    <font>
      <sz val="12"/>
      <name val="Cordia New"/>
      <family val="2"/>
    </font>
    <font>
      <sz val="14"/>
      <name val="Angsana New"/>
      <family val="1"/>
    </font>
    <font>
      <sz val="10"/>
      <name val="Arial 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7" fillId="0" borderId="0"/>
    <xf numFmtId="165" fontId="18" fillId="0" borderId="0" applyFont="0" applyFill="0" applyBorder="0" applyAlignment="0" applyProtection="0"/>
    <xf numFmtId="0" fontId="17" fillId="0" borderId="0"/>
    <xf numFmtId="0" fontId="18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0" xfId="0" applyFont="1" applyBorder="1"/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10" fillId="0" borderId="7" xfId="0" applyNumberFormat="1" applyFont="1" applyBorder="1"/>
    <xf numFmtId="164" fontId="10" fillId="0" borderId="8" xfId="0" applyNumberFormat="1" applyFont="1" applyBorder="1"/>
    <xf numFmtId="164" fontId="10" fillId="0" borderId="13" xfId="0" applyNumberFormat="1" applyFont="1" applyBorder="1"/>
    <xf numFmtId="0" fontId="5" fillId="0" borderId="8" xfId="0" applyFont="1" applyBorder="1"/>
    <xf numFmtId="0" fontId="8" fillId="0" borderId="0" xfId="0" applyFont="1"/>
    <xf numFmtId="0" fontId="10" fillId="0" borderId="0" xfId="0" applyFont="1"/>
    <xf numFmtId="0" fontId="9" fillId="0" borderId="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4" fontId="5" fillId="0" borderId="7" xfId="1" applyNumberFormat="1" applyFont="1" applyBorder="1" applyAlignment="1">
      <alignment horizontal="right"/>
    </xf>
    <xf numFmtId="164" fontId="5" fillId="0" borderId="8" xfId="1" applyNumberFormat="1" applyFont="1" applyBorder="1" applyAlignment="1">
      <alignment horizontal="right"/>
    </xf>
    <xf numFmtId="164" fontId="9" fillId="0" borderId="13" xfId="0" applyNumberFormat="1" applyFont="1" applyFill="1" applyBorder="1" applyAlignment="1">
      <alignment vertical="center"/>
    </xf>
    <xf numFmtId="164" fontId="5" fillId="0" borderId="13" xfId="1" applyNumberFormat="1" applyFont="1" applyBorder="1" applyAlignment="1">
      <alignment horizontal="right"/>
    </xf>
    <xf numFmtId="164" fontId="5" fillId="0" borderId="7" xfId="0" applyNumberFormat="1" applyFont="1" applyBorder="1"/>
    <xf numFmtId="164" fontId="5" fillId="0" borderId="8" xfId="0" applyNumberFormat="1" applyFont="1" applyBorder="1"/>
    <xf numFmtId="164" fontId="5" fillId="0" borderId="13" xfId="0" applyNumberFormat="1" applyFont="1" applyBorder="1"/>
    <xf numFmtId="166" fontId="5" fillId="0" borderId="13" xfId="0" applyNumberFormat="1" applyFont="1" applyBorder="1"/>
    <xf numFmtId="166" fontId="5" fillId="0" borderId="7" xfId="0" applyNumberFormat="1" applyFont="1" applyBorder="1"/>
    <xf numFmtId="166" fontId="5" fillId="0" borderId="8" xfId="0" applyNumberFormat="1" applyFont="1" applyBorder="1"/>
    <xf numFmtId="0" fontId="5" fillId="0" borderId="7" xfId="0" applyFont="1" applyBorder="1" applyAlignment="1"/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164" fontId="9" fillId="0" borderId="7" xfId="0" applyNumberFormat="1" applyFont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164" fontId="5" fillId="0" borderId="0" xfId="0" applyNumberFormat="1" applyFont="1" applyBorder="1"/>
    <xf numFmtId="0" fontId="11" fillId="0" borderId="0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7" fontId="11" fillId="0" borderId="7" xfId="1" applyNumberFormat="1" applyFont="1" applyBorder="1" applyAlignment="1"/>
    <xf numFmtId="164" fontId="11" fillId="0" borderId="7" xfId="1" applyNumberFormat="1" applyFont="1" applyBorder="1" applyAlignment="1">
      <alignment horizontal="right"/>
    </xf>
    <xf numFmtId="164" fontId="11" fillId="0" borderId="8" xfId="1" applyNumberFormat="1" applyFont="1" applyBorder="1" applyAlignment="1">
      <alignment horizontal="right"/>
    </xf>
    <xf numFmtId="164" fontId="11" fillId="0" borderId="13" xfId="1" applyNumberFormat="1" applyFont="1" applyBorder="1" applyAlignment="1">
      <alignment horizontal="right"/>
    </xf>
    <xf numFmtId="0" fontId="11" fillId="0" borderId="8" xfId="0" applyFont="1" applyBorder="1"/>
    <xf numFmtId="0" fontId="11" fillId="0" borderId="0" xfId="0" applyFont="1" applyBorder="1"/>
    <xf numFmtId="0" fontId="11" fillId="0" borderId="0" xfId="0" applyFont="1"/>
    <xf numFmtId="0" fontId="12" fillId="0" borderId="0" xfId="0" applyFont="1"/>
    <xf numFmtId="164" fontId="13" fillId="0" borderId="7" xfId="0" applyNumberFormat="1" applyFont="1" applyBorder="1" applyAlignment="1">
      <alignment horizontal="left"/>
    </xf>
    <xf numFmtId="164" fontId="14" fillId="0" borderId="7" xfId="0" applyNumberFormat="1" applyFont="1" applyBorder="1" applyAlignment="1">
      <alignment horizontal="left"/>
    </xf>
    <xf numFmtId="164" fontId="14" fillId="0" borderId="0" xfId="0" applyNumberFormat="1" applyFont="1" applyBorder="1"/>
    <xf numFmtId="164" fontId="14" fillId="0" borderId="8" xfId="0" applyNumberFormat="1" applyFont="1" applyBorder="1"/>
    <xf numFmtId="164" fontId="14" fillId="0" borderId="13" xfId="0" applyNumberFormat="1" applyFont="1" applyBorder="1"/>
    <xf numFmtId="164" fontId="14" fillId="0" borderId="7" xfId="0" applyNumberFormat="1" applyFont="1" applyBorder="1"/>
    <xf numFmtId="167" fontId="5" fillId="0" borderId="7" xfId="1" applyNumberFormat="1" applyFont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64" fontId="5" fillId="0" borderId="11" xfId="1" applyNumberFormat="1" applyFont="1" applyBorder="1" applyAlignment="1">
      <alignment horizontal="right"/>
    </xf>
    <xf numFmtId="164" fontId="5" fillId="0" borderId="14" xfId="1" applyNumberFormat="1" applyFont="1" applyBorder="1" applyAlignment="1">
      <alignment horizontal="right"/>
    </xf>
    <xf numFmtId="0" fontId="5" fillId="0" borderId="9" xfId="0" applyFont="1" applyBorder="1"/>
    <xf numFmtId="0" fontId="15" fillId="0" borderId="0" xfId="0" applyFon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15" fillId="0" borderId="0" xfId="0" applyFont="1"/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3" fontId="16" fillId="0" borderId="0" xfId="0" applyNumberFormat="1" applyFont="1" applyFill="1"/>
  </cellXfs>
  <cellStyles count="6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0</xdr:row>
      <xdr:rowOff>0</xdr:rowOff>
    </xdr:from>
    <xdr:to>
      <xdr:col>18</xdr:col>
      <xdr:colOff>47625</xdr:colOff>
      <xdr:row>34</xdr:row>
      <xdr:rowOff>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353550" y="0"/>
          <a:ext cx="657225" cy="6886575"/>
          <a:chOff x="9629775" y="0"/>
          <a:chExt cx="449011" cy="671512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40401" y="325075"/>
            <a:ext cx="338385" cy="2256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29489" cy="4179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26</a:t>
            </a:r>
          </a:p>
        </xdr:txBody>
      </xdr:sp>
      <xdr:cxnSp macro="">
        <xdr:nvCxnSpPr>
          <xdr:cNvPr id="5" name="Straight Connector 13"/>
          <xdr:cNvCxnSpPr>
            <a:cxnSpLocks noChangeShapeType="1"/>
          </xdr:cNvCxnSpPr>
        </xdr:nvCxnSpPr>
        <xdr:spPr bwMode="auto">
          <a:xfrm rot="5400000">
            <a:off x="6603514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35"/>
  <sheetViews>
    <sheetView showGridLines="0" tabSelected="1" workbookViewId="0">
      <selection activeCell="J29" sqref="J29"/>
    </sheetView>
  </sheetViews>
  <sheetFormatPr defaultRowHeight="21"/>
  <cols>
    <col min="1" max="1" width="1.7109375" style="123" customWidth="1"/>
    <col min="2" max="2" width="3" style="123" customWidth="1"/>
    <col min="3" max="3" width="8.28515625" style="123" customWidth="1"/>
    <col min="4" max="4" width="3.85546875" style="123" customWidth="1"/>
    <col min="5" max="5" width="9.5703125" style="123" customWidth="1"/>
    <col min="6" max="9" width="8.7109375" style="123" customWidth="1"/>
    <col min="10" max="10" width="13.5703125" style="123" customWidth="1"/>
    <col min="11" max="11" width="8.42578125" style="123" customWidth="1"/>
    <col min="12" max="14" width="9.140625" style="123"/>
    <col min="15" max="15" width="2.7109375" style="123" customWidth="1"/>
    <col min="16" max="16" width="17.42578125" style="123" customWidth="1"/>
    <col min="17" max="17" width="8.85546875" style="123" customWidth="1"/>
    <col min="18" max="18" width="9.7109375" style="123" customWidth="1"/>
    <col min="19" max="20" width="11.140625" style="123" customWidth="1"/>
    <col min="21" max="16384" width="9.140625" style="123"/>
  </cols>
  <sheetData>
    <row r="1" spans="1:18" s="1" customFormat="1">
      <c r="B1" s="1" t="s">
        <v>0</v>
      </c>
      <c r="C1" s="2"/>
      <c r="D1" s="1" t="s">
        <v>1</v>
      </c>
    </row>
    <row r="2" spans="1:18" s="3" customFormat="1">
      <c r="B2" s="3" t="s">
        <v>2</v>
      </c>
      <c r="C2" s="2"/>
      <c r="D2" s="3" t="s">
        <v>3</v>
      </c>
      <c r="P2" s="4"/>
      <c r="Q2" s="4"/>
    </row>
    <row r="3" spans="1:18" s="3" customFormat="1" ht="16.5" customHeight="1">
      <c r="C3" s="2"/>
      <c r="P3" s="5" t="s">
        <v>4</v>
      </c>
      <c r="Q3" s="5"/>
      <c r="R3" s="5"/>
    </row>
    <row r="4" spans="1:18" s="15" customFormat="1" ht="20.25" customHeight="1">
      <c r="A4" s="6" t="s">
        <v>5</v>
      </c>
      <c r="B4" s="6"/>
      <c r="C4" s="6"/>
      <c r="D4" s="7"/>
      <c r="E4" s="8"/>
      <c r="F4" s="9" t="s">
        <v>6</v>
      </c>
      <c r="G4" s="10"/>
      <c r="H4" s="10"/>
      <c r="I4" s="10"/>
      <c r="J4" s="10"/>
      <c r="K4" s="10"/>
      <c r="L4" s="10"/>
      <c r="M4" s="10"/>
      <c r="N4" s="11"/>
      <c r="O4" s="12" t="s">
        <v>7</v>
      </c>
      <c r="P4" s="13"/>
      <c r="Q4" s="14"/>
    </row>
    <row r="5" spans="1:18" s="29" customFormat="1" ht="18.75" customHeight="1">
      <c r="A5" s="16"/>
      <c r="B5" s="16"/>
      <c r="C5" s="16"/>
      <c r="D5" s="17"/>
      <c r="E5" s="18"/>
      <c r="F5" s="19" t="s">
        <v>8</v>
      </c>
      <c r="G5" s="20"/>
      <c r="H5" s="20"/>
      <c r="I5" s="20"/>
      <c r="J5" s="21"/>
      <c r="K5" s="22" t="s">
        <v>9</v>
      </c>
      <c r="L5" s="23"/>
      <c r="M5" s="23"/>
      <c r="N5" s="24"/>
      <c r="O5" s="25"/>
      <c r="P5" s="26"/>
      <c r="Q5" s="27"/>
      <c r="R5" s="28"/>
    </row>
    <row r="6" spans="1:18" s="29" customFormat="1" ht="16.5" customHeight="1">
      <c r="A6" s="16"/>
      <c r="B6" s="16"/>
      <c r="C6" s="16"/>
      <c r="D6" s="17"/>
      <c r="E6" s="18" t="s">
        <v>10</v>
      </c>
      <c r="F6" s="30" t="s">
        <v>11</v>
      </c>
      <c r="G6" s="31"/>
      <c r="H6" s="31"/>
      <c r="I6" s="31"/>
      <c r="J6" s="32"/>
      <c r="K6" s="30" t="s">
        <v>12</v>
      </c>
      <c r="L6" s="31"/>
      <c r="M6" s="31"/>
      <c r="N6" s="32"/>
      <c r="O6" s="25"/>
      <c r="P6" s="26"/>
      <c r="Q6" s="27"/>
      <c r="R6" s="33"/>
    </row>
    <row r="7" spans="1:18" s="29" customFormat="1" ht="17.25" customHeight="1">
      <c r="A7" s="16"/>
      <c r="B7" s="16"/>
      <c r="C7" s="16"/>
      <c r="D7" s="17"/>
      <c r="E7" s="34" t="s">
        <v>13</v>
      </c>
      <c r="F7" s="35"/>
      <c r="G7" s="36" t="s">
        <v>14</v>
      </c>
      <c r="H7" s="6"/>
      <c r="I7" s="37"/>
      <c r="J7" s="38" t="s">
        <v>15</v>
      </c>
      <c r="K7" s="39"/>
      <c r="L7" s="39"/>
      <c r="M7" s="40"/>
      <c r="N7" s="39"/>
      <c r="O7" s="25"/>
      <c r="P7" s="26"/>
      <c r="Q7" s="27"/>
      <c r="R7" s="33"/>
    </row>
    <row r="8" spans="1:18" s="29" customFormat="1" ht="18.75" customHeight="1">
      <c r="A8" s="16"/>
      <c r="B8" s="16"/>
      <c r="C8" s="16"/>
      <c r="D8" s="17"/>
      <c r="E8" s="41"/>
      <c r="F8" s="42" t="s">
        <v>16</v>
      </c>
      <c r="G8" s="43" t="s">
        <v>17</v>
      </c>
      <c r="H8" s="44"/>
      <c r="I8" s="45"/>
      <c r="J8" s="46" t="s">
        <v>18</v>
      </c>
      <c r="K8" s="42" t="s">
        <v>16</v>
      </c>
      <c r="L8" s="46" t="s">
        <v>19</v>
      </c>
      <c r="M8" s="47" t="s">
        <v>20</v>
      </c>
      <c r="N8" s="46" t="s">
        <v>21</v>
      </c>
      <c r="O8" s="25"/>
      <c r="P8" s="26"/>
      <c r="Q8" s="27"/>
      <c r="R8" s="33"/>
    </row>
    <row r="9" spans="1:18" s="29" customFormat="1" ht="16.5" customHeight="1">
      <c r="A9" s="16"/>
      <c r="B9" s="16"/>
      <c r="C9" s="16"/>
      <c r="D9" s="17"/>
      <c r="E9" s="48"/>
      <c r="F9" s="46" t="s">
        <v>13</v>
      </c>
      <c r="G9" s="49" t="s">
        <v>16</v>
      </c>
      <c r="H9" s="46" t="s">
        <v>22</v>
      </c>
      <c r="I9" s="46" t="s">
        <v>23</v>
      </c>
      <c r="J9" s="46" t="s">
        <v>24</v>
      </c>
      <c r="K9" s="46" t="s">
        <v>13</v>
      </c>
      <c r="L9" s="46" t="s">
        <v>25</v>
      </c>
      <c r="M9" s="46" t="s">
        <v>26</v>
      </c>
      <c r="N9" s="46" t="s">
        <v>27</v>
      </c>
      <c r="O9" s="25"/>
      <c r="P9" s="26"/>
      <c r="Q9" s="27"/>
      <c r="R9" s="33"/>
    </row>
    <row r="10" spans="1:18" s="29" customFormat="1" ht="16.5" customHeight="1">
      <c r="A10" s="50"/>
      <c r="B10" s="50"/>
      <c r="C10" s="50"/>
      <c r="D10" s="51"/>
      <c r="E10" s="52"/>
      <c r="F10" s="53"/>
      <c r="G10" s="54" t="s">
        <v>13</v>
      </c>
      <c r="H10" s="54" t="s">
        <v>28</v>
      </c>
      <c r="I10" s="54" t="s">
        <v>29</v>
      </c>
      <c r="J10" s="54" t="s">
        <v>30</v>
      </c>
      <c r="K10" s="54"/>
      <c r="L10" s="54" t="s">
        <v>31</v>
      </c>
      <c r="M10" s="54"/>
      <c r="N10" s="54"/>
      <c r="O10" s="55"/>
      <c r="P10" s="56"/>
      <c r="Q10" s="57"/>
      <c r="R10" s="28"/>
    </row>
    <row r="11" spans="1:18" s="28" customFormat="1" ht="3" customHeight="1">
      <c r="A11" s="58"/>
      <c r="B11" s="58"/>
      <c r="C11" s="58"/>
      <c r="D11" s="59"/>
      <c r="F11" s="60"/>
      <c r="G11" s="42"/>
      <c r="H11" s="42"/>
      <c r="I11" s="42"/>
      <c r="J11" s="61"/>
      <c r="K11" s="34"/>
      <c r="L11" s="34"/>
      <c r="M11" s="34"/>
      <c r="N11" s="62"/>
      <c r="O11" s="63"/>
      <c r="P11" s="63"/>
      <c r="Q11" s="63"/>
    </row>
    <row r="12" spans="1:18" s="71" customFormat="1" ht="6" customHeight="1">
      <c r="A12" s="64"/>
      <c r="B12" s="64"/>
      <c r="C12" s="64"/>
      <c r="D12" s="65"/>
      <c r="E12" s="66"/>
      <c r="F12" s="66"/>
      <c r="G12" s="67"/>
      <c r="H12" s="67"/>
      <c r="I12" s="67"/>
      <c r="J12" s="68"/>
      <c r="K12" s="66"/>
      <c r="L12" s="66"/>
      <c r="M12" s="66"/>
      <c r="N12" s="67"/>
      <c r="O12" s="69"/>
      <c r="P12" s="28"/>
      <c r="Q12" s="28"/>
      <c r="R12" s="70"/>
    </row>
    <row r="13" spans="1:18" s="71" customFormat="1" ht="16.5" customHeight="1">
      <c r="A13" s="72">
        <v>2553</v>
      </c>
      <c r="B13" s="72"/>
      <c r="C13" s="72"/>
      <c r="D13" s="73"/>
      <c r="E13" s="66"/>
      <c r="F13" s="66"/>
      <c r="G13" s="67"/>
      <c r="H13" s="67"/>
      <c r="I13" s="67"/>
      <c r="J13" s="68"/>
      <c r="K13" s="66"/>
      <c r="L13" s="66"/>
      <c r="M13" s="66"/>
      <c r="N13" s="67"/>
      <c r="O13" s="74" t="s">
        <v>32</v>
      </c>
      <c r="P13" s="72"/>
      <c r="Q13" s="75"/>
      <c r="R13" s="70"/>
    </row>
    <row r="14" spans="1:18" s="71" customFormat="1" ht="17.25" customHeight="1">
      <c r="A14" s="76" t="s">
        <v>33</v>
      </c>
      <c r="B14" s="76"/>
      <c r="C14" s="76"/>
      <c r="D14" s="77"/>
      <c r="E14" s="78">
        <f>1035874/1000</f>
        <v>1035.874</v>
      </c>
      <c r="F14" s="78">
        <f>832857/1000</f>
        <v>832.85699999999997</v>
      </c>
      <c r="G14" s="79">
        <f>605611/1000</f>
        <v>605.61099999999999</v>
      </c>
      <c r="H14" s="79">
        <f>600500/1000</f>
        <v>600.5</v>
      </c>
      <c r="I14" s="79">
        <f>5111/1000</f>
        <v>5.1109999999999998</v>
      </c>
      <c r="J14" s="80">
        <f>3955/1000</f>
        <v>3.9550000000000001</v>
      </c>
      <c r="K14" s="78">
        <f>223291/1000</f>
        <v>223.291</v>
      </c>
      <c r="L14" s="78">
        <f>71068/1000</f>
        <v>71.067999999999998</v>
      </c>
      <c r="M14" s="78">
        <f>56546/1000</f>
        <v>56.545999999999999</v>
      </c>
      <c r="N14" s="79">
        <f>95677/1000</f>
        <v>95.677000000000007</v>
      </c>
      <c r="O14" s="69"/>
      <c r="P14" s="28" t="s">
        <v>34</v>
      </c>
      <c r="Q14" s="28"/>
      <c r="R14" s="70"/>
    </row>
    <row r="15" spans="1:18" s="71" customFormat="1" ht="17.25" customHeight="1">
      <c r="A15" s="76" t="s">
        <v>35</v>
      </c>
      <c r="B15" s="76"/>
      <c r="C15" s="76"/>
      <c r="D15" s="77"/>
      <c r="E15" s="78">
        <v>1037.037</v>
      </c>
      <c r="F15" s="78">
        <v>624.11599999999999</v>
      </c>
      <c r="G15" s="79">
        <v>624.03300000000002</v>
      </c>
      <c r="H15" s="79">
        <v>622.08600000000001</v>
      </c>
      <c r="I15" s="79">
        <v>1.948</v>
      </c>
      <c r="J15" s="81">
        <v>8.3000000000000004E-2</v>
      </c>
      <c r="K15" s="78">
        <v>211.26900000000001</v>
      </c>
      <c r="L15" s="78">
        <v>81.010000000000005</v>
      </c>
      <c r="M15" s="78">
        <v>38.15</v>
      </c>
      <c r="N15" s="79">
        <v>92.11</v>
      </c>
      <c r="O15" s="69"/>
      <c r="P15" s="28" t="s">
        <v>36</v>
      </c>
      <c r="Q15" s="28"/>
      <c r="R15" s="28"/>
    </row>
    <row r="16" spans="1:18" s="29" customFormat="1" ht="17.25" customHeight="1">
      <c r="A16" s="76" t="s">
        <v>37</v>
      </c>
      <c r="B16" s="76"/>
      <c r="C16" s="76"/>
      <c r="D16" s="77"/>
      <c r="E16" s="78">
        <v>1038.914</v>
      </c>
      <c r="F16" s="78">
        <v>606.94899999999996</v>
      </c>
      <c r="G16" s="79">
        <v>606.46799999999996</v>
      </c>
      <c r="H16" s="79">
        <v>603.11500000000001</v>
      </c>
      <c r="I16" s="79">
        <v>3.3540000000000001</v>
      </c>
      <c r="J16" s="81">
        <v>0.48</v>
      </c>
      <c r="K16" s="78">
        <v>232.69800000000001</v>
      </c>
      <c r="L16" s="78">
        <v>75.843999999999994</v>
      </c>
      <c r="M16" s="78">
        <v>71.358000000000004</v>
      </c>
      <c r="N16" s="79">
        <v>85.495999999999995</v>
      </c>
      <c r="O16" s="69"/>
      <c r="P16" s="28" t="s">
        <v>38</v>
      </c>
      <c r="Q16" s="28"/>
      <c r="R16" s="28"/>
    </row>
    <row r="17" spans="1:18" s="29" customFormat="1" ht="6" customHeight="1">
      <c r="A17" s="64"/>
      <c r="B17" s="64"/>
      <c r="C17" s="64"/>
      <c r="D17" s="65"/>
      <c r="E17" s="82"/>
      <c r="F17" s="82"/>
      <c r="G17" s="83"/>
      <c r="H17" s="83"/>
      <c r="I17" s="83"/>
      <c r="J17" s="84"/>
      <c r="K17" s="82"/>
      <c r="L17" s="82"/>
      <c r="M17" s="82"/>
      <c r="N17" s="83"/>
      <c r="O17" s="69"/>
      <c r="P17" s="28"/>
      <c r="Q17" s="28"/>
      <c r="R17" s="28"/>
    </row>
    <row r="18" spans="1:18" s="29" customFormat="1" ht="16.5" customHeight="1">
      <c r="A18" s="72">
        <v>2554</v>
      </c>
      <c r="B18" s="72"/>
      <c r="C18" s="72"/>
      <c r="D18" s="73"/>
      <c r="E18" s="82"/>
      <c r="F18" s="82"/>
      <c r="G18" s="83"/>
      <c r="H18" s="83"/>
      <c r="I18" s="83"/>
      <c r="J18" s="84"/>
      <c r="K18" s="82"/>
      <c r="L18" s="82"/>
      <c r="M18" s="82"/>
      <c r="N18" s="83"/>
      <c r="O18" s="74" t="s">
        <v>39</v>
      </c>
      <c r="P18" s="72"/>
      <c r="Q18" s="75"/>
      <c r="R18" s="28"/>
    </row>
    <row r="19" spans="1:18" s="29" customFormat="1" ht="17.25" customHeight="1">
      <c r="A19" s="76" t="s">
        <v>40</v>
      </c>
      <c r="B19" s="76"/>
      <c r="C19" s="76"/>
      <c r="D19" s="77"/>
      <c r="E19" s="78">
        <v>1039.7639999999999</v>
      </c>
      <c r="F19" s="78">
        <v>841.59400000000005</v>
      </c>
      <c r="G19" s="79">
        <v>616.54600000000005</v>
      </c>
      <c r="H19" s="79">
        <v>615.03700000000003</v>
      </c>
      <c r="I19" s="79">
        <v>1.5089999999999999</v>
      </c>
      <c r="J19" s="80">
        <v>6.9000000000000006E-2</v>
      </c>
      <c r="K19" s="78">
        <v>224.97900000000001</v>
      </c>
      <c r="L19" s="78">
        <v>63.600999999999999</v>
      </c>
      <c r="M19" s="78">
        <v>76.543999999999997</v>
      </c>
      <c r="N19" s="79">
        <v>84.834999999999994</v>
      </c>
      <c r="O19" s="69"/>
      <c r="P19" s="28" t="s">
        <v>34</v>
      </c>
      <c r="Q19" s="28"/>
      <c r="R19" s="28"/>
    </row>
    <row r="20" spans="1:18" s="29" customFormat="1" ht="17.25" customHeight="1">
      <c r="A20" s="76" t="s">
        <v>35</v>
      </c>
      <c r="B20" s="76"/>
      <c r="C20" s="76"/>
      <c r="D20" s="77"/>
      <c r="E20" s="78">
        <f>1040662/1000</f>
        <v>1040.662</v>
      </c>
      <c r="F20" s="85">
        <f>843590/1000</f>
        <v>843.59</v>
      </c>
      <c r="G20" s="85">
        <f>606732/1000</f>
        <v>606.73199999999997</v>
      </c>
      <c r="H20" s="85">
        <f>605585/1000</f>
        <v>605.58500000000004</v>
      </c>
      <c r="I20" s="85">
        <f>1147/1000</f>
        <v>1.147</v>
      </c>
      <c r="J20" s="85">
        <f>207/1000</f>
        <v>0.20699999999999999</v>
      </c>
      <c r="K20" s="85">
        <f>236651/1000</f>
        <v>236.65100000000001</v>
      </c>
      <c r="L20" s="60">
        <f>74267/1000</f>
        <v>74.266999999999996</v>
      </c>
      <c r="M20" s="60">
        <f>68886/1000</f>
        <v>68.885999999999996</v>
      </c>
      <c r="N20" s="60">
        <f>93497/1000</f>
        <v>93.497</v>
      </c>
      <c r="O20" s="69"/>
      <c r="P20" s="28" t="s">
        <v>36</v>
      </c>
      <c r="Q20" s="28"/>
      <c r="R20" s="28"/>
    </row>
    <row r="21" spans="1:18" s="29" customFormat="1" ht="17.25" customHeight="1">
      <c r="A21" s="76" t="s">
        <v>41</v>
      </c>
      <c r="B21" s="76"/>
      <c r="C21" s="76"/>
      <c r="D21" s="77"/>
      <c r="E21" s="78">
        <f>1041579/1000</f>
        <v>1041.579</v>
      </c>
      <c r="F21" s="86">
        <f>613876/1000</f>
        <v>613.87599999999998</v>
      </c>
      <c r="G21" s="87">
        <f>612622/1000</f>
        <v>612.62199999999996</v>
      </c>
      <c r="H21" s="87">
        <f>609529/1000</f>
        <v>609.529</v>
      </c>
      <c r="I21" s="87">
        <f>3093/1000</f>
        <v>3.093</v>
      </c>
      <c r="J21" s="85">
        <f>1254/1000</f>
        <v>1.254</v>
      </c>
      <c r="K21" s="86">
        <f>231683/1000</f>
        <v>231.68299999999999</v>
      </c>
      <c r="L21" s="41">
        <f>69530/1000</f>
        <v>69.53</v>
      </c>
      <c r="M21" s="41">
        <f>68466/1000</f>
        <v>68.465999999999994</v>
      </c>
      <c r="N21" s="69">
        <f>93687/1000</f>
        <v>93.686999999999998</v>
      </c>
      <c r="O21" s="69"/>
      <c r="P21" s="28" t="s">
        <v>42</v>
      </c>
      <c r="Q21" s="28"/>
      <c r="R21" s="28"/>
    </row>
    <row r="22" spans="1:18" s="29" customFormat="1" ht="17.25" customHeight="1">
      <c r="A22" s="5" t="s">
        <v>37</v>
      </c>
      <c r="B22" s="5"/>
      <c r="C22" s="5"/>
      <c r="D22" s="88"/>
      <c r="E22" s="78">
        <f>1038914/1000</f>
        <v>1038.914</v>
      </c>
      <c r="F22" s="78">
        <f>839647/1000</f>
        <v>839.64700000000005</v>
      </c>
      <c r="G22" s="79">
        <f>606949/1000</f>
        <v>606.94899999999996</v>
      </c>
      <c r="H22" s="79">
        <f>603115/1000</f>
        <v>603.11500000000001</v>
      </c>
      <c r="I22" s="79">
        <f>3354/1000</f>
        <v>3.3540000000000001</v>
      </c>
      <c r="J22" s="81">
        <f>480/1000</f>
        <v>0.48</v>
      </c>
      <c r="K22" s="78">
        <f>232698/1000</f>
        <v>232.69800000000001</v>
      </c>
      <c r="L22" s="78">
        <f>75844/1000</f>
        <v>75.843999999999994</v>
      </c>
      <c r="M22" s="78">
        <f>71358/1000</f>
        <v>71.358000000000004</v>
      </c>
      <c r="N22" s="79">
        <f>85496/1000</f>
        <v>85.495999999999995</v>
      </c>
      <c r="O22" s="69"/>
      <c r="P22" s="28" t="s">
        <v>38</v>
      </c>
      <c r="Q22" s="28"/>
      <c r="R22" s="28"/>
    </row>
    <row r="23" spans="1:18" s="29" customFormat="1" ht="6" customHeight="1">
      <c r="A23" s="75"/>
      <c r="B23" s="75"/>
      <c r="C23" s="89"/>
      <c r="D23" s="90"/>
      <c r="E23" s="91"/>
      <c r="F23" s="92"/>
      <c r="G23" s="93"/>
      <c r="H23" s="83"/>
      <c r="I23" s="83"/>
      <c r="J23" s="84"/>
      <c r="K23" s="82"/>
      <c r="L23" s="82"/>
      <c r="M23" s="82"/>
      <c r="N23" s="83"/>
      <c r="O23" s="69"/>
      <c r="P23" s="28"/>
      <c r="Q23" s="28"/>
      <c r="R23" s="28"/>
    </row>
    <row r="24" spans="1:18" s="29" customFormat="1" ht="16.5" customHeight="1">
      <c r="A24" s="72">
        <v>2555</v>
      </c>
      <c r="B24" s="72"/>
      <c r="C24" s="72"/>
      <c r="D24" s="73"/>
      <c r="E24" s="91"/>
      <c r="F24" s="92"/>
      <c r="G24" s="93"/>
      <c r="H24" s="83"/>
      <c r="I24" s="83"/>
      <c r="J24" s="84"/>
      <c r="K24" s="82"/>
      <c r="L24" s="82"/>
      <c r="M24" s="82"/>
      <c r="N24" s="83"/>
      <c r="O24" s="74" t="s">
        <v>43</v>
      </c>
      <c r="P24" s="72"/>
      <c r="Q24" s="75"/>
      <c r="R24" s="28"/>
    </row>
    <row r="25" spans="1:18" s="29" customFormat="1" ht="17.25" customHeight="1">
      <c r="A25" s="76" t="s">
        <v>33</v>
      </c>
      <c r="B25" s="76"/>
      <c r="C25" s="76"/>
      <c r="D25" s="77"/>
      <c r="E25" s="78">
        <f>1043458/1000</f>
        <v>1043.4580000000001</v>
      </c>
      <c r="F25" s="78">
        <f>605968/1000</f>
        <v>605.96799999999996</v>
      </c>
      <c r="G25" s="79">
        <f>605080/1000</f>
        <v>605.08000000000004</v>
      </c>
      <c r="H25" s="79">
        <f>603497/1000</f>
        <v>603.49699999999996</v>
      </c>
      <c r="I25" s="79">
        <f>1583/1000</f>
        <v>1.583</v>
      </c>
      <c r="J25" s="81">
        <f>888/1000</f>
        <v>0.88800000000000001</v>
      </c>
      <c r="K25" s="78">
        <f>243428/1000</f>
        <v>243.428</v>
      </c>
      <c r="L25" s="78">
        <f>84857/1000</f>
        <v>84.856999999999999</v>
      </c>
      <c r="M25" s="78">
        <f>55250/1000</f>
        <v>55.25</v>
      </c>
      <c r="N25" s="79">
        <f>103321/1000</f>
        <v>103.321</v>
      </c>
      <c r="O25" s="69"/>
      <c r="P25" s="28" t="s">
        <v>34</v>
      </c>
      <c r="Q25" s="28"/>
      <c r="R25" s="28"/>
    </row>
    <row r="26" spans="1:18" s="71" customFormat="1" ht="17.25" customHeight="1">
      <c r="A26" s="76" t="s">
        <v>35</v>
      </c>
      <c r="B26" s="76"/>
      <c r="C26" s="76"/>
      <c r="D26" s="77"/>
      <c r="E26" s="78">
        <f>1044469/1000</f>
        <v>1044.4690000000001</v>
      </c>
      <c r="F26" s="78">
        <f>608230/1000</f>
        <v>608.23</v>
      </c>
      <c r="G26" s="79">
        <f>605995/1000</f>
        <v>605.995</v>
      </c>
      <c r="H26" s="79">
        <f>604443/1000</f>
        <v>604.44299999999998</v>
      </c>
      <c r="I26" s="79">
        <f>1552/1000</f>
        <v>1.552</v>
      </c>
      <c r="J26" s="81">
        <f>2235/1000</f>
        <v>2.2349999999999999</v>
      </c>
      <c r="K26" s="78">
        <f>243151/1000</f>
        <v>243.15100000000001</v>
      </c>
      <c r="L26" s="78">
        <f>77451/1000</f>
        <v>77.450999999999993</v>
      </c>
      <c r="M26" s="78">
        <f>58694/1000</f>
        <v>58.694000000000003</v>
      </c>
      <c r="N26" s="79">
        <f>107006/1000</f>
        <v>107.006</v>
      </c>
      <c r="O26" s="69"/>
      <c r="P26" s="28" t="s">
        <v>36</v>
      </c>
      <c r="Q26" s="28"/>
      <c r="R26" s="70"/>
    </row>
    <row r="27" spans="1:18" s="71" customFormat="1" ht="17.25" customHeight="1">
      <c r="A27" s="76" t="s">
        <v>41</v>
      </c>
      <c r="B27" s="76"/>
      <c r="C27" s="76"/>
      <c r="D27" s="77"/>
      <c r="E27" s="78">
        <f>1045490/1000</f>
        <v>1045.49</v>
      </c>
      <c r="F27" s="78">
        <f>616379/1000</f>
        <v>616.37900000000002</v>
      </c>
      <c r="G27" s="79">
        <f>616294/1000</f>
        <v>616.29399999999998</v>
      </c>
      <c r="H27" s="79">
        <f>611223/1000</f>
        <v>611.22299999999996</v>
      </c>
      <c r="I27" s="79">
        <f>5070/1000</f>
        <v>5.07</v>
      </c>
      <c r="J27" s="81">
        <f>85/1000</f>
        <v>8.5000000000000006E-2</v>
      </c>
      <c r="K27" s="78">
        <f>236960/1000</f>
        <v>236.96</v>
      </c>
      <c r="L27" s="78">
        <f>80982/1000</f>
        <v>80.981999999999999</v>
      </c>
      <c r="M27" s="78">
        <f>63279/1000</f>
        <v>63.279000000000003</v>
      </c>
      <c r="N27" s="79">
        <f>92698/1000</f>
        <v>92.697999999999993</v>
      </c>
      <c r="O27" s="69"/>
      <c r="P27" s="28" t="s">
        <v>42</v>
      </c>
      <c r="Q27" s="28"/>
      <c r="R27" s="70"/>
    </row>
    <row r="28" spans="1:18" s="103" customFormat="1" ht="17.25" customHeight="1">
      <c r="A28" s="94" t="s">
        <v>37</v>
      </c>
      <c r="B28" s="94"/>
      <c r="C28" s="94"/>
      <c r="D28" s="95"/>
      <c r="E28" s="96">
        <v>1046.498</v>
      </c>
      <c r="F28" s="97">
        <v>622.95000000000005</v>
      </c>
      <c r="G28" s="98">
        <v>622.95000000000005</v>
      </c>
      <c r="H28" s="98">
        <v>619.13800000000003</v>
      </c>
      <c r="I28" s="98">
        <v>3.8130000000000002</v>
      </c>
      <c r="J28" s="99" t="s">
        <v>44</v>
      </c>
      <c r="K28" s="97">
        <v>232.26300000000001</v>
      </c>
      <c r="L28" s="97">
        <v>75.088999999999999</v>
      </c>
      <c r="M28" s="97">
        <v>56.661999999999999</v>
      </c>
      <c r="N28" s="98">
        <v>100.512</v>
      </c>
      <c r="O28" s="100"/>
      <c r="P28" s="101" t="s">
        <v>38</v>
      </c>
      <c r="Q28" s="101"/>
      <c r="R28" s="102"/>
    </row>
    <row r="29" spans="1:18" s="29" customFormat="1" ht="16.5" customHeight="1">
      <c r="A29" s="72">
        <v>2556</v>
      </c>
      <c r="B29" s="72"/>
      <c r="C29" s="72"/>
      <c r="D29" s="73"/>
      <c r="E29" s="104"/>
      <c r="F29" s="105"/>
      <c r="G29" s="106"/>
      <c r="H29" s="107"/>
      <c r="I29" s="107"/>
      <c r="J29" s="108"/>
      <c r="K29" s="109"/>
      <c r="L29" s="109"/>
      <c r="M29" s="109"/>
      <c r="N29" s="107"/>
      <c r="O29" s="74" t="s">
        <v>45</v>
      </c>
      <c r="P29" s="72"/>
      <c r="Q29" s="75"/>
      <c r="R29" s="28"/>
    </row>
    <row r="30" spans="1:18" s="29" customFormat="1" ht="17.25" customHeight="1">
      <c r="A30" s="76" t="s">
        <v>33</v>
      </c>
      <c r="B30" s="76"/>
      <c r="C30" s="76"/>
      <c r="D30" s="77"/>
      <c r="E30" s="110">
        <v>1047.56</v>
      </c>
      <c r="F30" s="85">
        <v>609.34900000000005</v>
      </c>
      <c r="G30" s="85">
        <v>605.38499999999999</v>
      </c>
      <c r="H30" s="60">
        <v>603.9</v>
      </c>
      <c r="I30" s="60">
        <v>1.5</v>
      </c>
      <c r="J30" s="85">
        <v>4</v>
      </c>
      <c r="K30" s="85">
        <v>247.78899999999999</v>
      </c>
      <c r="L30" s="85">
        <v>87.906000000000006</v>
      </c>
      <c r="M30" s="85">
        <v>63.463999999999999</v>
      </c>
      <c r="N30" s="85">
        <v>96.418999999999997</v>
      </c>
      <c r="O30" s="69"/>
      <c r="P30" s="28" t="s">
        <v>34</v>
      </c>
      <c r="Q30" s="28"/>
      <c r="R30" s="28"/>
    </row>
    <row r="31" spans="1:18" s="29" customFormat="1" ht="12" customHeight="1">
      <c r="A31" s="111"/>
      <c r="B31" s="111"/>
      <c r="C31" s="111"/>
      <c r="D31" s="112"/>
      <c r="E31" s="113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P31" s="52"/>
      <c r="Q31" s="52"/>
      <c r="R31" s="28"/>
    </row>
    <row r="32" spans="1:18" s="119" customFormat="1" ht="18.75" customHeight="1">
      <c r="A32" s="116"/>
      <c r="B32" s="117" t="s">
        <v>46</v>
      </c>
      <c r="C32" s="118"/>
      <c r="D32" s="118"/>
      <c r="E32" s="118"/>
      <c r="F32" s="118"/>
      <c r="G32" s="75"/>
      <c r="I32" s="118"/>
      <c r="J32" s="118"/>
      <c r="K32" s="117"/>
      <c r="L32" s="118"/>
      <c r="M32" s="120"/>
    </row>
    <row r="33" spans="2:9" s="118" customFormat="1" ht="17.25" customHeight="1">
      <c r="B33" s="117" t="s">
        <v>47</v>
      </c>
      <c r="D33" s="121"/>
      <c r="G33" s="121"/>
      <c r="H33" s="121"/>
      <c r="I33" s="117"/>
    </row>
    <row r="34" spans="2:9" s="118" customFormat="1" ht="17.25" customHeight="1">
      <c r="C34" s="122"/>
      <c r="D34" s="122"/>
      <c r="G34" s="122"/>
      <c r="H34" s="122"/>
      <c r="I34" s="117"/>
    </row>
    <row r="35" spans="2:9">
      <c r="G35" s="124"/>
    </row>
  </sheetData>
  <mergeCells count="31">
    <mergeCell ref="A29:D29"/>
    <mergeCell ref="O29:P29"/>
    <mergeCell ref="A30:D30"/>
    <mergeCell ref="A31:D31"/>
    <mergeCell ref="A24:D24"/>
    <mergeCell ref="O24:P24"/>
    <mergeCell ref="A25:D25"/>
    <mergeCell ref="A26:D26"/>
    <mergeCell ref="A27:D27"/>
    <mergeCell ref="A28:D28"/>
    <mergeCell ref="A17:D17"/>
    <mergeCell ref="A18:D18"/>
    <mergeCell ref="O18:P18"/>
    <mergeCell ref="A19:D19"/>
    <mergeCell ref="A20:D20"/>
    <mergeCell ref="A21:D21"/>
    <mergeCell ref="A12:D12"/>
    <mergeCell ref="A13:D13"/>
    <mergeCell ref="O13:P13"/>
    <mergeCell ref="A14:D14"/>
    <mergeCell ref="A15:D15"/>
    <mergeCell ref="A16:D16"/>
    <mergeCell ref="A4:D10"/>
    <mergeCell ref="F4:N4"/>
    <mergeCell ref="O4:P10"/>
    <mergeCell ref="F5:J5"/>
    <mergeCell ref="K5:N5"/>
    <mergeCell ref="F6:J6"/>
    <mergeCell ref="K6:N6"/>
    <mergeCell ref="G7:I7"/>
    <mergeCell ref="G8:I8"/>
  </mergeCells>
  <pageMargins left="0.78740157480314965" right="0.19685039370078741" top="0.78740157480314965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T-2.2น26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2014-01-29T03:45:48Z</dcterms:created>
  <dcterms:modified xsi:type="dcterms:W3CDTF">2014-01-29T03:45:56Z</dcterms:modified>
</cp:coreProperties>
</file>