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8" windowWidth="9720" windowHeight="5976" tabRatio="773"/>
  </bookViews>
  <sheets>
    <sheet name="T-3.10" sheetId="12" r:id="rId1"/>
  </sheets>
  <calcPr calcId="125725"/>
</workbook>
</file>

<file path=xl/calcChain.xml><?xml version="1.0" encoding="utf-8"?>
<calcChain xmlns="http://schemas.openxmlformats.org/spreadsheetml/2006/main">
  <c r="H16" i="12"/>
  <c r="H15"/>
  <c r="H14"/>
  <c r="H13"/>
  <c r="H12"/>
  <c r="H11"/>
  <c r="G16"/>
  <c r="G15"/>
  <c r="G14"/>
  <c r="G13"/>
  <c r="G12"/>
  <c r="G11"/>
  <c r="F16"/>
  <c r="F15"/>
  <c r="F14"/>
  <c r="F13"/>
  <c r="F12"/>
  <c r="F11"/>
  <c r="E16"/>
  <c r="E15"/>
  <c r="E14"/>
  <c r="E13"/>
  <c r="E12"/>
  <c r="E11"/>
  <c r="H10"/>
  <c r="G10"/>
  <c r="F10"/>
  <c r="E10"/>
  <c r="I16"/>
  <c r="I15"/>
  <c r="I14"/>
  <c r="I13"/>
  <c r="I12"/>
  <c r="I11"/>
  <c r="L16"/>
  <c r="L15"/>
  <c r="L14"/>
  <c r="L11"/>
  <c r="K16"/>
  <c r="K15"/>
  <c r="K14"/>
  <c r="K13"/>
  <c r="K12"/>
  <c r="K11"/>
  <c r="J16"/>
  <c r="J15"/>
  <c r="J14"/>
  <c r="J13"/>
  <c r="J12"/>
  <c r="J11"/>
</calcChain>
</file>

<file path=xl/sharedStrings.xml><?xml version="1.0" encoding="utf-8"?>
<sst xmlns="http://schemas.openxmlformats.org/spreadsheetml/2006/main" count="47" uniqueCount="37">
  <si>
    <t>รวม</t>
  </si>
  <si>
    <t>Total</t>
  </si>
  <si>
    <t>ประถมศึกษา</t>
  </si>
  <si>
    <t>Elementary</t>
  </si>
  <si>
    <t>Secondary</t>
  </si>
  <si>
    <t>ก่อนประถมศึกษา</t>
  </si>
  <si>
    <t>มัธยมศึกษา</t>
  </si>
  <si>
    <t>Pre-elementary</t>
  </si>
  <si>
    <t>TABLE</t>
  </si>
  <si>
    <t xml:space="preserve">ตาราง    </t>
  </si>
  <si>
    <t xml:space="preserve">         ที่มา:   สำนักงานเขตพื้นที่การศึกษา_ _ _ _ _ _ _ _ _ _ _ เขต _ _ _ _</t>
  </si>
  <si>
    <t>อัตราส่วนนักเรียนต่อห้องเรียน</t>
  </si>
  <si>
    <t>Ratio of students/classroom</t>
  </si>
  <si>
    <t>อัตราส่วนนักเรียนต่อครู</t>
  </si>
  <si>
    <t>Ratio of students/teacher</t>
  </si>
  <si>
    <t>เมืองสิงห์บุรี</t>
  </si>
  <si>
    <t>Mueang Sing Buri</t>
  </si>
  <si>
    <t>บางระจัน</t>
  </si>
  <si>
    <t>Bang Rachan</t>
  </si>
  <si>
    <t>ค่ายบางระจัน</t>
  </si>
  <si>
    <t>Khai Bang Rachan</t>
  </si>
  <si>
    <t>พรหมบุรี</t>
  </si>
  <si>
    <t xml:space="preserve">Phrom Buri </t>
  </si>
  <si>
    <t>ท่าช้าง</t>
  </si>
  <si>
    <t xml:space="preserve">Tha Chang </t>
  </si>
  <si>
    <t>อินทร์บุรี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</si>
  <si>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2553</t>
  </si>
  <si>
    <t>RATIO OF STUDENTS/CLASSROOM AND STUDENTS/TEACHER BY LEVEL OF EDUCATION AND DISTRICT: ACADEMIC YEAR  2010</t>
  </si>
  <si>
    <t>In Buri</t>
  </si>
  <si>
    <t xml:space="preserve">   สำนักงานเขตพื้นที่การศึกษามัธยมศึกษาสิงห์บุรี,สำนักงานเทศบาลเมือง</t>
  </si>
  <si>
    <t xml:space="preserve">Source:   Sing Buri Educational Service Area Office, Office of Sing Buri Buddhism </t>
  </si>
  <si>
    <t>District</t>
  </si>
  <si>
    <t>อำเภอ</t>
  </si>
  <si>
    <t xml:space="preserve">              Sing Buri Municipality Office and Subdistrict Municipality Office</t>
  </si>
  <si>
    <t xml:space="preserve">    Source:   </t>
  </si>
  <si>
    <t xml:space="preserve">   และสำนักงานเทศบาลตำบลทุกตำบล</t>
  </si>
  <si>
    <t xml:space="preserve">     ที่มา:    สำนักงานเขตพื้นที่การศึกษาประถมศึกษาสิงห์บุรี ,สำนักงานพระพุทธศานาจังหวัดสิงห์บุรี</t>
  </si>
</sst>
</file>

<file path=xl/styles.xml><?xml version="1.0" encoding="utf-8"?>
<styleSheet xmlns="http://schemas.openxmlformats.org/spreadsheetml/2006/main">
  <numFmts count="1">
    <numFmt numFmtId="191" formatCode="0.0____"/>
  </numFmts>
  <fonts count="7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/>
    <xf numFmtId="0" fontId="4" fillId="0" borderId="2" xfId="0" applyFont="1" applyBorder="1"/>
    <xf numFmtId="0" fontId="4" fillId="0" borderId="6" xfId="0" applyFont="1" applyBorder="1"/>
    <xf numFmtId="0" fontId="6" fillId="0" borderId="0" xfId="0" applyFont="1"/>
    <xf numFmtId="0" fontId="5" fillId="0" borderId="0" xfId="0" applyFont="1" applyBorder="1"/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vertical="center" shrinkToFit="1"/>
    </xf>
    <xf numFmtId="0" fontId="5" fillId="0" borderId="11" xfId="0" applyFont="1" applyBorder="1"/>
    <xf numFmtId="0" fontId="5" fillId="0" borderId="1" xfId="0" applyFont="1" applyBorder="1"/>
    <xf numFmtId="0" fontId="5" fillId="0" borderId="3" xfId="0" applyFont="1" applyBorder="1"/>
    <xf numFmtId="0" fontId="4" fillId="0" borderId="0" xfId="0" applyFont="1" applyBorder="1" applyAlignment="1">
      <alignment horizontal="center" vertical="center"/>
    </xf>
    <xf numFmtId="0" fontId="5" fillId="0" borderId="5" xfId="0" applyFont="1" applyBorder="1"/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6" xfId="0" applyFont="1" applyBorder="1" applyAlignment="1">
      <alignment vertical="center" shrinkToFit="1"/>
    </xf>
    <xf numFmtId="2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91" fontId="4" fillId="0" borderId="2" xfId="0" applyNumberFormat="1" applyFont="1" applyBorder="1" applyAlignment="1">
      <alignment horizontal="center" vertical="center"/>
    </xf>
    <xf numFmtId="191" fontId="4" fillId="0" borderId="4" xfId="0" applyNumberFormat="1" applyFont="1" applyBorder="1" applyAlignment="1">
      <alignment horizontal="center" vertical="center"/>
    </xf>
    <xf numFmtId="191" fontId="4" fillId="0" borderId="0" xfId="0" applyNumberFormat="1" applyFont="1" applyBorder="1" applyAlignment="1">
      <alignment horizontal="center" vertical="center"/>
    </xf>
    <xf numFmtId="191" fontId="4" fillId="0" borderId="6" xfId="0" applyNumberFormat="1" applyFont="1" applyBorder="1" applyAlignment="1">
      <alignment horizontal="center" vertical="center"/>
    </xf>
    <xf numFmtId="191" fontId="4" fillId="0" borderId="2" xfId="0" applyNumberFormat="1" applyFont="1" applyBorder="1"/>
    <xf numFmtId="191" fontId="4" fillId="0" borderId="4" xfId="0" applyNumberFormat="1" applyFont="1" applyBorder="1"/>
    <xf numFmtId="191" fontId="4" fillId="0" borderId="0" xfId="0" applyNumberFormat="1" applyFont="1" applyBorder="1"/>
    <xf numFmtId="191" fontId="3" fillId="0" borderId="2" xfId="0" applyNumberFormat="1" applyFont="1" applyBorder="1"/>
    <xf numFmtId="191" fontId="4" fillId="0" borderId="2" xfId="0" applyNumberFormat="1" applyFont="1" applyFill="1" applyBorder="1"/>
    <xf numFmtId="191" fontId="4" fillId="0" borderId="4" xfId="0" applyNumberFormat="1" applyFont="1" applyFill="1" applyBorder="1"/>
    <xf numFmtId="0" fontId="4" fillId="0" borderId="10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293</xdr:colOff>
      <xdr:row>0</xdr:row>
      <xdr:rowOff>7619</xdr:rowOff>
    </xdr:from>
    <xdr:to>
      <xdr:col>16</xdr:col>
      <xdr:colOff>293</xdr:colOff>
      <xdr:row>25</xdr:row>
      <xdr:rowOff>38106</xdr:rowOff>
    </xdr:to>
    <xdr:grpSp>
      <xdr:nvGrpSpPr>
        <xdr:cNvPr id="11267" name="Group 3"/>
        <xdr:cNvGrpSpPr>
          <a:grpSpLocks/>
        </xdr:cNvGrpSpPr>
      </xdr:nvGrpSpPr>
      <xdr:grpSpPr bwMode="auto">
        <a:xfrm rot="32397528">
          <a:off x="8877593" y="7619"/>
          <a:ext cx="251460" cy="6408427"/>
          <a:chOff x="636" y="7"/>
          <a:chExt cx="25" cy="503"/>
        </a:xfrm>
      </xdr:grpSpPr>
      <xdr:sp macro="" textlink="">
        <xdr:nvSpPr>
          <xdr:cNvPr id="11268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1269" name="Rectangle 5"/>
          <xdr:cNvSpPr>
            <a:spLocks noChangeArrowheads="1"/>
          </xdr:cNvSpPr>
        </xdr:nvSpPr>
        <xdr:spPr bwMode="auto">
          <a:xfrm>
            <a:off x="637" y="480"/>
            <a:ext cx="24" cy="30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15</xdr:col>
      <xdr:colOff>30480</xdr:colOff>
      <xdr:row>1</xdr:row>
      <xdr:rowOff>133350</xdr:rowOff>
    </xdr:from>
    <xdr:to>
      <xdr:col>16</xdr:col>
      <xdr:colOff>1905</xdr:colOff>
      <xdr:row>14</xdr:row>
      <xdr:rowOff>350520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8907780" y="217170"/>
          <a:ext cx="222885" cy="3958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15</xdr:col>
      <xdr:colOff>19050</xdr:colOff>
      <xdr:row>19</xdr:row>
      <xdr:rowOff>209550</xdr:rowOff>
    </xdr:from>
    <xdr:to>
      <xdr:col>16</xdr:col>
      <xdr:colOff>19050</xdr:colOff>
      <xdr:row>21</xdr:row>
      <xdr:rowOff>142875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58325" y="6172200"/>
          <a:ext cx="2762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endParaRPr lang="en-US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15</xdr:col>
      <xdr:colOff>7620</xdr:colOff>
      <xdr:row>0</xdr:row>
      <xdr:rowOff>7620</xdr:rowOff>
    </xdr:from>
    <xdr:to>
      <xdr:col>16</xdr:col>
      <xdr:colOff>15240</xdr:colOff>
      <xdr:row>2</xdr:row>
      <xdr:rowOff>76200</xdr:rowOff>
    </xdr:to>
    <xdr:sp macro="" textlink="">
      <xdr:nvSpPr>
        <xdr:cNvPr id="7" name="TextBox 6"/>
        <xdr:cNvSpPr txBox="1"/>
      </xdr:nvSpPr>
      <xdr:spPr>
        <a:xfrm rot="5400000">
          <a:off x="8823960" y="68580"/>
          <a:ext cx="38100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200" b="1">
              <a:latin typeface="TH SarabunPSK" pitchFamily="34" charset="-34"/>
              <a:cs typeface="TH SarabunPSK" pitchFamily="34" charset="-34"/>
            </a:rPr>
            <a:t>36</a:t>
          </a:r>
          <a:endParaRPr lang="th-TH" sz="12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"/>
  <sheetViews>
    <sheetView showGridLines="0" tabSelected="1" workbookViewId="0">
      <selection activeCell="H23" sqref="H23:K31"/>
    </sheetView>
  </sheetViews>
  <sheetFormatPr defaultColWidth="9.125" defaultRowHeight="18"/>
  <cols>
    <col min="1" max="1" width="1.75" style="12" customWidth="1"/>
    <col min="2" max="2" width="6.375" style="12" customWidth="1"/>
    <col min="3" max="3" width="5.375" style="12" customWidth="1"/>
    <col min="4" max="4" width="7.75" style="12" customWidth="1"/>
    <col min="5" max="5" width="12" style="12" customWidth="1"/>
    <col min="6" max="6" width="14" style="12" customWidth="1"/>
    <col min="7" max="8" width="12.25" style="12" customWidth="1"/>
    <col min="9" max="9" width="12" style="12" customWidth="1"/>
    <col min="10" max="10" width="14.25" style="12" customWidth="1"/>
    <col min="11" max="12" width="12.25" style="12" customWidth="1"/>
    <col min="13" max="13" width="1.125" style="12" customWidth="1"/>
    <col min="14" max="14" width="19.75" style="12" customWidth="1"/>
    <col min="15" max="15" width="2.25" style="12" customWidth="1"/>
    <col min="16" max="16" width="4.125" style="12" customWidth="1"/>
    <col min="17" max="16384" width="9.125" style="12"/>
  </cols>
  <sheetData>
    <row r="1" spans="1:15" ht="6.6" customHeight="1"/>
    <row r="2" spans="1:15" s="1" customFormat="1">
      <c r="B2" s="1" t="s">
        <v>9</v>
      </c>
      <c r="C2" s="28">
        <v>3.1</v>
      </c>
      <c r="D2" s="1" t="s">
        <v>26</v>
      </c>
    </row>
    <row r="3" spans="1:15" s="2" customFormat="1" ht="17.399999999999999">
      <c r="B3" s="2" t="s">
        <v>8</v>
      </c>
      <c r="C3" s="29">
        <v>3.1</v>
      </c>
      <c r="D3" s="2" t="s">
        <v>27</v>
      </c>
    </row>
    <row r="4" spans="1:15" ht="9.75" customHeight="1"/>
    <row r="5" spans="1:15" s="4" customFormat="1" ht="24" customHeight="1">
      <c r="A5" s="47" t="s">
        <v>32</v>
      </c>
      <c r="B5" s="53"/>
      <c r="C5" s="53"/>
      <c r="D5" s="54"/>
      <c r="E5" s="46" t="s">
        <v>11</v>
      </c>
      <c r="F5" s="47"/>
      <c r="G5" s="47"/>
      <c r="H5" s="59"/>
      <c r="I5" s="46" t="s">
        <v>13</v>
      </c>
      <c r="J5" s="47"/>
      <c r="K5" s="47"/>
      <c r="L5" s="47"/>
      <c r="M5" s="40" t="s">
        <v>31</v>
      </c>
      <c r="N5" s="48"/>
    </row>
    <row r="6" spans="1:15" s="4" customFormat="1" ht="19.5" customHeight="1">
      <c r="A6" s="55"/>
      <c r="B6" s="55"/>
      <c r="C6" s="55"/>
      <c r="D6" s="56"/>
      <c r="E6" s="43" t="s">
        <v>12</v>
      </c>
      <c r="F6" s="44"/>
      <c r="G6" s="44"/>
      <c r="H6" s="45"/>
      <c r="I6" s="43" t="s">
        <v>14</v>
      </c>
      <c r="J6" s="44"/>
      <c r="K6" s="44"/>
      <c r="L6" s="44"/>
      <c r="M6" s="41"/>
      <c r="N6" s="49"/>
    </row>
    <row r="7" spans="1:15" s="4" customFormat="1" ht="22.5" customHeight="1">
      <c r="A7" s="55"/>
      <c r="B7" s="55"/>
      <c r="C7" s="55"/>
      <c r="D7" s="56"/>
      <c r="E7" s="3" t="s">
        <v>0</v>
      </c>
      <c r="F7" s="17" t="s">
        <v>5</v>
      </c>
      <c r="G7" s="17" t="s">
        <v>2</v>
      </c>
      <c r="H7" s="24" t="s">
        <v>6</v>
      </c>
      <c r="I7" s="3" t="s">
        <v>0</v>
      </c>
      <c r="J7" s="17" t="s">
        <v>5</v>
      </c>
      <c r="K7" s="24" t="s">
        <v>2</v>
      </c>
      <c r="L7" s="17" t="s">
        <v>6</v>
      </c>
      <c r="M7" s="41"/>
      <c r="N7" s="49"/>
    </row>
    <row r="8" spans="1:15" s="4" customFormat="1" ht="22.5" customHeight="1">
      <c r="A8" s="57"/>
      <c r="B8" s="57"/>
      <c r="C8" s="57"/>
      <c r="D8" s="58"/>
      <c r="E8" s="5" t="s">
        <v>1</v>
      </c>
      <c r="F8" s="5" t="s">
        <v>7</v>
      </c>
      <c r="G8" s="6" t="s">
        <v>3</v>
      </c>
      <c r="H8" s="6" t="s">
        <v>4</v>
      </c>
      <c r="I8" s="5" t="s">
        <v>1</v>
      </c>
      <c r="J8" s="5" t="s">
        <v>7</v>
      </c>
      <c r="K8" s="6" t="s">
        <v>3</v>
      </c>
      <c r="L8" s="5" t="s">
        <v>4</v>
      </c>
      <c r="M8" s="42"/>
      <c r="N8" s="50"/>
    </row>
    <row r="9" spans="1:15" s="9" customFormat="1" ht="3" customHeight="1">
      <c r="A9" s="25"/>
      <c r="B9" s="25"/>
      <c r="C9" s="25"/>
      <c r="D9" s="26"/>
      <c r="E9" s="30"/>
      <c r="F9" s="31"/>
      <c r="G9" s="32"/>
      <c r="H9" s="33"/>
      <c r="I9" s="31"/>
      <c r="J9" s="31"/>
      <c r="K9" s="32"/>
      <c r="L9" s="31"/>
      <c r="M9" s="27"/>
      <c r="N9" s="18"/>
    </row>
    <row r="10" spans="1:15" s="15" customFormat="1" ht="17.399999999999999">
      <c r="A10" s="51" t="s">
        <v>0</v>
      </c>
      <c r="B10" s="51"/>
      <c r="C10" s="51"/>
      <c r="D10" s="52"/>
      <c r="E10" s="37">
        <f>33464/1760</f>
        <v>19.013636363636362</v>
      </c>
      <c r="F10" s="37">
        <f>5571/345</f>
        <v>16.14782608695652</v>
      </c>
      <c r="G10" s="37">
        <f>15380/951</f>
        <v>16.172450052576234</v>
      </c>
      <c r="H10" s="37">
        <f>12513/464</f>
        <v>26.967672413793103</v>
      </c>
      <c r="I10" s="37">
        <v>14.8</v>
      </c>
      <c r="J10" s="37">
        <v>17.7</v>
      </c>
      <c r="K10" s="37">
        <v>14</v>
      </c>
      <c r="L10" s="37">
        <v>14.9</v>
      </c>
      <c r="M10" s="14"/>
      <c r="N10" s="7" t="s">
        <v>1</v>
      </c>
      <c r="O10" s="22"/>
    </row>
    <row r="11" spans="1:15" s="4" customFormat="1" ht="35.85" customHeight="1">
      <c r="A11" s="9"/>
      <c r="B11" s="4" t="s">
        <v>15</v>
      </c>
      <c r="C11" s="9"/>
      <c r="D11" s="10"/>
      <c r="E11" s="38">
        <f>12292/475</f>
        <v>25.877894736842105</v>
      </c>
      <c r="F11" s="39">
        <f>1991/92</f>
        <v>21.641304347826086</v>
      </c>
      <c r="G11" s="38">
        <f>5471/237</f>
        <v>23.08438818565401</v>
      </c>
      <c r="H11" s="38">
        <f>4830/146</f>
        <v>33.082191780821915</v>
      </c>
      <c r="I11" s="34">
        <f>12292/705</f>
        <v>17.435460992907803</v>
      </c>
      <c r="J11" s="35">
        <f>SUM(38.23,23,20.9)/3</f>
        <v>27.376666666666665</v>
      </c>
      <c r="K11" s="36">
        <f>SUM(13.67,31,44.8)/3</f>
        <v>29.823333333333334</v>
      </c>
      <c r="L11" s="35">
        <f>SUM(16.75,35,13.4)/3</f>
        <v>21.716666666666669</v>
      </c>
      <c r="M11" s="11"/>
      <c r="N11" s="4" t="s">
        <v>16</v>
      </c>
    </row>
    <row r="12" spans="1:15" s="4" customFormat="1" ht="35.85" customHeight="1">
      <c r="A12" s="9"/>
      <c r="B12" s="4" t="s">
        <v>17</v>
      </c>
      <c r="C12" s="9"/>
      <c r="D12" s="10"/>
      <c r="E12" s="38">
        <f>4917/276</f>
        <v>17.815217391304348</v>
      </c>
      <c r="F12" s="39">
        <f>827/57</f>
        <v>14.508771929824562</v>
      </c>
      <c r="G12" s="38">
        <f>2131/154</f>
        <v>13.837662337662337</v>
      </c>
      <c r="H12" s="38">
        <f>1956/65</f>
        <v>30.092307692307692</v>
      </c>
      <c r="I12" s="34">
        <f>4914/329</f>
        <v>14.936170212765957</v>
      </c>
      <c r="J12" s="35">
        <f>SUM(10.97,25)/2</f>
        <v>17.984999999999999</v>
      </c>
      <c r="K12" s="34">
        <f>SUM(11.56,26)/2</f>
        <v>18.78</v>
      </c>
      <c r="L12" s="36">
        <v>16.43</v>
      </c>
      <c r="M12" s="11"/>
      <c r="N12" s="4" t="s">
        <v>18</v>
      </c>
    </row>
    <row r="13" spans="1:15" s="4" customFormat="1" ht="35.85" customHeight="1">
      <c r="A13" s="9"/>
      <c r="B13" s="4" t="s">
        <v>19</v>
      </c>
      <c r="C13" s="9"/>
      <c r="D13" s="10"/>
      <c r="E13" s="38">
        <f>3524/178</f>
        <v>19.797752808988765</v>
      </c>
      <c r="F13" s="39">
        <f>599/36</f>
        <v>16.638888888888889</v>
      </c>
      <c r="G13" s="38">
        <f>1774/103</f>
        <v>17.223300970873787</v>
      </c>
      <c r="H13" s="38">
        <f>1151/39</f>
        <v>29.512820512820515</v>
      </c>
      <c r="I13" s="34">
        <f>3524/245</f>
        <v>14.383673469387755</v>
      </c>
      <c r="J13" s="35">
        <f>SUM(16.75,21)/2</f>
        <v>18.875</v>
      </c>
      <c r="K13" s="34">
        <f>SUM(12.76,15)/2</f>
        <v>13.879999999999999</v>
      </c>
      <c r="L13" s="36">
        <v>15.98</v>
      </c>
      <c r="M13" s="11"/>
      <c r="N13" s="4" t="s">
        <v>20</v>
      </c>
    </row>
    <row r="14" spans="1:15" s="4" customFormat="1" ht="35.85" customHeight="1">
      <c r="A14" s="9"/>
      <c r="B14" s="4" t="s">
        <v>21</v>
      </c>
      <c r="C14" s="9"/>
      <c r="D14" s="10"/>
      <c r="E14" s="38">
        <f>2511/191</f>
        <v>13.146596858638743</v>
      </c>
      <c r="F14" s="39">
        <f>477/39</f>
        <v>12.23076923076923</v>
      </c>
      <c r="G14" s="38">
        <f>1283/112</f>
        <v>11.455357142857142</v>
      </c>
      <c r="H14" s="38">
        <f>751/40</f>
        <v>18.774999999999999</v>
      </c>
      <c r="I14" s="34">
        <f>2511/202</f>
        <v>12.430693069306932</v>
      </c>
      <c r="J14" s="35">
        <f>SUM(10.46,24)/2</f>
        <v>17.23</v>
      </c>
      <c r="K14" s="34">
        <f>SUM(11.01,22)/2</f>
        <v>16.504999999999999</v>
      </c>
      <c r="L14" s="36">
        <f>SUM(12.43,17)/2</f>
        <v>14.715</v>
      </c>
      <c r="M14" s="11"/>
      <c r="N14" s="4" t="s">
        <v>22</v>
      </c>
    </row>
    <row r="15" spans="1:15" s="4" customFormat="1" ht="35.85" customHeight="1">
      <c r="A15" s="9"/>
      <c r="B15" s="4" t="s">
        <v>23</v>
      </c>
      <c r="C15" s="9"/>
      <c r="D15" s="10"/>
      <c r="E15" s="38">
        <f>2116/104</f>
        <v>20.346153846153847</v>
      </c>
      <c r="F15" s="39">
        <f>467/21</f>
        <v>22.238095238095237</v>
      </c>
      <c r="G15" s="38">
        <f>1034/56</f>
        <v>18.464285714285715</v>
      </c>
      <c r="H15" s="38">
        <f>615/27</f>
        <v>22.777777777777779</v>
      </c>
      <c r="I15" s="34">
        <f>2116/149</f>
        <v>14.201342281879194</v>
      </c>
      <c r="J15" s="35">
        <f>SUM(14.07,45)/2</f>
        <v>29.535</v>
      </c>
      <c r="K15" s="34">
        <f>SUM(10.92,25)/2</f>
        <v>17.96</v>
      </c>
      <c r="L15" s="36">
        <f>SUM(9,11.61)/2</f>
        <v>10.305</v>
      </c>
      <c r="M15" s="11"/>
      <c r="N15" s="4" t="s">
        <v>24</v>
      </c>
    </row>
    <row r="16" spans="1:15" s="4" customFormat="1" ht="35.85" customHeight="1">
      <c r="A16" s="9"/>
      <c r="B16" s="4" t="s">
        <v>25</v>
      </c>
      <c r="C16" s="9"/>
      <c r="D16" s="10"/>
      <c r="E16" s="38">
        <f>8107/536</f>
        <v>15.125</v>
      </c>
      <c r="F16" s="39">
        <f>1210/100</f>
        <v>12.1</v>
      </c>
      <c r="G16" s="38">
        <f>3687/289</f>
        <v>12.757785467128027</v>
      </c>
      <c r="H16" s="38">
        <f>3210/147</f>
        <v>21.836734693877553</v>
      </c>
      <c r="I16" s="34">
        <f>8107/634</f>
        <v>12.787066246056783</v>
      </c>
      <c r="J16" s="35">
        <f>SUM(12.43,12,22)/3</f>
        <v>15.476666666666667</v>
      </c>
      <c r="K16" s="34">
        <f>SUM(12.63,17,16)/3</f>
        <v>15.21</v>
      </c>
      <c r="L16" s="36">
        <f>SUM(14,11.79,16)/3</f>
        <v>13.93</v>
      </c>
      <c r="M16" s="11"/>
      <c r="N16" s="9" t="s">
        <v>28</v>
      </c>
    </row>
    <row r="17" spans="1:16" s="4" customFormat="1" ht="17.399999999999999">
      <c r="A17" s="9"/>
      <c r="B17" s="9"/>
      <c r="C17" s="9"/>
      <c r="D17" s="10"/>
      <c r="E17" s="34"/>
      <c r="F17" s="35"/>
      <c r="G17" s="34"/>
      <c r="H17" s="35"/>
      <c r="I17" s="34"/>
      <c r="J17" s="35"/>
      <c r="K17" s="34"/>
      <c r="L17" s="36"/>
      <c r="M17" s="11"/>
      <c r="N17" s="9"/>
    </row>
    <row r="18" spans="1:16" ht="3" customHeight="1">
      <c r="A18" s="20"/>
      <c r="B18" s="20"/>
      <c r="C18" s="20"/>
      <c r="D18" s="21"/>
      <c r="E18" s="21"/>
      <c r="F18" s="23"/>
      <c r="G18" s="21"/>
      <c r="H18" s="23"/>
      <c r="I18" s="21"/>
      <c r="J18" s="23"/>
      <c r="K18" s="21"/>
      <c r="L18" s="20"/>
      <c r="M18" s="19"/>
      <c r="N18" s="20"/>
    </row>
    <row r="19" spans="1:16" ht="3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6" s="8" customFormat="1" ht="17.399999999999999">
      <c r="A20" s="8" t="s">
        <v>10</v>
      </c>
      <c r="B20" s="8" t="s">
        <v>36</v>
      </c>
      <c r="F20" s="4"/>
      <c r="G20" s="4"/>
      <c r="H20" s="4"/>
      <c r="I20" s="8" t="s">
        <v>30</v>
      </c>
      <c r="J20" s="4"/>
      <c r="O20" s="4"/>
      <c r="P20" s="4"/>
    </row>
    <row r="21" spans="1:16" s="8" customFormat="1" ht="17.399999999999999">
      <c r="A21" s="8" t="s">
        <v>34</v>
      </c>
      <c r="C21" s="16" t="s">
        <v>29</v>
      </c>
      <c r="F21" s="4"/>
      <c r="G21" s="4"/>
      <c r="H21" s="4"/>
      <c r="I21" s="8" t="s">
        <v>33</v>
      </c>
      <c r="J21" s="4"/>
      <c r="O21" s="4"/>
      <c r="P21" s="4"/>
    </row>
    <row r="22" spans="1:16">
      <c r="C22" s="16" t="s">
        <v>35</v>
      </c>
    </row>
  </sheetData>
  <mergeCells count="7">
    <mergeCell ref="I5:L5"/>
    <mergeCell ref="I6:L6"/>
    <mergeCell ref="M5:N8"/>
    <mergeCell ref="A10:D10"/>
    <mergeCell ref="A5:D8"/>
    <mergeCell ref="E5:H5"/>
    <mergeCell ref="E6:H6"/>
  </mergeCells>
  <phoneticPr fontId="1" type="noConversion"/>
  <pageMargins left="0.59055118110236227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T-3.10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2011-08-15T11:59:36Z</cp:lastPrinted>
  <dcterms:created xsi:type="dcterms:W3CDTF">1997-06-13T10:07:54Z</dcterms:created>
  <dcterms:modified xsi:type="dcterms:W3CDTF">2012-01-09T06:17:56Z</dcterms:modified>
</cp:coreProperties>
</file>