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2.4" sheetId="1" r:id="rId1"/>
  </sheets>
  <calcPr calcId="125725"/>
</workbook>
</file>

<file path=xl/calcChain.xml><?xml version="1.0" encoding="utf-8"?>
<calcChain xmlns="http://schemas.openxmlformats.org/spreadsheetml/2006/main">
  <c r="Q35" i="1"/>
  <c r="N35"/>
  <c r="K35"/>
  <c r="H35"/>
  <c r="G35"/>
  <c r="E35" s="1"/>
  <c r="Q33"/>
  <c r="N33"/>
  <c r="K33"/>
  <c r="H33"/>
  <c r="G33"/>
  <c r="F33"/>
  <c r="E33"/>
  <c r="Q32"/>
  <c r="F32"/>
  <c r="E32"/>
  <c r="Q31"/>
  <c r="N31"/>
  <c r="K31"/>
  <c r="H31"/>
  <c r="G31"/>
  <c r="F31"/>
  <c r="E31" s="1"/>
  <c r="Q30"/>
  <c r="N30"/>
  <c r="K30"/>
  <c r="H30"/>
  <c r="G30"/>
  <c r="F30"/>
  <c r="E30" s="1"/>
  <c r="Q29"/>
  <c r="N29"/>
  <c r="K29"/>
  <c r="H29"/>
  <c r="G29"/>
  <c r="F29"/>
  <c r="E29"/>
  <c r="Q27"/>
  <c r="G27"/>
  <c r="F27"/>
  <c r="E27"/>
  <c r="Q26"/>
  <c r="G26"/>
  <c r="F26"/>
  <c r="E26"/>
  <c r="Q25"/>
  <c r="N25"/>
  <c r="K25"/>
  <c r="H25"/>
  <c r="F25"/>
  <c r="E25" s="1"/>
  <c r="Q24"/>
  <c r="N24"/>
  <c r="K24"/>
  <c r="H24"/>
  <c r="G24"/>
  <c r="F24"/>
  <c r="E24" s="1"/>
  <c r="Q23"/>
  <c r="F23"/>
  <c r="E23"/>
  <c r="Q22"/>
  <c r="N22"/>
  <c r="K22"/>
  <c r="H22"/>
  <c r="G22"/>
  <c r="E22" s="1"/>
  <c r="F22"/>
  <c r="Q21"/>
  <c r="N21"/>
  <c r="K21"/>
  <c r="H21"/>
  <c r="G21"/>
  <c r="G12" s="1"/>
  <c r="G9" s="1"/>
  <c r="F21"/>
  <c r="E21" s="1"/>
  <c r="Q20"/>
  <c r="N20"/>
  <c r="K20"/>
  <c r="H20"/>
  <c r="G20"/>
  <c r="F20"/>
  <c r="E20" s="1"/>
  <c r="Q18"/>
  <c r="N18"/>
  <c r="K18"/>
  <c r="H18"/>
  <c r="G18"/>
  <c r="F18"/>
  <c r="E18"/>
  <c r="Q17"/>
  <c r="F17"/>
  <c r="E17"/>
  <c r="Q15"/>
  <c r="Q12" s="1"/>
  <c r="N15"/>
  <c r="K15"/>
  <c r="H15"/>
  <c r="F15"/>
  <c r="E15" s="1"/>
  <c r="Q14"/>
  <c r="N14"/>
  <c r="K14"/>
  <c r="K12" s="1"/>
  <c r="H14"/>
  <c r="G14"/>
  <c r="F14"/>
  <c r="E14"/>
  <c r="Q13"/>
  <c r="N13"/>
  <c r="K13"/>
  <c r="H13"/>
  <c r="H12" s="1"/>
  <c r="F13"/>
  <c r="E13" s="1"/>
  <c r="S12"/>
  <c r="R12"/>
  <c r="R9" s="1"/>
  <c r="Q9" s="1"/>
  <c r="P12"/>
  <c r="O12"/>
  <c r="N12"/>
  <c r="M12"/>
  <c r="L12"/>
  <c r="J12"/>
  <c r="J9" s="1"/>
  <c r="I12"/>
  <c r="F12"/>
  <c r="Q11"/>
  <c r="G11"/>
  <c r="F11"/>
  <c r="F10" s="1"/>
  <c r="F9" s="1"/>
  <c r="E9" s="1"/>
  <c r="S10"/>
  <c r="R10"/>
  <c r="Q10"/>
  <c r="P10"/>
  <c r="O10"/>
  <c r="N10"/>
  <c r="M10"/>
  <c r="M9" s="1"/>
  <c r="L10"/>
  <c r="K10"/>
  <c r="J10"/>
  <c r="I10"/>
  <c r="I9" s="1"/>
  <c r="H9" s="1"/>
  <c r="H10"/>
  <c r="G10"/>
  <c r="S9"/>
  <c r="P9"/>
  <c r="O9"/>
  <c r="N9" s="1"/>
  <c r="L9"/>
  <c r="E12" l="1"/>
  <c r="K9"/>
  <c r="E11"/>
  <c r="E10" s="1"/>
</calcChain>
</file>

<file path=xl/sharedStrings.xml><?xml version="1.0" encoding="utf-8"?>
<sst xmlns="http://schemas.openxmlformats.org/spreadsheetml/2006/main" count="179" uniqueCount="84">
  <si>
    <t>ตาราง</t>
  </si>
  <si>
    <t>จำนวนประชากรอายุ 15 ปีขึ้นไปที่มีงานทำ จำแนกตามอุตสาหกรรม  เป็นรายไตรมาส  และเพศ พ.ศ. 2554 - 2555</t>
  </si>
  <si>
    <t>TABLE</t>
  </si>
  <si>
    <t>NUMBER OF EMPLOYED PERSONS AGED 15 YEARS AND OVER BY INDUSTRY, QUARTERLY AND SEX : 2011 - 2012</t>
  </si>
  <si>
    <t>(หน่วยเป็นพัน In thousands)</t>
  </si>
  <si>
    <r>
      <t xml:space="preserve">2554 </t>
    </r>
    <r>
      <rPr>
        <sz val="13"/>
        <rFont val="TH SarabunPSK"/>
        <family val="2"/>
      </rPr>
      <t>(2011)</t>
    </r>
  </si>
  <si>
    <r>
      <t>2555</t>
    </r>
    <r>
      <rPr>
        <sz val="13"/>
        <rFont val="TH SarabunPSK"/>
        <family val="2"/>
      </rPr>
      <t xml:space="preserve"> (2012)</t>
    </r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</si>
  <si>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</si>
  <si>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</si>
  <si>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</si>
  <si>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</si>
  <si>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                       อุตสาหกรรม</t>
  </si>
  <si>
    <t xml:space="preserve"> Quarter 1</t>
  </si>
  <si>
    <t xml:space="preserve"> Quarter 2</t>
  </si>
  <si>
    <t xml:space="preserve"> Quarter 3</t>
  </si>
  <si>
    <t xml:space="preserve"> Quarter 4</t>
  </si>
  <si>
    <t>Industries</t>
  </si>
  <si>
    <t>รวม</t>
  </si>
  <si>
    <t>ชาย</t>
  </si>
  <si>
    <t>หญิง</t>
  </si>
  <si>
    <t>Total</t>
  </si>
  <si>
    <t>Male</t>
  </si>
  <si>
    <t>Female</t>
  </si>
  <si>
    <t>ยอดรวม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</si>
  <si>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</si>
  <si>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</si>
  <si>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</si>
  <si>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</si>
  <si>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</si>
  <si>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</si>
  <si>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</si>
  <si>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</si>
  <si>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</si>
  <si>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</si>
  <si>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</si>
  <si>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</si>
  <si>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--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</si>
  <si>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</si>
  <si>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</si>
  <si>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 , sewerage , waste management</t>
  </si>
  <si>
    <t xml:space="preserve">     และสิ่งปฏิกูล</t>
  </si>
  <si>
    <t>and remediation activities</t>
  </si>
  <si>
    <t>การก่อสร้าง</t>
  </si>
  <si>
    <t>Construction</t>
  </si>
  <si>
    <t xml:space="preserve">การขายส่ง และการขายปลีก การซ่อมแซมยานยนต์ </t>
  </si>
  <si>
    <t>Wholesale and retail trade, repair of motor vehicles</t>
  </si>
  <si>
    <t xml:space="preserve">     และรถจักรยานยนต์</t>
  </si>
  <si>
    <t>and motorcycles</t>
  </si>
  <si>
    <t>การขนส่ง สถานที่เก็บสินค้า และการคมนาคม</t>
  </si>
  <si>
    <t xml:space="preserve">Transportation and storage </t>
  </si>
  <si>
    <t>กิจกรรมโรงแรม และการบริการด้านอาหาร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</si>
  <si>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</si>
  <si>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</si>
  <si>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</si>
  <si>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</si>
  <si>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</si>
  <si>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</si>
  <si>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</si>
  <si>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</si>
  <si>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</si>
  <si>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</si>
  <si>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</si>
  <si>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</si>
  <si>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</si>
  <si>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 xml:space="preserve">     และการประกันสังคมภาคบังคับ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</si>
  <si>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</si>
  <si>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</si>
  <si>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</si>
  <si>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</si>
  <si>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</si>
  <si>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</si>
  <si>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</si>
  <si>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</si>
  <si>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</si>
  <si>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กิจกรรมการผลิต</t>
  </si>
  <si>
    <t xml:space="preserve">Activities of households as employers ;undifferentiated goods </t>
  </si>
  <si>
    <t xml:space="preserve">     สินค้าและบริการที่ทำขี้นเองเพื่อใช้ในครัวเรือน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</si>
  <si>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</si>
  <si>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</si>
  <si>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Activities of wxtraterritorial organizations and bodies</t>
  </si>
  <si>
    <t>ไม่ทราบ</t>
  </si>
  <si>
    <t>Unknown</t>
  </si>
  <si>
    <t xml:space="preserve">       ที่มา : ตารางสถิติ  โครงการสำรวจภาวะการทำงานของประชากร พ.ศ.2554 - 2555 ระดับจังหวัด  สำนักงานสถิติแห่งชาติ</t>
  </si>
  <si>
    <t xml:space="preserve">   Source : Statistical tables, Labour Force Survey : 2011 - 2012, Provincial level,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</si>
</sst>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_-;\-* #,##0.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187" fontId="6" fillId="0" borderId="14" xfId="1" applyNumberFormat="1" applyFont="1" applyBorder="1" applyAlignment="1">
      <alignment vertical="center"/>
    </xf>
    <xf numFmtId="187" fontId="6" fillId="0" borderId="11" xfId="1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vertical="center"/>
    </xf>
    <xf numFmtId="187" fontId="5" fillId="0" borderId="14" xfId="1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87" fontId="5" fillId="0" borderId="14" xfId="1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87" fontId="5" fillId="0" borderId="14" xfId="1" quotePrefix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4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87" fontId="5" fillId="0" borderId="13" xfId="1" applyNumberFormat="1" applyFont="1" applyBorder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3" fillId="0" borderId="0" xfId="0" applyFont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38</xdr:row>
      <xdr:rowOff>142875</xdr:rowOff>
    </xdr:from>
    <xdr:to>
      <xdr:col>21</xdr:col>
      <xdr:colOff>0</xdr:colOff>
      <xdr:row>39</xdr:row>
      <xdr:rowOff>142875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610850" y="92297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40"/>
  <sheetViews>
    <sheetView showGridLines="0" tabSelected="1" workbookViewId="0">
      <selection activeCell="G27" sqref="G27"/>
    </sheetView>
  </sheetViews>
  <sheetFormatPr defaultRowHeight="18.75"/>
  <cols>
    <col min="1" max="1" width="1.7109375" style="15" customWidth="1"/>
    <col min="2" max="2" width="9.140625" style="15" customWidth="1"/>
    <col min="3" max="3" width="8.5703125" style="15" customWidth="1"/>
    <col min="4" max="4" width="20" style="15" customWidth="1"/>
    <col min="5" max="19" width="7.5703125" style="15" customWidth="1"/>
    <col min="20" max="20" width="2.7109375" style="15" customWidth="1"/>
    <col min="21" max="21" width="3.42578125" style="15" customWidth="1"/>
    <col min="22" max="22" width="36.28515625" style="21" bestFit="1" customWidth="1"/>
    <col min="23" max="32" width="9.140625" style="21"/>
    <col min="33" max="16384" width="9.140625" style="15"/>
  </cols>
  <sheetData>
    <row r="1" spans="1:32" s="1" customFormat="1" ht="21">
      <c r="B1" s="1" t="s">
        <v>0</v>
      </c>
      <c r="C1" s="2">
        <v>2.4</v>
      </c>
      <c r="D1" s="1" t="s">
        <v>1</v>
      </c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s="1" customFormat="1" ht="21">
      <c r="B2" s="1" t="s">
        <v>2</v>
      </c>
      <c r="C2" s="2">
        <v>2.4</v>
      </c>
      <c r="D2" s="1" t="s">
        <v>3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s="6" customFormat="1" ht="16.5" customHeight="1">
      <c r="A3" s="4"/>
      <c r="B3" s="4"/>
      <c r="C3" s="4"/>
      <c r="D3" s="4"/>
      <c r="E3" s="5"/>
      <c r="H3" s="5"/>
      <c r="I3" s="5"/>
      <c r="J3" s="5"/>
      <c r="K3" s="5"/>
      <c r="L3" s="5"/>
      <c r="M3" s="5"/>
      <c r="N3" s="5"/>
      <c r="O3" s="5"/>
      <c r="P3" s="5"/>
      <c r="Q3" s="5"/>
      <c r="U3" s="7" t="s">
        <v>4</v>
      </c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s="6" customFormat="1" ht="16.5" customHeight="1">
      <c r="A4" s="5"/>
      <c r="B4" s="5"/>
      <c r="C4" s="5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9" t="s">
        <v>6</v>
      </c>
      <c r="R4" s="10"/>
      <c r="S4" s="11"/>
      <c r="T4" s="12"/>
      <c r="U4" s="13"/>
      <c r="V4" s="14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>
      <c r="B5" s="16"/>
      <c r="C5" s="16"/>
      <c r="D5" s="17"/>
      <c r="E5" s="18" t="s">
        <v>7</v>
      </c>
      <c r="F5" s="19"/>
      <c r="G5" s="20"/>
      <c r="H5" s="18" t="s">
        <v>8</v>
      </c>
      <c r="I5" s="19"/>
      <c r="J5" s="20"/>
      <c r="K5" s="18" t="s">
        <v>9</v>
      </c>
      <c r="L5" s="19"/>
      <c r="M5" s="20"/>
      <c r="N5" s="18" t="s">
        <v>10</v>
      </c>
      <c r="O5" s="19"/>
      <c r="P5" s="20"/>
      <c r="Q5" s="18" t="s">
        <v>7</v>
      </c>
      <c r="R5" s="19"/>
      <c r="S5" s="20"/>
      <c r="T5" s="21"/>
      <c r="U5" s="21"/>
    </row>
    <row r="6" spans="1:32" ht="15" customHeight="1">
      <c r="A6" s="16"/>
      <c r="B6" s="22" t="s">
        <v>11</v>
      </c>
      <c r="C6" s="22"/>
      <c r="D6" s="23"/>
      <c r="E6" s="24" t="s">
        <v>12</v>
      </c>
      <c r="F6" s="25"/>
      <c r="G6" s="26"/>
      <c r="H6" s="24" t="s">
        <v>13</v>
      </c>
      <c r="I6" s="25"/>
      <c r="J6" s="26"/>
      <c r="K6" s="24" t="s">
        <v>14</v>
      </c>
      <c r="L6" s="25"/>
      <c r="M6" s="26"/>
      <c r="N6" s="24" t="s">
        <v>15</v>
      </c>
      <c r="O6" s="25"/>
      <c r="P6" s="26"/>
      <c r="Q6" s="24" t="s">
        <v>12</v>
      </c>
      <c r="R6" s="25"/>
      <c r="S6" s="26"/>
      <c r="U6" s="27" t="s">
        <v>16</v>
      </c>
      <c r="V6" s="27"/>
    </row>
    <row r="7" spans="1:32">
      <c r="A7" s="16"/>
      <c r="B7" s="16"/>
      <c r="C7" s="16"/>
      <c r="D7" s="17"/>
      <c r="E7" s="28" t="s">
        <v>17</v>
      </c>
      <c r="F7" s="28" t="s">
        <v>18</v>
      </c>
      <c r="G7" s="28" t="s">
        <v>19</v>
      </c>
      <c r="H7" s="28" t="s">
        <v>17</v>
      </c>
      <c r="I7" s="28" t="s">
        <v>18</v>
      </c>
      <c r="J7" s="28" t="s">
        <v>19</v>
      </c>
      <c r="K7" s="28" t="s">
        <v>17</v>
      </c>
      <c r="L7" s="28" t="s">
        <v>18</v>
      </c>
      <c r="M7" s="28" t="s">
        <v>19</v>
      </c>
      <c r="N7" s="28" t="s">
        <v>17</v>
      </c>
      <c r="O7" s="28" t="s">
        <v>18</v>
      </c>
      <c r="P7" s="28" t="s">
        <v>19</v>
      </c>
      <c r="Q7" s="28" t="s">
        <v>17</v>
      </c>
      <c r="R7" s="28" t="s">
        <v>18</v>
      </c>
      <c r="S7" s="28" t="s">
        <v>19</v>
      </c>
      <c r="T7" s="29"/>
      <c r="U7" s="16"/>
    </row>
    <row r="8" spans="1:32">
      <c r="A8" s="30"/>
      <c r="B8" s="30"/>
      <c r="C8" s="30"/>
      <c r="D8" s="31"/>
      <c r="E8" s="32" t="s">
        <v>20</v>
      </c>
      <c r="F8" s="32" t="s">
        <v>21</v>
      </c>
      <c r="G8" s="32" t="s">
        <v>22</v>
      </c>
      <c r="H8" s="32" t="s">
        <v>20</v>
      </c>
      <c r="I8" s="32" t="s">
        <v>21</v>
      </c>
      <c r="J8" s="32" t="s">
        <v>22</v>
      </c>
      <c r="K8" s="32" t="s">
        <v>20</v>
      </c>
      <c r="L8" s="32" t="s">
        <v>21</v>
      </c>
      <c r="M8" s="32" t="s">
        <v>22</v>
      </c>
      <c r="N8" s="32" t="s">
        <v>20</v>
      </c>
      <c r="O8" s="32" t="s">
        <v>21</v>
      </c>
      <c r="P8" s="32" t="s">
        <v>22</v>
      </c>
      <c r="Q8" s="32" t="s">
        <v>20</v>
      </c>
      <c r="R8" s="32" t="s">
        <v>21</v>
      </c>
      <c r="S8" s="32" t="s">
        <v>22</v>
      </c>
      <c r="T8" s="33"/>
      <c r="U8" s="33"/>
      <c r="V8" s="33"/>
    </row>
    <row r="9" spans="1:32" s="40" customFormat="1" ht="20.100000000000001" customHeight="1">
      <c r="A9" s="34" t="s">
        <v>23</v>
      </c>
      <c r="B9" s="34"/>
      <c r="C9" s="34"/>
      <c r="D9" s="34"/>
      <c r="E9" s="35">
        <f>SUM(F9:G9)</f>
        <v>333.66100000000006</v>
      </c>
      <c r="F9" s="36">
        <f>SUM(F10,F12)</f>
        <v>177.35900000000001</v>
      </c>
      <c r="G9" s="36">
        <f>SUM(G10,G12)</f>
        <v>156.30200000000002</v>
      </c>
      <c r="H9" s="35">
        <f>SUM(I9:J9)</f>
        <v>332.19</v>
      </c>
      <c r="I9" s="36">
        <f>SUM(I10,I12)</f>
        <v>176.69</v>
      </c>
      <c r="J9" s="36">
        <f>SUM(J10,J12)</f>
        <v>155.5</v>
      </c>
      <c r="K9" s="35">
        <f>SUM(L9:M9)</f>
        <v>352.4</v>
      </c>
      <c r="L9" s="36">
        <f>SUM(L10,L12)</f>
        <v>190.2</v>
      </c>
      <c r="M9" s="36">
        <f>SUM(M10,M12)</f>
        <v>162.19999999999999</v>
      </c>
      <c r="N9" s="35">
        <f>SUM(O9:P9)</f>
        <v>334.6</v>
      </c>
      <c r="O9" s="36">
        <f>SUM(O10,O12)</f>
        <v>183.7</v>
      </c>
      <c r="P9" s="36">
        <f>SUM(P10,P12)</f>
        <v>150.9</v>
      </c>
      <c r="Q9" s="35">
        <f>SUM(R9:S9)</f>
        <v>345.49</v>
      </c>
      <c r="R9" s="36">
        <f>SUM(R10,R12)</f>
        <v>181.60000000000002</v>
      </c>
      <c r="S9" s="36">
        <f>SUM(S10,S12)</f>
        <v>163.89</v>
      </c>
      <c r="T9" s="37" t="s">
        <v>20</v>
      </c>
      <c r="U9" s="38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</row>
    <row r="10" spans="1:32" s="40" customFormat="1" ht="20.100000000000001" customHeight="1">
      <c r="A10" s="41" t="s">
        <v>24</v>
      </c>
      <c r="B10" s="42"/>
      <c r="C10" s="41"/>
      <c r="D10" s="43"/>
      <c r="E10" s="35">
        <f>SUM(E11)</f>
        <v>158.07900000000001</v>
      </c>
      <c r="F10" s="35">
        <f>SUM(F11)</f>
        <v>85.432000000000002</v>
      </c>
      <c r="G10" s="35">
        <f>SUM(G11)</f>
        <v>72.647000000000006</v>
      </c>
      <c r="H10" s="35">
        <f t="shared" ref="H10:N10" si="0">SUM(H11)</f>
        <v>152.19999999999999</v>
      </c>
      <c r="I10" s="35">
        <f t="shared" si="0"/>
        <v>82.2</v>
      </c>
      <c r="J10" s="35">
        <f t="shared" si="0"/>
        <v>70.099999999999994</v>
      </c>
      <c r="K10" s="35">
        <f t="shared" si="0"/>
        <v>152.19999999999999</v>
      </c>
      <c r="L10" s="35">
        <f t="shared" si="0"/>
        <v>86.7</v>
      </c>
      <c r="M10" s="35">
        <f t="shared" ref="M10:S10" si="1">SUM(M11)</f>
        <v>74.8</v>
      </c>
      <c r="N10" s="35">
        <f t="shared" si="0"/>
        <v>152.19999999999999</v>
      </c>
      <c r="O10" s="35">
        <f t="shared" si="1"/>
        <v>81.900000000000006</v>
      </c>
      <c r="P10" s="35">
        <f t="shared" si="1"/>
        <v>66.2</v>
      </c>
      <c r="Q10" s="35">
        <f t="shared" si="1"/>
        <v>196.11</v>
      </c>
      <c r="R10" s="35">
        <f t="shared" si="1"/>
        <v>104.35</v>
      </c>
      <c r="S10" s="35">
        <f t="shared" si="1"/>
        <v>91.76</v>
      </c>
      <c r="T10" s="44" t="s">
        <v>25</v>
      </c>
      <c r="U10" s="42"/>
      <c r="V10" s="45"/>
      <c r="W10" s="39"/>
      <c r="X10" s="39"/>
      <c r="Y10" s="39"/>
      <c r="Z10" s="39"/>
      <c r="AA10" s="39"/>
      <c r="AB10" s="39"/>
      <c r="AC10" s="39"/>
      <c r="AD10" s="39"/>
      <c r="AE10" s="39"/>
      <c r="AF10" s="39"/>
    </row>
    <row r="11" spans="1:32" s="40" customFormat="1" ht="20.100000000000001" customHeight="1">
      <c r="A11" s="46"/>
      <c r="B11" s="46" t="s">
        <v>26</v>
      </c>
      <c r="C11" s="46"/>
      <c r="D11" s="43"/>
      <c r="E11" s="47">
        <f>SUM(F11:G11)</f>
        <v>158.07900000000001</v>
      </c>
      <c r="F11" s="47">
        <f>85432/1000</f>
        <v>85.432000000000002</v>
      </c>
      <c r="G11" s="47">
        <f>72647/1000</f>
        <v>72.647000000000006</v>
      </c>
      <c r="H11" s="47">
        <v>152.19999999999999</v>
      </c>
      <c r="I11" s="47">
        <v>82.2</v>
      </c>
      <c r="J11" s="47">
        <v>70.099999999999994</v>
      </c>
      <c r="K11" s="47">
        <v>152.19999999999999</v>
      </c>
      <c r="L11" s="47">
        <v>86.7</v>
      </c>
      <c r="M11" s="47">
        <v>74.8</v>
      </c>
      <c r="N11" s="47">
        <v>152.19999999999999</v>
      </c>
      <c r="O11" s="47">
        <v>81.900000000000006</v>
      </c>
      <c r="P11" s="47">
        <v>66.2</v>
      </c>
      <c r="Q11" s="47">
        <f>SUM(R11:S11)</f>
        <v>196.11</v>
      </c>
      <c r="R11" s="47">
        <v>104.35</v>
      </c>
      <c r="S11" s="47">
        <v>91.76</v>
      </c>
      <c r="T11" s="48"/>
      <c r="U11" s="46" t="s">
        <v>27</v>
      </c>
      <c r="V11" s="46"/>
      <c r="W11" s="39"/>
      <c r="X11" s="39"/>
      <c r="Y11" s="39"/>
      <c r="Z11" s="39"/>
      <c r="AA11" s="39"/>
      <c r="AB11" s="39"/>
      <c r="AC11" s="39"/>
      <c r="AD11" s="39"/>
      <c r="AE11" s="39"/>
      <c r="AF11" s="39"/>
    </row>
    <row r="12" spans="1:32" s="40" customFormat="1" ht="20.100000000000001" customHeight="1">
      <c r="A12" s="41" t="s">
        <v>28</v>
      </c>
      <c r="B12" s="41"/>
      <c r="C12" s="41"/>
      <c r="D12" s="43"/>
      <c r="E12" s="35">
        <f>SUM(E13:E37)</f>
        <v>175.58200000000002</v>
      </c>
      <c r="F12" s="35">
        <f>SUM(F13:F37)</f>
        <v>91.927000000000007</v>
      </c>
      <c r="G12" s="35">
        <f>SUM(G13:G37)</f>
        <v>83.655000000000015</v>
      </c>
      <c r="H12" s="35">
        <f t="shared" ref="H12:S12" si="2">SUM(H13:H37)</f>
        <v>173.89</v>
      </c>
      <c r="I12" s="35">
        <f t="shared" si="2"/>
        <v>94.49</v>
      </c>
      <c r="J12" s="35">
        <f t="shared" si="2"/>
        <v>85.4</v>
      </c>
      <c r="K12" s="35">
        <f>SUM(K13:K37)</f>
        <v>183.29999999999995</v>
      </c>
      <c r="L12" s="35">
        <f t="shared" si="2"/>
        <v>103.49999999999999</v>
      </c>
      <c r="M12" s="35">
        <f>SUM(M13:M37)</f>
        <v>87.4</v>
      </c>
      <c r="N12" s="35">
        <f>SUM(N13:N37)</f>
        <v>180.7</v>
      </c>
      <c r="O12" s="35">
        <f t="shared" si="2"/>
        <v>101.79999999999998</v>
      </c>
      <c r="P12" s="35">
        <f t="shared" si="2"/>
        <v>84.7</v>
      </c>
      <c r="Q12" s="35">
        <f t="shared" si="2"/>
        <v>149.37999999999997</v>
      </c>
      <c r="R12" s="35">
        <f t="shared" si="2"/>
        <v>77.250000000000014</v>
      </c>
      <c r="S12" s="35">
        <f t="shared" si="2"/>
        <v>72.129999999999981</v>
      </c>
      <c r="T12" s="44" t="s">
        <v>29</v>
      </c>
      <c r="U12" s="46"/>
      <c r="V12" s="46"/>
      <c r="W12" s="39"/>
      <c r="X12" s="39"/>
      <c r="Y12" s="39"/>
      <c r="Z12" s="39"/>
      <c r="AA12" s="39"/>
      <c r="AB12" s="39"/>
      <c r="AC12" s="39"/>
      <c r="AD12" s="39"/>
      <c r="AE12" s="39"/>
      <c r="AF12" s="39"/>
    </row>
    <row r="13" spans="1:32" s="40" customFormat="1" ht="20.100000000000001" customHeight="1">
      <c r="A13" s="46"/>
      <c r="B13" s="46" t="s">
        <v>30</v>
      </c>
      <c r="C13" s="46"/>
      <c r="D13" s="43"/>
      <c r="E13" s="47">
        <f>SUM(F13:G13)</f>
        <v>0.29599999999999999</v>
      </c>
      <c r="F13" s="47">
        <f>296/1000</f>
        <v>0.29599999999999999</v>
      </c>
      <c r="G13" s="49" t="s">
        <v>31</v>
      </c>
      <c r="H13" s="47">
        <f>SUM(I13:J13)</f>
        <v>0.3</v>
      </c>
      <c r="I13" s="47">
        <v>0.3</v>
      </c>
      <c r="J13" s="49" t="s">
        <v>31</v>
      </c>
      <c r="K13" s="47">
        <f>SUM(L13:M13)</f>
        <v>0</v>
      </c>
      <c r="L13" s="49" t="s">
        <v>31</v>
      </c>
      <c r="M13" s="49" t="s">
        <v>31</v>
      </c>
      <c r="N13" s="47">
        <f>SUM(O13:P13)</f>
        <v>0</v>
      </c>
      <c r="O13" s="49" t="s">
        <v>31</v>
      </c>
      <c r="P13" s="49" t="s">
        <v>31</v>
      </c>
      <c r="Q13" s="47">
        <f>SUM(R13:S13)</f>
        <v>0</v>
      </c>
      <c r="R13" s="49" t="s">
        <v>31</v>
      </c>
      <c r="S13" s="49" t="s">
        <v>31</v>
      </c>
      <c r="T13" s="48"/>
      <c r="U13" s="46" t="s">
        <v>32</v>
      </c>
      <c r="V13" s="46"/>
      <c r="W13" s="39"/>
      <c r="X13" s="39"/>
      <c r="Y13" s="39"/>
      <c r="Z13" s="39"/>
      <c r="AA13" s="39"/>
      <c r="AB13" s="39"/>
      <c r="AC13" s="39"/>
      <c r="AD13" s="39"/>
      <c r="AE13" s="39"/>
      <c r="AF13" s="39"/>
    </row>
    <row r="14" spans="1:32" s="40" customFormat="1" ht="20.100000000000001" customHeight="1">
      <c r="A14" s="46"/>
      <c r="B14" s="46" t="s">
        <v>33</v>
      </c>
      <c r="C14" s="46"/>
      <c r="D14" s="50"/>
      <c r="E14" s="47">
        <f>SUM(F14:G14)</f>
        <v>13.178000000000001</v>
      </c>
      <c r="F14" s="47">
        <f>7978/1000</f>
        <v>7.9779999999999998</v>
      </c>
      <c r="G14" s="47">
        <f>5200/1000</f>
        <v>5.2</v>
      </c>
      <c r="H14" s="47">
        <f>SUM(I14:J14)</f>
        <v>20.7</v>
      </c>
      <c r="I14" s="47">
        <v>12</v>
      </c>
      <c r="J14" s="47">
        <v>8.6999999999999993</v>
      </c>
      <c r="K14" s="47">
        <f>SUM(L14:M14)</f>
        <v>20</v>
      </c>
      <c r="L14" s="47">
        <v>12.2</v>
      </c>
      <c r="M14" s="47">
        <v>7.8</v>
      </c>
      <c r="N14" s="47">
        <f>SUM(O14:P14)</f>
        <v>16.600000000000001</v>
      </c>
      <c r="O14" s="47">
        <v>7.7</v>
      </c>
      <c r="P14" s="47">
        <v>8.9</v>
      </c>
      <c r="Q14" s="47">
        <f>SUM(R14:S14)</f>
        <v>17.880000000000003</v>
      </c>
      <c r="R14" s="47">
        <v>9.67</v>
      </c>
      <c r="S14" s="47">
        <v>8.2100000000000009</v>
      </c>
      <c r="T14" s="48"/>
      <c r="U14" s="46" t="s">
        <v>34</v>
      </c>
      <c r="V14" s="46"/>
      <c r="W14" s="39"/>
      <c r="X14" s="39"/>
      <c r="Y14" s="39"/>
      <c r="Z14" s="39"/>
      <c r="AA14" s="39"/>
      <c r="AB14" s="39"/>
      <c r="AC14" s="39"/>
      <c r="AD14" s="39"/>
      <c r="AE14" s="39"/>
      <c r="AF14" s="39"/>
    </row>
    <row r="15" spans="1:32" s="54" customFormat="1" ht="20.100000000000001" customHeight="1">
      <c r="A15" s="46"/>
      <c r="B15" s="46" t="s">
        <v>35</v>
      </c>
      <c r="C15" s="46"/>
      <c r="D15" s="51"/>
      <c r="E15" s="47">
        <f>SUM(F15:G15)</f>
        <v>0.70399999999999996</v>
      </c>
      <c r="F15" s="47">
        <f>704/1000</f>
        <v>0.70399999999999996</v>
      </c>
      <c r="G15" s="49" t="s">
        <v>31</v>
      </c>
      <c r="H15" s="47">
        <f>SUM(I15:J15)</f>
        <v>0.5</v>
      </c>
      <c r="I15" s="47">
        <v>0.5</v>
      </c>
      <c r="J15" s="52" t="s">
        <v>36</v>
      </c>
      <c r="K15" s="47">
        <f>SUM(L15:M15)</f>
        <v>0.3</v>
      </c>
      <c r="L15" s="47">
        <v>0.3</v>
      </c>
      <c r="M15" s="52" t="s">
        <v>36</v>
      </c>
      <c r="N15" s="47">
        <f>SUM(O15:P15)</f>
        <v>0.7</v>
      </c>
      <c r="O15" s="47">
        <v>0.7</v>
      </c>
      <c r="P15" s="49" t="s">
        <v>31</v>
      </c>
      <c r="Q15" s="47">
        <f>SUM(R15:S15)</f>
        <v>0.65</v>
      </c>
      <c r="R15" s="47">
        <v>0.54</v>
      </c>
      <c r="S15" s="49">
        <v>0.11</v>
      </c>
      <c r="T15" s="48"/>
      <c r="U15" s="46" t="s">
        <v>37</v>
      </c>
      <c r="V15" s="46"/>
      <c r="W15" s="53"/>
      <c r="X15" s="53"/>
      <c r="Y15" s="53"/>
      <c r="Z15" s="53"/>
      <c r="AA15" s="53"/>
      <c r="AB15" s="53"/>
      <c r="AC15" s="53"/>
      <c r="AD15" s="53"/>
      <c r="AE15" s="53"/>
      <c r="AF15" s="53"/>
    </row>
    <row r="16" spans="1:32" s="54" customFormat="1" ht="20.100000000000001" customHeight="1">
      <c r="A16" s="46"/>
      <c r="B16" s="46" t="s">
        <v>38</v>
      </c>
      <c r="C16" s="46"/>
      <c r="D16" s="51"/>
      <c r="E16" s="47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47"/>
      <c r="R16" s="55"/>
      <c r="S16" s="55"/>
      <c r="T16" s="48"/>
      <c r="U16" s="46" t="s">
        <v>39</v>
      </c>
      <c r="V16" s="46"/>
      <c r="W16" s="53"/>
      <c r="X16" s="53"/>
      <c r="Y16" s="53"/>
      <c r="Z16" s="53"/>
      <c r="AA16" s="53"/>
      <c r="AB16" s="53"/>
      <c r="AC16" s="53"/>
      <c r="AD16" s="53"/>
      <c r="AE16" s="53"/>
      <c r="AF16" s="53"/>
    </row>
    <row r="17" spans="1:32" s="54" customFormat="1" ht="20.100000000000001" customHeight="1">
      <c r="A17" s="46"/>
      <c r="B17" s="46" t="s">
        <v>40</v>
      </c>
      <c r="D17" s="51"/>
      <c r="E17" s="47">
        <f>SUM(F17:G17)</f>
        <v>0.497</v>
      </c>
      <c r="F17" s="47">
        <f>497/1000</f>
        <v>0.497</v>
      </c>
      <c r="G17" s="49" t="s">
        <v>31</v>
      </c>
      <c r="H17" s="49">
        <v>1.3</v>
      </c>
      <c r="I17" s="49">
        <v>0.8</v>
      </c>
      <c r="J17" s="49">
        <v>0.5</v>
      </c>
      <c r="K17" s="49">
        <v>1.3</v>
      </c>
      <c r="L17" s="49">
        <v>2.2999999999999998</v>
      </c>
      <c r="M17" s="49">
        <v>0.6</v>
      </c>
      <c r="N17" s="49">
        <v>1.3</v>
      </c>
      <c r="O17" s="49">
        <v>0.6</v>
      </c>
      <c r="P17" s="49" t="s">
        <v>31</v>
      </c>
      <c r="Q17" s="47">
        <f t="shared" ref="Q17:Q27" si="3">SUM(R17:S17)</f>
        <v>0.66</v>
      </c>
      <c r="R17" s="47">
        <v>0.66</v>
      </c>
      <c r="S17" s="49" t="s">
        <v>31</v>
      </c>
      <c r="T17" s="48"/>
      <c r="U17" s="46"/>
      <c r="V17" s="46" t="s">
        <v>41</v>
      </c>
      <c r="W17" s="53"/>
      <c r="X17" s="53"/>
      <c r="Y17" s="53"/>
      <c r="Z17" s="53"/>
      <c r="AA17" s="53"/>
      <c r="AB17" s="53"/>
      <c r="AC17" s="53"/>
      <c r="AD17" s="53"/>
      <c r="AE17" s="53"/>
      <c r="AF17" s="53"/>
    </row>
    <row r="18" spans="1:32" s="54" customFormat="1" ht="20.100000000000001" customHeight="1">
      <c r="A18" s="46"/>
      <c r="B18" s="46" t="s">
        <v>42</v>
      </c>
      <c r="C18" s="46"/>
      <c r="D18" s="51"/>
      <c r="E18" s="47">
        <f>SUM(F18:G18)</f>
        <v>24.128</v>
      </c>
      <c r="F18" s="47">
        <f>19438/1000</f>
        <v>19.437999999999999</v>
      </c>
      <c r="G18" s="47">
        <f>4690/1000</f>
        <v>4.6900000000000004</v>
      </c>
      <c r="H18" s="47">
        <f>SUM(I18:J18)</f>
        <v>24.5</v>
      </c>
      <c r="I18" s="47">
        <v>20.6</v>
      </c>
      <c r="J18" s="47">
        <v>3.9</v>
      </c>
      <c r="K18" s="47">
        <f>SUM(L18:M18)</f>
        <v>28.3</v>
      </c>
      <c r="L18" s="47">
        <v>23.6</v>
      </c>
      <c r="M18" s="47">
        <v>4.7</v>
      </c>
      <c r="N18" s="47">
        <f>SUM(O18:P18)</f>
        <v>23.799999999999997</v>
      </c>
      <c r="O18" s="47">
        <v>19.7</v>
      </c>
      <c r="P18" s="47">
        <v>4.0999999999999996</v>
      </c>
      <c r="Q18" s="47">
        <f t="shared" si="3"/>
        <v>22.63</v>
      </c>
      <c r="R18" s="47">
        <v>20.36</v>
      </c>
      <c r="S18" s="47">
        <v>2.27</v>
      </c>
      <c r="T18" s="48"/>
      <c r="U18" s="46" t="s">
        <v>43</v>
      </c>
      <c r="V18" s="46"/>
      <c r="W18" s="53"/>
      <c r="X18" s="53"/>
      <c r="Y18" s="53"/>
      <c r="Z18" s="53"/>
      <c r="AA18" s="53"/>
      <c r="AB18" s="53"/>
      <c r="AC18" s="53"/>
      <c r="AD18" s="53"/>
      <c r="AE18" s="53"/>
      <c r="AF18" s="53"/>
    </row>
    <row r="19" spans="1:32" s="54" customFormat="1" ht="20.100000000000001" customHeight="1">
      <c r="A19" s="46"/>
      <c r="B19" s="46" t="s">
        <v>44</v>
      </c>
      <c r="C19" s="46"/>
      <c r="D19" s="51"/>
      <c r="E19" s="47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47"/>
      <c r="R19" s="55"/>
      <c r="S19" s="55"/>
      <c r="T19" s="48"/>
      <c r="U19" s="46" t="s">
        <v>45</v>
      </c>
      <c r="V19" s="46"/>
      <c r="W19" s="53"/>
      <c r="X19" s="53"/>
      <c r="Y19" s="53"/>
      <c r="Z19" s="53"/>
      <c r="AA19" s="53"/>
      <c r="AB19" s="53"/>
      <c r="AC19" s="53"/>
      <c r="AD19" s="53"/>
      <c r="AE19" s="53"/>
      <c r="AF19" s="53"/>
    </row>
    <row r="20" spans="1:32" s="54" customFormat="1" ht="20.100000000000001" customHeight="1">
      <c r="A20" s="46"/>
      <c r="B20" s="46" t="s">
        <v>46</v>
      </c>
      <c r="D20" s="51"/>
      <c r="E20" s="47">
        <f t="shared" ref="E20:E27" si="4">SUM(F20:G20)</f>
        <v>50.808</v>
      </c>
      <c r="F20" s="47">
        <f>23641/1000</f>
        <v>23.640999999999998</v>
      </c>
      <c r="G20" s="47">
        <f>27167/1000</f>
        <v>27.167000000000002</v>
      </c>
      <c r="H20" s="47">
        <f>SUM(I20:J20)</f>
        <v>55</v>
      </c>
      <c r="I20" s="47">
        <v>25.4</v>
      </c>
      <c r="J20" s="47">
        <v>29.6</v>
      </c>
      <c r="K20" s="47">
        <f>SUM(L20:M20)</f>
        <v>63.5</v>
      </c>
      <c r="L20" s="47">
        <v>31.8</v>
      </c>
      <c r="M20" s="47">
        <v>31.7</v>
      </c>
      <c r="N20" s="47">
        <f>SUM(O20:P20)</f>
        <v>65.400000000000006</v>
      </c>
      <c r="O20" s="47">
        <v>33.299999999999997</v>
      </c>
      <c r="P20" s="47">
        <v>32.1</v>
      </c>
      <c r="Q20" s="47">
        <f t="shared" si="3"/>
        <v>38.11</v>
      </c>
      <c r="R20" s="47">
        <v>15.92</v>
      </c>
      <c r="S20" s="47">
        <v>22.19</v>
      </c>
      <c r="T20" s="48"/>
      <c r="U20" s="46"/>
      <c r="V20" s="46" t="s">
        <v>47</v>
      </c>
      <c r="W20" s="53"/>
      <c r="X20" s="53"/>
      <c r="Y20" s="53"/>
      <c r="Z20" s="53"/>
      <c r="AA20" s="53"/>
      <c r="AB20" s="53"/>
      <c r="AC20" s="53"/>
      <c r="AD20" s="53"/>
      <c r="AE20" s="53"/>
      <c r="AF20" s="53"/>
    </row>
    <row r="21" spans="1:32" s="54" customFormat="1" ht="20.100000000000001" customHeight="1">
      <c r="A21" s="46"/>
      <c r="B21" s="46" t="s">
        <v>48</v>
      </c>
      <c r="C21" s="46"/>
      <c r="D21" s="51"/>
      <c r="E21" s="47">
        <f t="shared" si="4"/>
        <v>3.3019999999999996</v>
      </c>
      <c r="F21" s="47">
        <f>2772/1000</f>
        <v>2.7719999999999998</v>
      </c>
      <c r="G21" s="47">
        <f>530/1000</f>
        <v>0.53</v>
      </c>
      <c r="H21" s="47">
        <f>SUM(I21:J21)</f>
        <v>3.8</v>
      </c>
      <c r="I21" s="47">
        <v>3.5</v>
      </c>
      <c r="J21" s="47">
        <v>0.3</v>
      </c>
      <c r="K21" s="47">
        <f>SUM(L21:M21)</f>
        <v>3.7</v>
      </c>
      <c r="L21" s="47">
        <v>3.5</v>
      </c>
      <c r="M21" s="47">
        <v>0.2</v>
      </c>
      <c r="N21" s="47">
        <f>SUM(O21:P21)</f>
        <v>5.5</v>
      </c>
      <c r="O21" s="47">
        <v>5.0999999999999996</v>
      </c>
      <c r="P21" s="47">
        <v>0.4</v>
      </c>
      <c r="Q21" s="47">
        <f t="shared" si="3"/>
        <v>2.27</v>
      </c>
      <c r="R21" s="47">
        <v>2.27</v>
      </c>
      <c r="S21" s="49" t="s">
        <v>31</v>
      </c>
      <c r="T21" s="48"/>
      <c r="U21" s="46" t="s">
        <v>49</v>
      </c>
      <c r="V21" s="46"/>
      <c r="W21" s="53"/>
      <c r="X21" s="53"/>
      <c r="Y21" s="53"/>
      <c r="Z21" s="53"/>
      <c r="AA21" s="53"/>
      <c r="AB21" s="53"/>
      <c r="AC21" s="53"/>
      <c r="AD21" s="53"/>
      <c r="AE21" s="53"/>
      <c r="AF21" s="53"/>
    </row>
    <row r="22" spans="1:32" s="54" customFormat="1" ht="20.100000000000001" customHeight="1">
      <c r="A22" s="46"/>
      <c r="B22" s="46" t="s">
        <v>50</v>
      </c>
      <c r="C22" s="46"/>
      <c r="D22" s="51"/>
      <c r="E22" s="47">
        <f t="shared" si="4"/>
        <v>23.911999999999999</v>
      </c>
      <c r="F22" s="47">
        <f>6920/1000</f>
        <v>6.92</v>
      </c>
      <c r="G22" s="47">
        <f>16992/1000</f>
        <v>16.992000000000001</v>
      </c>
      <c r="H22" s="47">
        <f>SUM(I22:J22)</f>
        <v>23.9</v>
      </c>
      <c r="I22" s="47">
        <v>7.9</v>
      </c>
      <c r="J22" s="47">
        <v>16</v>
      </c>
      <c r="K22" s="47">
        <f>SUM(L22:M22)</f>
        <v>23.900000000000002</v>
      </c>
      <c r="L22" s="47">
        <v>6.8</v>
      </c>
      <c r="M22" s="47">
        <v>17.100000000000001</v>
      </c>
      <c r="N22" s="47">
        <f>SUM(O22:P22)</f>
        <v>21.9</v>
      </c>
      <c r="O22" s="47">
        <v>6.7</v>
      </c>
      <c r="P22" s="47">
        <v>15.2</v>
      </c>
      <c r="Q22" s="47">
        <f t="shared" si="3"/>
        <v>19.489999999999998</v>
      </c>
      <c r="R22" s="47">
        <v>5.21</v>
      </c>
      <c r="S22" s="47">
        <v>14.28</v>
      </c>
      <c r="T22" s="48"/>
      <c r="U22" s="46" t="s">
        <v>51</v>
      </c>
      <c r="V22" s="46"/>
      <c r="W22" s="53"/>
      <c r="X22" s="53"/>
      <c r="Y22" s="53"/>
      <c r="Z22" s="53"/>
      <c r="AA22" s="53"/>
      <c r="AB22" s="53"/>
      <c r="AC22" s="53"/>
      <c r="AD22" s="53"/>
      <c r="AE22" s="53"/>
      <c r="AF22" s="53"/>
    </row>
    <row r="23" spans="1:32" s="54" customFormat="1" ht="20.100000000000001" customHeight="1">
      <c r="A23" s="46"/>
      <c r="B23" s="46" t="s">
        <v>52</v>
      </c>
      <c r="C23" s="48"/>
      <c r="D23" s="51"/>
      <c r="E23" s="47">
        <f t="shared" si="4"/>
        <v>0.80200000000000005</v>
      </c>
      <c r="F23" s="47">
        <f>802/1000</f>
        <v>0.80200000000000005</v>
      </c>
      <c r="G23" s="49" t="s">
        <v>31</v>
      </c>
      <c r="H23" s="49" t="s">
        <v>31</v>
      </c>
      <c r="I23" s="49">
        <v>0.8</v>
      </c>
      <c r="J23" s="49">
        <v>0.1</v>
      </c>
      <c r="K23" s="49" t="s">
        <v>31</v>
      </c>
      <c r="L23" s="49">
        <v>0.6</v>
      </c>
      <c r="M23" s="49">
        <v>0.6</v>
      </c>
      <c r="N23" s="49" t="s">
        <v>31</v>
      </c>
      <c r="O23" s="49">
        <v>1.1000000000000001</v>
      </c>
      <c r="P23" s="49">
        <v>0.3</v>
      </c>
      <c r="Q23" s="47">
        <f t="shared" si="3"/>
        <v>1.2799999999999998</v>
      </c>
      <c r="R23" s="47">
        <v>1.1299999999999999</v>
      </c>
      <c r="S23" s="49">
        <v>0.15</v>
      </c>
      <c r="T23" s="48"/>
      <c r="U23" s="48" t="s">
        <v>53</v>
      </c>
      <c r="V23" s="48"/>
      <c r="W23" s="53"/>
      <c r="X23" s="53"/>
      <c r="Y23" s="53"/>
      <c r="Z23" s="53"/>
      <c r="AA23" s="53"/>
      <c r="AB23" s="53"/>
      <c r="AC23" s="53"/>
      <c r="AD23" s="53"/>
      <c r="AE23" s="53"/>
      <c r="AF23" s="53"/>
    </row>
    <row r="24" spans="1:32" s="54" customFormat="1" ht="20.100000000000001" customHeight="1">
      <c r="A24" s="46"/>
      <c r="B24" s="46" t="s">
        <v>54</v>
      </c>
      <c r="C24" s="48"/>
      <c r="D24" s="51"/>
      <c r="E24" s="47">
        <f t="shared" si="4"/>
        <v>1.2040000000000002</v>
      </c>
      <c r="F24" s="47">
        <f>276/1000</f>
        <v>0.27600000000000002</v>
      </c>
      <c r="G24" s="47">
        <f>928/1000</f>
        <v>0.92800000000000005</v>
      </c>
      <c r="H24" s="47">
        <f>SUM(I24:J24)</f>
        <v>2</v>
      </c>
      <c r="I24" s="47">
        <v>1.4</v>
      </c>
      <c r="J24" s="47">
        <v>0.6</v>
      </c>
      <c r="K24" s="47">
        <f>SUM(L24:M24)</f>
        <v>3.2</v>
      </c>
      <c r="L24" s="47">
        <v>1.7</v>
      </c>
      <c r="M24" s="47">
        <v>1.5</v>
      </c>
      <c r="N24" s="47">
        <f>SUM(O24:P24)</f>
        <v>2.7</v>
      </c>
      <c r="O24" s="47">
        <v>1.1000000000000001</v>
      </c>
      <c r="P24" s="47">
        <v>1.6</v>
      </c>
      <c r="Q24" s="47">
        <f t="shared" si="3"/>
        <v>0.82000000000000006</v>
      </c>
      <c r="R24" s="47">
        <v>0.63</v>
      </c>
      <c r="S24" s="47">
        <v>0.19</v>
      </c>
      <c r="T24" s="48"/>
      <c r="U24" s="48" t="s">
        <v>55</v>
      </c>
      <c r="V24" s="48"/>
      <c r="W24" s="53"/>
      <c r="X24" s="53"/>
      <c r="Y24" s="53"/>
      <c r="Z24" s="53"/>
      <c r="AA24" s="53"/>
      <c r="AB24" s="53"/>
      <c r="AC24" s="53"/>
      <c r="AD24" s="53"/>
      <c r="AE24" s="53"/>
      <c r="AF24" s="53"/>
    </row>
    <row r="25" spans="1:32" s="54" customFormat="1" ht="20.100000000000001" customHeight="1">
      <c r="A25" s="46"/>
      <c r="B25" s="48" t="s">
        <v>56</v>
      </c>
      <c r="C25" s="48"/>
      <c r="D25" s="51"/>
      <c r="E25" s="47">
        <f t="shared" si="4"/>
        <v>0.45800000000000002</v>
      </c>
      <c r="F25" s="47">
        <f>458/1000</f>
        <v>0.45800000000000002</v>
      </c>
      <c r="G25" s="49" t="s">
        <v>31</v>
      </c>
      <c r="H25" s="47">
        <f>SUM(I25:J25)</f>
        <v>0.09</v>
      </c>
      <c r="I25" s="47">
        <v>0.09</v>
      </c>
      <c r="J25" s="49" t="s">
        <v>31</v>
      </c>
      <c r="K25" s="47">
        <f>SUM(L25:M25)</f>
        <v>0</v>
      </c>
      <c r="L25" s="49" t="s">
        <v>31</v>
      </c>
      <c r="M25" s="49" t="s">
        <v>31</v>
      </c>
      <c r="N25" s="47">
        <f>SUM(O25:P25)</f>
        <v>0.1</v>
      </c>
      <c r="O25" s="49" t="s">
        <v>31</v>
      </c>
      <c r="P25" s="47">
        <v>0.1</v>
      </c>
      <c r="Q25" s="47">
        <f t="shared" si="3"/>
        <v>0</v>
      </c>
      <c r="R25" s="49" t="s">
        <v>31</v>
      </c>
      <c r="S25" s="49" t="s">
        <v>31</v>
      </c>
      <c r="T25" s="48"/>
      <c r="U25" s="48" t="s">
        <v>57</v>
      </c>
      <c r="V25" s="48"/>
      <c r="W25" s="53"/>
      <c r="X25" s="53"/>
      <c r="Y25" s="53"/>
      <c r="Z25" s="53"/>
      <c r="AA25" s="53"/>
      <c r="AB25" s="53"/>
      <c r="AC25" s="53"/>
      <c r="AD25" s="53"/>
      <c r="AE25" s="53"/>
      <c r="AF25" s="53"/>
    </row>
    <row r="26" spans="1:32" s="54" customFormat="1" ht="20.100000000000001" customHeight="1">
      <c r="A26" s="46"/>
      <c r="B26" s="46" t="s">
        <v>58</v>
      </c>
      <c r="C26" s="46"/>
      <c r="D26" s="51"/>
      <c r="E26" s="47">
        <f t="shared" si="4"/>
        <v>2.1590000000000003</v>
      </c>
      <c r="F26" s="47">
        <f>1354/1000</f>
        <v>1.3540000000000001</v>
      </c>
      <c r="G26" s="47">
        <f>805/1000</f>
        <v>0.80500000000000005</v>
      </c>
      <c r="H26" s="49" t="s">
        <v>31</v>
      </c>
      <c r="I26" s="49">
        <v>1.6</v>
      </c>
      <c r="J26" s="49">
        <v>1.1000000000000001</v>
      </c>
      <c r="K26" s="49" t="s">
        <v>31</v>
      </c>
      <c r="L26" s="49">
        <v>1.4</v>
      </c>
      <c r="M26" s="49" t="s">
        <v>31</v>
      </c>
      <c r="N26" s="49" t="s">
        <v>31</v>
      </c>
      <c r="O26" s="49">
        <v>1.5</v>
      </c>
      <c r="P26" s="49">
        <v>0.1</v>
      </c>
      <c r="Q26" s="47">
        <f t="shared" si="3"/>
        <v>1.3800000000000001</v>
      </c>
      <c r="R26" s="47">
        <v>0.45</v>
      </c>
      <c r="S26" s="47">
        <v>0.93</v>
      </c>
      <c r="T26" s="48"/>
      <c r="U26" s="46" t="s">
        <v>59</v>
      </c>
      <c r="V26" s="48"/>
      <c r="W26" s="53"/>
      <c r="X26" s="53"/>
      <c r="Y26" s="53"/>
      <c r="Z26" s="53"/>
      <c r="AA26" s="53"/>
      <c r="AB26" s="53"/>
      <c r="AC26" s="53"/>
      <c r="AD26" s="53"/>
      <c r="AE26" s="53"/>
      <c r="AF26" s="53"/>
    </row>
    <row r="27" spans="1:32" s="54" customFormat="1" ht="20.100000000000001" customHeight="1">
      <c r="A27" s="46"/>
      <c r="B27" s="46" t="s">
        <v>60</v>
      </c>
      <c r="C27" s="48"/>
      <c r="D27" s="51"/>
      <c r="E27" s="47">
        <f t="shared" si="4"/>
        <v>1.931</v>
      </c>
      <c r="F27" s="47">
        <f>1460/1000</f>
        <v>1.46</v>
      </c>
      <c r="G27" s="47">
        <f>471/1000</f>
        <v>0.47099999999999997</v>
      </c>
      <c r="H27" s="49" t="s">
        <v>31</v>
      </c>
      <c r="I27" s="49">
        <v>0.8</v>
      </c>
      <c r="J27" s="49">
        <v>0.6</v>
      </c>
      <c r="K27" s="49" t="s">
        <v>31</v>
      </c>
      <c r="L27" s="49">
        <v>1.6</v>
      </c>
      <c r="M27" s="49">
        <v>1.2</v>
      </c>
      <c r="N27" s="49" t="s">
        <v>31</v>
      </c>
      <c r="O27" s="49">
        <v>1.5</v>
      </c>
      <c r="P27" s="49">
        <v>1.6</v>
      </c>
      <c r="Q27" s="47">
        <f t="shared" si="3"/>
        <v>2.5300000000000002</v>
      </c>
      <c r="R27" s="47">
        <v>0.75</v>
      </c>
      <c r="S27" s="47">
        <v>1.78</v>
      </c>
      <c r="T27" s="48"/>
      <c r="U27" s="48" t="s">
        <v>61</v>
      </c>
      <c r="V27" s="48"/>
      <c r="W27" s="53"/>
      <c r="X27" s="53"/>
      <c r="Y27" s="53"/>
      <c r="Z27" s="53"/>
      <c r="AA27" s="53"/>
      <c r="AB27" s="53"/>
      <c r="AC27" s="53"/>
      <c r="AD27" s="53"/>
      <c r="AE27" s="53"/>
      <c r="AF27" s="53"/>
    </row>
    <row r="28" spans="1:32" s="54" customFormat="1" ht="20.100000000000001" customHeight="1">
      <c r="A28" s="46"/>
      <c r="B28" s="48" t="s">
        <v>62</v>
      </c>
      <c r="C28" s="48"/>
      <c r="D28" s="51"/>
      <c r="E28" s="47"/>
      <c r="F28" s="47"/>
      <c r="G28" s="47"/>
      <c r="H28" s="55"/>
      <c r="I28" s="55"/>
      <c r="J28" s="55"/>
      <c r="K28" s="55"/>
      <c r="L28" s="55"/>
      <c r="M28" s="55"/>
      <c r="N28" s="55"/>
      <c r="O28" s="55"/>
      <c r="P28" s="55"/>
      <c r="Q28" s="47"/>
      <c r="R28" s="47"/>
      <c r="S28" s="47"/>
      <c r="T28" s="48"/>
      <c r="U28" s="48" t="s">
        <v>63</v>
      </c>
      <c r="V28" s="48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32" s="54" customFormat="1" ht="20.100000000000001" customHeight="1">
      <c r="A29" s="46"/>
      <c r="B29" s="48" t="s">
        <v>64</v>
      </c>
      <c r="D29" s="51"/>
      <c r="E29" s="47">
        <f>SUM(F29:G29)</f>
        <v>22.039000000000001</v>
      </c>
      <c r="F29" s="47">
        <f>14750/1000</f>
        <v>14.75</v>
      </c>
      <c r="G29" s="47">
        <f>7289/1000</f>
        <v>7.2889999999999997</v>
      </c>
      <c r="H29" s="47">
        <f>SUM(I29:J29)</f>
        <v>16.100000000000001</v>
      </c>
      <c r="I29" s="47">
        <v>9.1</v>
      </c>
      <c r="J29" s="47">
        <v>7</v>
      </c>
      <c r="K29" s="47">
        <f>SUM(L29:M29)</f>
        <v>12.600000000000001</v>
      </c>
      <c r="L29" s="47">
        <v>8.4</v>
      </c>
      <c r="M29" s="47">
        <v>4.2</v>
      </c>
      <c r="N29" s="47">
        <f>SUM(O29:P29)</f>
        <v>15.899999999999999</v>
      </c>
      <c r="O29" s="47">
        <v>12.6</v>
      </c>
      <c r="P29" s="47">
        <v>3.3</v>
      </c>
      <c r="Q29" s="47">
        <f>SUM(R29:S29)</f>
        <v>17.95</v>
      </c>
      <c r="R29" s="47">
        <v>11.65</v>
      </c>
      <c r="S29" s="47">
        <v>6.3</v>
      </c>
      <c r="T29" s="48"/>
      <c r="U29" s="48"/>
      <c r="V29" s="48" t="s">
        <v>65</v>
      </c>
      <c r="W29" s="53"/>
      <c r="X29" s="53"/>
      <c r="Y29" s="53"/>
      <c r="Z29" s="53"/>
      <c r="AA29" s="53"/>
      <c r="AB29" s="53"/>
      <c r="AC29" s="53"/>
      <c r="AD29" s="53"/>
      <c r="AE29" s="53"/>
      <c r="AF29" s="53"/>
    </row>
    <row r="30" spans="1:32" s="54" customFormat="1" ht="20.100000000000001" customHeight="1">
      <c r="A30" s="46"/>
      <c r="B30" s="48" t="s">
        <v>66</v>
      </c>
      <c r="C30" s="48"/>
      <c r="D30" s="51"/>
      <c r="E30" s="47">
        <f>SUM(F30:G30)</f>
        <v>14.294</v>
      </c>
      <c r="F30" s="47">
        <f>5058/1000</f>
        <v>5.0579999999999998</v>
      </c>
      <c r="G30" s="47">
        <f>9236/1000</f>
        <v>9.2360000000000007</v>
      </c>
      <c r="H30" s="47">
        <f>SUM(I30:J30)</f>
        <v>12.2</v>
      </c>
      <c r="I30" s="47">
        <v>4.9000000000000004</v>
      </c>
      <c r="J30" s="47">
        <v>7.3</v>
      </c>
      <c r="K30" s="47">
        <f>SUM(L30:M30)</f>
        <v>13.7</v>
      </c>
      <c r="L30" s="47">
        <v>6.8</v>
      </c>
      <c r="M30" s="47">
        <v>6.9</v>
      </c>
      <c r="N30" s="47">
        <f>SUM(O30:P30)</f>
        <v>13.399999999999999</v>
      </c>
      <c r="O30" s="47">
        <v>6.1</v>
      </c>
      <c r="P30" s="47">
        <v>7.3</v>
      </c>
      <c r="Q30" s="47">
        <f>SUM(R30:S30)</f>
        <v>9.4599999999999991</v>
      </c>
      <c r="R30" s="47">
        <v>2.69</v>
      </c>
      <c r="S30" s="47">
        <v>6.77</v>
      </c>
      <c r="T30" s="48"/>
      <c r="U30" s="48" t="s">
        <v>67</v>
      </c>
      <c r="V30" s="48"/>
      <c r="W30" s="53"/>
      <c r="X30" s="53"/>
      <c r="Y30" s="53"/>
      <c r="Z30" s="53"/>
      <c r="AA30" s="53"/>
      <c r="AB30" s="53"/>
      <c r="AC30" s="53"/>
      <c r="AD30" s="53"/>
      <c r="AE30" s="53"/>
      <c r="AF30" s="53"/>
    </row>
    <row r="31" spans="1:32" s="54" customFormat="1" ht="20.100000000000001" customHeight="1">
      <c r="A31" s="46"/>
      <c r="B31" s="48" t="s">
        <v>68</v>
      </c>
      <c r="C31" s="48"/>
      <c r="D31" s="51"/>
      <c r="E31" s="47">
        <f>SUM(F31:G31)</f>
        <v>6.8309999999999995</v>
      </c>
      <c r="F31" s="47">
        <f>1241/1000</f>
        <v>1.2410000000000001</v>
      </c>
      <c r="G31" s="47">
        <f>5590/1000</f>
        <v>5.59</v>
      </c>
      <c r="H31" s="47">
        <f>SUM(I31:J31)</f>
        <v>6.3999999999999995</v>
      </c>
      <c r="I31" s="47">
        <v>1.8</v>
      </c>
      <c r="J31" s="47">
        <v>4.5999999999999996</v>
      </c>
      <c r="K31" s="47">
        <f>SUM(L31:M31)</f>
        <v>6.6</v>
      </c>
      <c r="L31" s="47">
        <v>1.1000000000000001</v>
      </c>
      <c r="M31" s="47">
        <v>5.5</v>
      </c>
      <c r="N31" s="47">
        <f>SUM(O31:P31)</f>
        <v>6.2</v>
      </c>
      <c r="O31" s="47">
        <v>0.7</v>
      </c>
      <c r="P31" s="47">
        <v>5.5</v>
      </c>
      <c r="Q31" s="47">
        <f>SUM(R31:S31)</f>
        <v>6.63</v>
      </c>
      <c r="R31" s="47">
        <v>1.03</v>
      </c>
      <c r="S31" s="47">
        <v>5.6</v>
      </c>
      <c r="T31" s="48"/>
      <c r="U31" s="48" t="s">
        <v>69</v>
      </c>
      <c r="V31" s="48"/>
      <c r="W31" s="53"/>
      <c r="X31" s="53"/>
      <c r="Y31" s="53"/>
      <c r="Z31" s="53"/>
      <c r="AA31" s="53"/>
      <c r="AB31" s="53"/>
      <c r="AC31" s="53"/>
      <c r="AD31" s="53"/>
      <c r="AE31" s="53"/>
      <c r="AF31" s="53"/>
    </row>
    <row r="32" spans="1:32" s="54" customFormat="1" ht="20.100000000000001" customHeight="1">
      <c r="A32" s="46"/>
      <c r="B32" s="46" t="s">
        <v>70</v>
      </c>
      <c r="C32" s="48"/>
      <c r="D32" s="51"/>
      <c r="E32" s="47">
        <f>SUM(F32:G32)</f>
        <v>0.53700000000000003</v>
      </c>
      <c r="F32" s="47">
        <f>537/1000</f>
        <v>0.53700000000000003</v>
      </c>
      <c r="G32" s="49" t="s">
        <v>31</v>
      </c>
      <c r="H32" s="49" t="s">
        <v>31</v>
      </c>
      <c r="I32" s="49">
        <v>0.8</v>
      </c>
      <c r="J32" s="49">
        <v>0.2</v>
      </c>
      <c r="K32" s="49" t="s">
        <v>31</v>
      </c>
      <c r="L32" s="49">
        <v>0.3</v>
      </c>
      <c r="M32" s="49">
        <v>0.3</v>
      </c>
      <c r="N32" s="49" t="s">
        <v>31</v>
      </c>
      <c r="O32" s="49">
        <v>0.2</v>
      </c>
      <c r="P32" s="49">
        <v>0.2</v>
      </c>
      <c r="Q32" s="47">
        <f>SUM(R32:S32)</f>
        <v>2.4500000000000002</v>
      </c>
      <c r="R32" s="47">
        <v>2.12</v>
      </c>
      <c r="S32" s="49">
        <v>0.33</v>
      </c>
      <c r="T32" s="48"/>
      <c r="U32" s="48" t="s">
        <v>71</v>
      </c>
      <c r="V32" s="48"/>
      <c r="W32" s="53"/>
      <c r="X32" s="53"/>
      <c r="Y32" s="53"/>
      <c r="Z32" s="53"/>
      <c r="AA32" s="53"/>
      <c r="AB32" s="53"/>
      <c r="AC32" s="53"/>
      <c r="AD32" s="53"/>
      <c r="AE32" s="53"/>
      <c r="AF32" s="53"/>
    </row>
    <row r="33" spans="1:32" s="54" customFormat="1" ht="20.100000000000001" customHeight="1">
      <c r="A33" s="46"/>
      <c r="B33" s="46" t="s">
        <v>72</v>
      </c>
      <c r="C33" s="48"/>
      <c r="D33" s="51"/>
      <c r="E33" s="47">
        <f>SUM(F33:G33)</f>
        <v>7.6859999999999999</v>
      </c>
      <c r="F33" s="47">
        <f>3745/1000</f>
        <v>3.7450000000000001</v>
      </c>
      <c r="G33" s="47">
        <f>3941/1000</f>
        <v>3.9409999999999998</v>
      </c>
      <c r="H33" s="47">
        <f>SUM(I33:J33)</f>
        <v>6.6000000000000005</v>
      </c>
      <c r="I33" s="47">
        <v>2.2000000000000002</v>
      </c>
      <c r="J33" s="47">
        <v>4.4000000000000004</v>
      </c>
      <c r="K33" s="47">
        <f>SUM(L33:M33)</f>
        <v>5.0999999999999996</v>
      </c>
      <c r="L33" s="47">
        <v>1.1000000000000001</v>
      </c>
      <c r="M33" s="47">
        <v>4</v>
      </c>
      <c r="N33" s="47">
        <f>SUM(O33:P33)</f>
        <v>6.5</v>
      </c>
      <c r="O33" s="47">
        <v>3.2</v>
      </c>
      <c r="P33" s="47">
        <v>3.3</v>
      </c>
      <c r="Q33" s="47">
        <f>SUM(R33:S33)</f>
        <v>4.3</v>
      </c>
      <c r="R33" s="47">
        <v>2.11</v>
      </c>
      <c r="S33" s="47">
        <v>2.19</v>
      </c>
      <c r="T33" s="48"/>
      <c r="U33" s="46" t="s">
        <v>73</v>
      </c>
      <c r="V33" s="46"/>
      <c r="W33" s="53"/>
      <c r="X33" s="53"/>
      <c r="Y33" s="53"/>
      <c r="Z33" s="53"/>
      <c r="AA33" s="53"/>
      <c r="AB33" s="53"/>
      <c r="AC33" s="53"/>
      <c r="AD33" s="53"/>
      <c r="AE33" s="53"/>
      <c r="AF33" s="53"/>
    </row>
    <row r="34" spans="1:32" s="54" customFormat="1" ht="20.100000000000001" customHeight="1">
      <c r="A34" s="46"/>
      <c r="B34" s="46" t="s">
        <v>74</v>
      </c>
      <c r="C34" s="48"/>
      <c r="D34" s="51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48"/>
      <c r="U34" s="48" t="s">
        <v>75</v>
      </c>
      <c r="V34" s="48"/>
      <c r="W34" s="53"/>
      <c r="X34" s="53"/>
      <c r="Y34" s="53"/>
      <c r="Z34" s="53"/>
      <c r="AA34" s="53"/>
      <c r="AB34" s="53"/>
      <c r="AC34" s="53"/>
      <c r="AD34" s="53"/>
      <c r="AE34" s="53"/>
      <c r="AF34" s="53"/>
    </row>
    <row r="35" spans="1:32" s="54" customFormat="1" ht="20.100000000000001" customHeight="1">
      <c r="A35" s="46"/>
      <c r="B35" s="46" t="s">
        <v>76</v>
      </c>
      <c r="D35" s="51"/>
      <c r="E35" s="47">
        <f>SUM(F35:G35)</f>
        <v>0.81599999999999995</v>
      </c>
      <c r="F35" s="49" t="s">
        <v>31</v>
      </c>
      <c r="G35" s="47">
        <f>816/1000</f>
        <v>0.81599999999999995</v>
      </c>
      <c r="H35" s="47">
        <f>SUM(I35:J35)</f>
        <v>0.5</v>
      </c>
      <c r="I35" s="49"/>
      <c r="J35" s="47">
        <v>0.5</v>
      </c>
      <c r="K35" s="47">
        <f>SUM(L35:M35)</f>
        <v>1.1000000000000001</v>
      </c>
      <c r="L35" s="49" t="s">
        <v>31</v>
      </c>
      <c r="M35" s="47">
        <v>1.1000000000000001</v>
      </c>
      <c r="N35" s="47">
        <f>SUM(O35:P35)</f>
        <v>0.7</v>
      </c>
      <c r="O35" s="49" t="s">
        <v>31</v>
      </c>
      <c r="P35" s="47">
        <v>0.7</v>
      </c>
      <c r="Q35" s="47">
        <f>SUM(R35:S35)</f>
        <v>0.8899999999999999</v>
      </c>
      <c r="R35" s="49">
        <v>0.06</v>
      </c>
      <c r="S35" s="47">
        <v>0.83</v>
      </c>
      <c r="T35" s="48"/>
      <c r="U35" s="48"/>
      <c r="V35" s="48" t="s">
        <v>77</v>
      </c>
      <c r="W35" s="53"/>
      <c r="X35" s="53"/>
      <c r="Y35" s="53"/>
      <c r="Z35" s="53"/>
      <c r="AA35" s="53"/>
      <c r="AB35" s="53"/>
      <c r="AC35" s="53"/>
      <c r="AD35" s="53"/>
      <c r="AE35" s="53"/>
      <c r="AF35" s="53"/>
    </row>
    <row r="36" spans="1:32" s="54" customFormat="1" ht="20.100000000000001" customHeight="1">
      <c r="A36" s="46"/>
      <c r="B36" s="48" t="s">
        <v>78</v>
      </c>
      <c r="C36" s="48"/>
      <c r="D36" s="53"/>
      <c r="E36" s="49" t="s">
        <v>31</v>
      </c>
      <c r="F36" s="49" t="s">
        <v>31</v>
      </c>
      <c r="G36" s="49" t="s">
        <v>31</v>
      </c>
      <c r="H36" s="49" t="s">
        <v>31</v>
      </c>
      <c r="I36" s="49" t="s">
        <v>31</v>
      </c>
      <c r="J36" s="49" t="s">
        <v>31</v>
      </c>
      <c r="K36" s="49" t="s">
        <v>31</v>
      </c>
      <c r="L36" s="49" t="s">
        <v>31</v>
      </c>
      <c r="M36" s="49" t="s">
        <v>31</v>
      </c>
      <c r="N36" s="49" t="s">
        <v>31</v>
      </c>
      <c r="O36" s="49" t="s">
        <v>31</v>
      </c>
      <c r="P36" s="49" t="s">
        <v>31</v>
      </c>
      <c r="Q36" s="49" t="s">
        <v>31</v>
      </c>
      <c r="R36" s="49"/>
      <c r="S36" s="49" t="s">
        <v>31</v>
      </c>
      <c r="T36" s="48"/>
      <c r="U36" s="48" t="s">
        <v>79</v>
      </c>
      <c r="V36" s="48"/>
      <c r="W36" s="53"/>
      <c r="X36" s="53"/>
      <c r="Y36" s="53"/>
      <c r="Z36" s="53"/>
      <c r="AA36" s="53"/>
      <c r="AB36" s="53"/>
      <c r="AC36" s="53"/>
      <c r="AD36" s="53"/>
      <c r="AE36" s="53"/>
      <c r="AF36" s="53"/>
    </row>
    <row r="37" spans="1:32">
      <c r="A37" s="56"/>
      <c r="B37" s="56" t="s">
        <v>80</v>
      </c>
      <c r="C37" s="56"/>
      <c r="D37" s="33"/>
      <c r="E37" s="57" t="s">
        <v>31</v>
      </c>
      <c r="F37" s="57" t="s">
        <v>31</v>
      </c>
      <c r="G37" s="57" t="s">
        <v>31</v>
      </c>
      <c r="H37" s="57" t="s">
        <v>31</v>
      </c>
      <c r="I37" s="57" t="s">
        <v>31</v>
      </c>
      <c r="J37" s="57" t="s">
        <v>31</v>
      </c>
      <c r="K37" s="57" t="s">
        <v>31</v>
      </c>
      <c r="L37" s="57" t="s">
        <v>31</v>
      </c>
      <c r="M37" s="57" t="s">
        <v>31</v>
      </c>
      <c r="N37" s="57" t="s">
        <v>31</v>
      </c>
      <c r="O37" s="57" t="s">
        <v>31</v>
      </c>
      <c r="P37" s="57" t="s">
        <v>31</v>
      </c>
      <c r="Q37" s="57" t="s">
        <v>31</v>
      </c>
      <c r="R37" s="57" t="s">
        <v>31</v>
      </c>
      <c r="S37" s="57" t="s">
        <v>31</v>
      </c>
      <c r="T37" s="58"/>
      <c r="U37" s="56" t="s">
        <v>81</v>
      </c>
      <c r="V37" s="56"/>
    </row>
    <row r="38" spans="1:32" ht="4.5" customHeight="1">
      <c r="A38" s="48"/>
      <c r="B38" s="48"/>
      <c r="C38" s="48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48"/>
      <c r="U38" s="48"/>
      <c r="V38" s="48"/>
    </row>
    <row r="39" spans="1:32" s="6" customFormat="1" ht="15.75">
      <c r="C39" s="59"/>
      <c r="D39" s="6" t="s">
        <v>82</v>
      </c>
    </row>
    <row r="40" spans="1:32" s="6" customFormat="1" ht="17.25">
      <c r="C40" s="59"/>
      <c r="D40" s="54" t="s">
        <v>83</v>
      </c>
    </row>
  </sheetData>
  <mergeCells count="16">
    <mergeCell ref="U6:V6"/>
    <mergeCell ref="A9:D9"/>
    <mergeCell ref="T9:U9"/>
    <mergeCell ref="B6:D6"/>
    <mergeCell ref="E6:G6"/>
    <mergeCell ref="H6:J6"/>
    <mergeCell ref="K6:M6"/>
    <mergeCell ref="N6:P6"/>
    <mergeCell ref="Q6:S6"/>
    <mergeCell ref="E4:P4"/>
    <mergeCell ref="Q4:S4"/>
    <mergeCell ref="E5:G5"/>
    <mergeCell ref="H5:J5"/>
    <mergeCell ref="K5:M5"/>
    <mergeCell ref="N5:P5"/>
    <mergeCell ref="Q5:S5"/>
  </mergeCells>
  <printOptions horizontalCentered="1"/>
  <pageMargins left="0.31496062992125984" right="7.874015748031496E-2" top="0.39370078740157483" bottom="0.59055118110236227" header="0.51181102362204722" footer="0.51181102362204722"/>
  <pageSetup paperSize="9" scale="7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2012-11-27T03:57:33Z</dcterms:created>
  <dcterms:modified xsi:type="dcterms:W3CDTF">2012-11-27T03:57:42Z</dcterms:modified>
</cp:coreProperties>
</file>