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1.1 " sheetId="1" r:id="rId1"/>
  </sheets>
  <calcPr calcId="125725"/>
</workbook>
</file>

<file path=xl/calcChain.xml><?xml version="1.0" encoding="utf-8"?>
<calcChain xmlns="http://schemas.openxmlformats.org/spreadsheetml/2006/main">
  <c r="F38" i="1"/>
  <c r="F37"/>
  <c r="N36"/>
  <c r="L36"/>
  <c r="J36"/>
  <c r="H36"/>
  <c r="F36" s="1"/>
  <c r="N34"/>
  <c r="L34"/>
  <c r="J34"/>
  <c r="H34"/>
  <c r="F34"/>
  <c r="F33"/>
  <c r="N32"/>
  <c r="L32"/>
  <c r="J32"/>
  <c r="H32"/>
  <c r="F32"/>
  <c r="N23"/>
  <c r="L23"/>
  <c r="J23"/>
  <c r="H23"/>
  <c r="F23" s="1"/>
  <c r="N22"/>
  <c r="L22"/>
  <c r="J22"/>
  <c r="H22"/>
  <c r="F22"/>
  <c r="N21"/>
  <c r="L21"/>
  <c r="J21"/>
  <c r="H21"/>
  <c r="F21" s="1"/>
  <c r="F20"/>
  <c r="F19"/>
  <c r="F18"/>
  <c r="F17"/>
  <c r="F16"/>
  <c r="F15"/>
  <c r="N14"/>
  <c r="L14"/>
  <c r="J14"/>
  <c r="H14"/>
  <c r="F14"/>
  <c r="N13"/>
  <c r="L13"/>
  <c r="J13"/>
  <c r="H13"/>
  <c r="F13" s="1"/>
  <c r="E13"/>
  <c r="E9" s="1"/>
  <c r="N12"/>
  <c r="L12"/>
  <c r="J12"/>
  <c r="H12"/>
  <c r="F12" s="1"/>
  <c r="F11"/>
  <c r="N10"/>
  <c r="L10"/>
  <c r="J10"/>
  <c r="H10"/>
  <c r="F10" s="1"/>
  <c r="N9"/>
  <c r="M9"/>
  <c r="L9"/>
  <c r="K9"/>
  <c r="J9"/>
  <c r="I9"/>
  <c r="H9"/>
  <c r="G9"/>
  <c r="F9" l="1"/>
</calcChain>
</file>

<file path=xl/sharedStrings.xml><?xml version="1.0" encoding="utf-8"?>
<sst xmlns="http://schemas.openxmlformats.org/spreadsheetml/2006/main" count="136" uniqueCount="82">
  <si>
    <t>ตาราง</t>
  </si>
  <si>
    <t>ผู้ใช้ไฟฟ้า และการจำหน่ายกระแสไฟฟ้า จำแนกตามประเภทผู้ใช้ เป็นรายอำเภอ ปีงบประมาณ 2556</t>
  </si>
  <si>
    <t>Table</t>
  </si>
  <si>
    <t>Consumers and Electricity Sales by Type of Consumers and District: Fiscal Year 2013</t>
  </si>
  <si>
    <t>อำเภอ</t>
  </si>
  <si>
    <t>จำนวนผู้ใช้ไฟฟ้า</t>
  </si>
  <si>
    <t>การจำหน่ายกระแสไฟฟ้า (ล้านกิโลวัตต์/ชั่วโมง) Electricity sales (Gwh.)</t>
  </si>
  <si>
    <t>District</t>
  </si>
  <si>
    <t>(ราย)</t>
  </si>
  <si>
    <t>สถานธุรกิจและ</t>
  </si>
  <si>
    <t>สถานที่ราชการ</t>
  </si>
  <si>
    <t>Number of</t>
  </si>
  <si>
    <t>รวม</t>
  </si>
  <si>
    <t>ที่อยู่อาศัย</t>
  </si>
  <si>
    <t>อุตสาหกรรม</t>
  </si>
  <si>
    <t>และสาธารณะ</t>
  </si>
  <si>
    <t>อื่น ๆ</t>
  </si>
  <si>
    <t>consumers</t>
  </si>
  <si>
    <t>Total</t>
  </si>
  <si>
    <t>Residential</t>
  </si>
  <si>
    <t xml:space="preserve">Business and </t>
  </si>
  <si>
    <t>Government office</t>
  </si>
  <si>
    <t>Others</t>
  </si>
  <si>
    <t>(Persons)</t>
  </si>
  <si>
    <t>industry</t>
  </si>
  <si>
    <t>and public utility</t>
  </si>
  <si>
    <t>รวมยอด</t>
  </si>
  <si>
    <t>อำเภอเมืองอุบลราชธานี</t>
  </si>
  <si>
    <t>Mueang Ubon Ratchathani District</t>
  </si>
  <si>
    <t>อำเภอศรีเมืองใหม่</t>
  </si>
  <si>
    <t>Si Mueang Mai District</t>
  </si>
  <si>
    <t>อำเภอโขงเจียม</t>
  </si>
  <si>
    <t>Khong Chiam District</t>
  </si>
  <si>
    <t>อำเภอเขื่องใน</t>
  </si>
  <si>
    <t>Khueang Nai District</t>
  </si>
  <si>
    <t>อำเภอเขมราฐ</t>
  </si>
  <si>
    <t>Khemarat District</t>
  </si>
  <si>
    <t>อำเภอเดชอุดม</t>
  </si>
  <si>
    <t>Det Udom District</t>
  </si>
  <si>
    <t>อำเภอนาจะหลวย</t>
  </si>
  <si>
    <t>Na Chaluai District</t>
  </si>
  <si>
    <t>อำเภอน้ำยืน</t>
  </si>
  <si>
    <t>Nam Yuen District</t>
  </si>
  <si>
    <t>อำเภอบุณฑริก</t>
  </si>
  <si>
    <t>Buntharik District</t>
  </si>
  <si>
    <t>อำเภอตระการพืชผล</t>
  </si>
  <si>
    <t>Trakan Phuet Phon District</t>
  </si>
  <si>
    <t>อำเภอกุดข้าวปุ้น</t>
  </si>
  <si>
    <t>Kut Khaopun District</t>
  </si>
  <si>
    <t>อำเภอม่วงสามสิบ</t>
  </si>
  <si>
    <t>Muang Sam Sip District</t>
  </si>
  <si>
    <t>อำเภอวารินชำราบ</t>
  </si>
  <si>
    <t>Warin Chamrap District</t>
  </si>
  <si>
    <t>อำเภอพิบูลมังสาหาร</t>
  </si>
  <si>
    <t>Phibun Mangsahan District</t>
  </si>
  <si>
    <t>ผู้ใช้ไฟฟ้า และการจำหน่ายกระแสไฟฟ้า จำแนกตามประเภทผู้ใช้ เป็นรายอำเภอ ปีงบประมาณ 2556 (ต่อ)</t>
  </si>
  <si>
    <t>Consumers and Electricity Sales by Type of Consumers and District: Fiscal Year 2013 (Contd.)</t>
  </si>
  <si>
    <t>อำเภอตาลสุม</t>
  </si>
  <si>
    <t>Tan Sum District</t>
  </si>
  <si>
    <t>อำเภอโพธิ์ไทร</t>
  </si>
  <si>
    <t>Pho Sai District</t>
  </si>
  <si>
    <t>อำเภอสำโรง</t>
  </si>
  <si>
    <t>Samrong District</t>
  </si>
  <si>
    <t>อำเภอดอนมดแดง</t>
  </si>
  <si>
    <t>-</t>
  </si>
  <si>
    <t>Don Mot Daeng District</t>
  </si>
  <si>
    <t>อำเภอสิรินธร</t>
  </si>
  <si>
    <t>Sirindhorn District</t>
  </si>
  <si>
    <t>อำเภอทุ่งศรีอุดม</t>
  </si>
  <si>
    <t>Thung Si Udom District</t>
  </si>
  <si>
    <t>อำเภอนาเยีย</t>
  </si>
  <si>
    <t>Na Yia District</t>
  </si>
  <si>
    <t>อำเภอนาตาล</t>
  </si>
  <si>
    <t>Na Tan District</t>
  </si>
  <si>
    <t>อำเภอเหล่าเสือโก้ก</t>
  </si>
  <si>
    <t>Lao Suea Kok District</t>
  </si>
  <si>
    <t>อำเภอสว่างวีระวงศ์</t>
  </si>
  <si>
    <t>Sawang Wirawong District</t>
  </si>
  <si>
    <t>อำเภอน้ำขุ่น</t>
  </si>
  <si>
    <t>Nam Khun District</t>
  </si>
  <si>
    <t xml:space="preserve">    ที่มา:   การไฟฟ้าส่วนภูมิภาคจังหวัดอุบลราชธานี</t>
  </si>
  <si>
    <t>Source:   Ubon Ratchathani  Provincial  Electricity  Authority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</si>
</sst>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__"/>
    <numFmt numFmtId="188" formatCode="#,##0.000__"/>
    <numFmt numFmtId="189" formatCode="_-* #,##0_-;\-* #,##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87" fontId="3" fillId="0" borderId="4" xfId="0" applyNumberFormat="1" applyFont="1" applyBorder="1" applyAlignment="1">
      <alignment horizontal="right"/>
    </xf>
    <xf numFmtId="188" fontId="3" fillId="0" borderId="8" xfId="0" applyNumberFormat="1" applyFont="1" applyBorder="1" applyAlignment="1">
      <alignment horizontal="right"/>
    </xf>
    <xf numFmtId="188" fontId="3" fillId="0" borderId="2" xfId="0" applyNumberFormat="1" applyFont="1" applyBorder="1" applyAlignment="1">
      <alignment horizontal="right"/>
    </xf>
    <xf numFmtId="188" fontId="3" fillId="0" borderId="3" xfId="0" applyNumberFormat="1" applyFont="1" applyBorder="1" applyAlignment="1">
      <alignment horizontal="right"/>
    </xf>
    <xf numFmtId="0" fontId="3" fillId="0" borderId="11" xfId="0" applyFont="1" applyBorder="1"/>
    <xf numFmtId="0" fontId="3" fillId="0" borderId="0" xfId="0" applyFont="1" applyBorder="1" applyAlignment="1">
      <alignment horizontal="center"/>
    </xf>
    <xf numFmtId="3" fontId="5" fillId="0" borderId="9" xfId="2" applyNumberFormat="1" applyFont="1" applyFill="1" applyBorder="1" applyAlignment="1">
      <alignment horizontal="left"/>
    </xf>
    <xf numFmtId="0" fontId="3" fillId="0" borderId="9" xfId="0" applyFont="1" applyBorder="1" applyAlignment="1">
      <alignment horizontal="center"/>
    </xf>
    <xf numFmtId="187" fontId="5" fillId="0" borderId="10" xfId="3" applyNumberFormat="1" applyFont="1" applyBorder="1" applyAlignment="1">
      <alignment horizontal="right"/>
    </xf>
    <xf numFmtId="188" fontId="5" fillId="0" borderId="0" xfId="0" applyNumberFormat="1" applyFont="1" applyBorder="1" applyAlignment="1">
      <alignment horizontal="right"/>
    </xf>
    <xf numFmtId="188" fontId="5" fillId="0" borderId="9" xfId="0" applyNumberFormat="1" applyFont="1" applyBorder="1" applyAlignment="1">
      <alignment horizontal="right"/>
    </xf>
    <xf numFmtId="188" fontId="5" fillId="0" borderId="0" xfId="3" applyNumberFormat="1" applyFont="1" applyBorder="1" applyAlignment="1">
      <alignment horizontal="right"/>
    </xf>
    <xf numFmtId="188" fontId="5" fillId="0" borderId="9" xfId="3" applyNumberFormat="1" applyFont="1" applyBorder="1" applyAlignment="1">
      <alignment horizontal="right"/>
    </xf>
    <xf numFmtId="0" fontId="5" fillId="0" borderId="11" xfId="0" applyFont="1" applyBorder="1"/>
    <xf numFmtId="0" fontId="5" fillId="0" borderId="0" xfId="2" applyNumberFormat="1" applyFont="1" applyFill="1" applyBorder="1" applyAlignment="1">
      <alignment horizontal="left"/>
    </xf>
    <xf numFmtId="189" fontId="5" fillId="0" borderId="0" xfId="1" applyNumberFormat="1" applyFont="1" applyBorder="1"/>
    <xf numFmtId="188" fontId="5" fillId="0" borderId="8" xfId="0" applyNumberFormat="1" applyFont="1" applyBorder="1" applyAlignment="1">
      <alignment horizontal="right"/>
    </xf>
    <xf numFmtId="188" fontId="5" fillId="0" borderId="3" xfId="0" applyNumberFormat="1" applyFont="1" applyBorder="1" applyAlignment="1">
      <alignment horizontal="right"/>
    </xf>
    <xf numFmtId="188" fontId="5" fillId="0" borderId="2" xfId="3" applyNumberFormat="1" applyFont="1" applyBorder="1" applyAlignment="1">
      <alignment horizontal="right"/>
    </xf>
    <xf numFmtId="188" fontId="5" fillId="0" borderId="3" xfId="3" applyNumberFormat="1" applyFont="1" applyBorder="1" applyAlignment="1">
      <alignment horizontal="right"/>
    </xf>
    <xf numFmtId="188" fontId="5" fillId="0" borderId="2" xfId="0" applyNumberFormat="1" applyFont="1" applyBorder="1" applyAlignment="1">
      <alignment horizontal="right"/>
    </xf>
    <xf numFmtId="188" fontId="5" fillId="0" borderId="10" xfId="0" applyNumberFormat="1" applyFont="1" applyBorder="1" applyAlignment="1">
      <alignment horizontal="right"/>
    </xf>
    <xf numFmtId="188" fontId="5" fillId="0" borderId="11" xfId="0" applyNumberFormat="1" applyFont="1" applyBorder="1" applyAlignment="1">
      <alignment horizontal="right"/>
    </xf>
    <xf numFmtId="187" fontId="5" fillId="0" borderId="0" xfId="3" applyNumberFormat="1" applyFont="1" applyBorder="1" applyAlignment="1">
      <alignment horizontal="right"/>
    </xf>
    <xf numFmtId="0" fontId="5" fillId="0" borderId="0" xfId="0" applyFont="1"/>
    <xf numFmtId="187" fontId="5" fillId="0" borderId="11" xfId="3" applyNumberFormat="1" applyFont="1" applyBorder="1" applyAlignment="1">
      <alignment horizontal="right"/>
    </xf>
    <xf numFmtId="188" fontId="5" fillId="0" borderId="10" xfId="3" applyNumberFormat="1" applyFont="1" applyBorder="1" applyAlignment="1">
      <alignment horizontal="right"/>
    </xf>
    <xf numFmtId="0" fontId="5" fillId="0" borderId="0" xfId="2" applyFont="1" applyBorder="1" applyAlignment="1">
      <alignment vertical="center"/>
    </xf>
    <xf numFmtId="188" fontId="5" fillId="0" borderId="11" xfId="3" applyNumberFormat="1" applyFont="1" applyBorder="1" applyAlignment="1">
      <alignment horizontal="right"/>
    </xf>
    <xf numFmtId="0" fontId="5" fillId="0" borderId="1" xfId="0" applyFont="1" applyBorder="1"/>
    <xf numFmtId="0" fontId="5" fillId="0" borderId="12" xfId="0" applyFont="1" applyBorder="1"/>
    <xf numFmtId="0" fontId="5" fillId="0" borderId="14" xfId="0" applyFont="1" applyBorder="1"/>
    <xf numFmtId="0" fontId="5" fillId="0" borderId="13" xfId="0" applyFont="1" applyBorder="1"/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1419225</xdr:colOff>
      <xdr:row>42</xdr:row>
      <xdr:rowOff>0</xdr:rowOff>
    </xdr:from>
    <xdr:to>
      <xdr:col>16</xdr:col>
      <xdr:colOff>104775</xdr:colOff>
      <xdr:row>45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115425" y="11791950"/>
          <a:ext cx="4667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9525</xdr:colOff>
      <xdr:row>0</xdr:row>
      <xdr:rowOff>0</xdr:rowOff>
    </xdr:from>
    <xdr:to>
      <xdr:col>18</xdr:col>
      <xdr:colOff>28575</xdr:colOff>
      <xdr:row>23</xdr:row>
      <xdr:rowOff>0</xdr:rowOff>
    </xdr:to>
    <xdr:grpSp>
      <xdr:nvGrpSpPr>
        <xdr:cNvPr id="3" name="Group 129"/>
        <xdr:cNvGrpSpPr>
          <a:grpSpLocks/>
        </xdr:cNvGrpSpPr>
      </xdr:nvGrpSpPr>
      <xdr:grpSpPr bwMode="auto">
        <a:xfrm>
          <a:off x="9486900" y="0"/>
          <a:ext cx="447675" cy="6505575"/>
          <a:chOff x="996" y="0"/>
          <a:chExt cx="47" cy="676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4" y="152"/>
            <a:ext cx="37" cy="4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6" y="634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9" y="317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1752600</xdr:colOff>
      <xdr:row>23</xdr:row>
      <xdr:rowOff>0</xdr:rowOff>
    </xdr:from>
    <xdr:to>
      <xdr:col>18</xdr:col>
      <xdr:colOff>238125</xdr:colOff>
      <xdr:row>47</xdr:row>
      <xdr:rowOff>180975</xdr:rowOff>
    </xdr:to>
    <xdr:grpSp>
      <xdr:nvGrpSpPr>
        <xdr:cNvPr id="7" name="Group 110"/>
        <xdr:cNvGrpSpPr>
          <a:grpSpLocks/>
        </xdr:cNvGrpSpPr>
      </xdr:nvGrpSpPr>
      <xdr:grpSpPr bwMode="auto">
        <a:xfrm>
          <a:off x="9448800" y="6505575"/>
          <a:ext cx="695325" cy="6305550"/>
          <a:chOff x="993" y="0"/>
          <a:chExt cx="73" cy="656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18" y="32"/>
            <a:ext cx="48" cy="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สถิติพลังงาน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93" y="0"/>
            <a:ext cx="63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708" y="345"/>
            <a:ext cx="62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T46"/>
  <sheetViews>
    <sheetView showGridLines="0" tabSelected="1" zoomScaleNormal="100" workbookViewId="0">
      <selection activeCell="V8" sqref="V8"/>
    </sheetView>
  </sheetViews>
  <sheetFormatPr defaultRowHeight="18.75"/>
  <cols>
    <col min="1" max="1" width="1.7109375" style="8" customWidth="1"/>
    <col min="2" max="2" width="5.7109375" style="8" customWidth="1"/>
    <col min="3" max="3" width="5.28515625" style="8" customWidth="1"/>
    <col min="4" max="4" width="14.7109375" style="8" customWidth="1"/>
    <col min="5" max="5" width="15.5703125" style="8" customWidth="1"/>
    <col min="6" max="6" width="12.85546875" style="8" customWidth="1"/>
    <col min="7" max="7" width="0.7109375" style="8" customWidth="1"/>
    <col min="8" max="8" width="12.85546875" style="8" customWidth="1"/>
    <col min="9" max="9" width="0.85546875" style="8" customWidth="1"/>
    <col min="10" max="10" width="13.42578125" style="8" customWidth="1"/>
    <col min="11" max="11" width="0.7109375" style="8" customWidth="1"/>
    <col min="12" max="12" width="14.42578125" style="8" customWidth="1"/>
    <col min="13" max="13" width="0.85546875" style="8" customWidth="1"/>
    <col min="14" max="14" width="14.85546875" style="8" customWidth="1"/>
    <col min="15" max="15" width="0.85546875" style="8" customWidth="1"/>
    <col min="16" max="16" width="26.7109375" style="8" customWidth="1"/>
    <col min="17" max="17" width="2.28515625" style="7" customWidth="1"/>
    <col min="18" max="18" width="4.140625" style="7" customWidth="1"/>
    <col min="19" max="19" width="9.140625" style="7"/>
    <col min="20" max="20" width="12" style="7" hidden="1" customWidth="1"/>
    <col min="21" max="16384" width="9.140625" style="7"/>
  </cols>
  <sheetData>
    <row r="1" spans="1:20" s="3" customFormat="1" ht="23.25" customHeight="1">
      <c r="A1" s="1"/>
      <c r="B1" s="1" t="s">
        <v>0</v>
      </c>
      <c r="C1" s="2">
        <v>11.1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s="5" customFormat="1">
      <c r="A2" s="4"/>
      <c r="B2" s="1" t="s">
        <v>2</v>
      </c>
      <c r="C2" s="2">
        <v>11.1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20" ht="5.2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20" s="18" customFormat="1" ht="21" customHeight="1">
      <c r="A4" s="9" t="s">
        <v>4</v>
      </c>
      <c r="B4" s="10"/>
      <c r="C4" s="10"/>
      <c r="D4" s="11"/>
      <c r="E4" s="12" t="s">
        <v>5</v>
      </c>
      <c r="F4" s="13" t="s">
        <v>6</v>
      </c>
      <c r="G4" s="14"/>
      <c r="H4" s="14"/>
      <c r="I4" s="14"/>
      <c r="J4" s="14"/>
      <c r="K4" s="14"/>
      <c r="L4" s="14"/>
      <c r="M4" s="14"/>
      <c r="N4" s="15"/>
      <c r="O4" s="16"/>
      <c r="P4" s="17" t="s">
        <v>7</v>
      </c>
    </row>
    <row r="5" spans="1:20" s="18" customFormat="1" ht="21" customHeight="1">
      <c r="A5" s="19"/>
      <c r="B5" s="19"/>
      <c r="C5" s="19"/>
      <c r="D5" s="20"/>
      <c r="E5" s="21" t="s">
        <v>8</v>
      </c>
      <c r="F5" s="22"/>
      <c r="G5" s="23"/>
      <c r="H5" s="22"/>
      <c r="I5" s="23"/>
      <c r="J5" s="21" t="s">
        <v>9</v>
      </c>
      <c r="K5" s="24"/>
      <c r="L5" s="25" t="s">
        <v>10</v>
      </c>
      <c r="M5" s="25"/>
      <c r="N5" s="26"/>
      <c r="O5" s="26"/>
      <c r="P5" s="27"/>
    </row>
    <row r="6" spans="1:20" s="18" customFormat="1" ht="21" customHeight="1">
      <c r="A6" s="19"/>
      <c r="B6" s="19"/>
      <c r="C6" s="19"/>
      <c r="D6" s="20"/>
      <c r="E6" s="21" t="s">
        <v>11</v>
      </c>
      <c r="F6" s="22" t="s">
        <v>12</v>
      </c>
      <c r="G6" s="23"/>
      <c r="H6" s="22" t="s">
        <v>13</v>
      </c>
      <c r="I6" s="23"/>
      <c r="J6" s="21" t="s">
        <v>14</v>
      </c>
      <c r="K6" s="24"/>
      <c r="L6" s="25" t="s">
        <v>15</v>
      </c>
      <c r="M6" s="25"/>
      <c r="N6" s="26" t="s">
        <v>16</v>
      </c>
      <c r="O6" s="26"/>
      <c r="P6" s="27"/>
    </row>
    <row r="7" spans="1:20" s="18" customFormat="1" ht="21" customHeight="1">
      <c r="A7" s="19"/>
      <c r="B7" s="19"/>
      <c r="C7" s="19"/>
      <c r="D7" s="20"/>
      <c r="E7" s="21" t="s">
        <v>17</v>
      </c>
      <c r="F7" s="22" t="s">
        <v>18</v>
      </c>
      <c r="G7" s="23"/>
      <c r="H7" s="22" t="s">
        <v>19</v>
      </c>
      <c r="I7" s="23"/>
      <c r="J7" s="21" t="s">
        <v>20</v>
      </c>
      <c r="K7" s="24"/>
      <c r="L7" s="25" t="s">
        <v>21</v>
      </c>
      <c r="M7" s="25"/>
      <c r="N7" s="21" t="s">
        <v>22</v>
      </c>
      <c r="O7" s="26"/>
      <c r="P7" s="27"/>
    </row>
    <row r="8" spans="1:20" s="18" customFormat="1" ht="21" customHeight="1">
      <c r="A8" s="28"/>
      <c r="B8" s="28"/>
      <c r="C8" s="28"/>
      <c r="D8" s="29"/>
      <c r="E8" s="30" t="s">
        <v>23</v>
      </c>
      <c r="F8" s="31"/>
      <c r="G8" s="32"/>
      <c r="H8" s="31"/>
      <c r="I8" s="32"/>
      <c r="J8" s="30" t="s">
        <v>24</v>
      </c>
      <c r="K8" s="33"/>
      <c r="L8" s="33" t="s">
        <v>25</v>
      </c>
      <c r="M8" s="33"/>
      <c r="N8" s="30"/>
      <c r="O8" s="31"/>
      <c r="P8" s="34"/>
    </row>
    <row r="9" spans="1:20" s="18" customFormat="1" ht="24" customHeight="1">
      <c r="A9" s="35" t="s">
        <v>26</v>
      </c>
      <c r="B9" s="35"/>
      <c r="C9" s="35"/>
      <c r="D9" s="36"/>
      <c r="E9" s="37">
        <f t="shared" ref="E9:N9" si="0">SUM(E10:E23,E32:E42)</f>
        <v>1883069</v>
      </c>
      <c r="F9" s="38">
        <f t="shared" si="0"/>
        <v>1169.1914665699999</v>
      </c>
      <c r="G9" s="39">
        <f t="shared" si="0"/>
        <v>0</v>
      </c>
      <c r="H9" s="38">
        <f t="shared" si="0"/>
        <v>438.33119446000001</v>
      </c>
      <c r="I9" s="40">
        <f t="shared" si="0"/>
        <v>0</v>
      </c>
      <c r="J9" s="39">
        <f t="shared" si="0"/>
        <v>578.18318976999979</v>
      </c>
      <c r="K9" s="38">
        <f t="shared" si="0"/>
        <v>0</v>
      </c>
      <c r="L9" s="39">
        <f t="shared" si="0"/>
        <v>139.96773349999998</v>
      </c>
      <c r="M9" s="40">
        <f t="shared" si="0"/>
        <v>0</v>
      </c>
      <c r="N9" s="40">
        <f t="shared" si="0"/>
        <v>12.709348839999999</v>
      </c>
      <c r="O9" s="41"/>
      <c r="P9" s="42" t="s">
        <v>18</v>
      </c>
    </row>
    <row r="10" spans="1:20" s="18" customFormat="1" ht="24" customHeight="1">
      <c r="A10" s="43" t="s">
        <v>27</v>
      </c>
      <c r="B10" s="42"/>
      <c r="C10" s="42"/>
      <c r="D10" s="44"/>
      <c r="E10" s="45">
        <v>1021961</v>
      </c>
      <c r="F10" s="46">
        <f>SUM(H10:N10)</f>
        <v>439.62823521999997</v>
      </c>
      <c r="G10" s="47"/>
      <c r="H10" s="48">
        <f>135584538.6/T10</f>
        <v>135.5845386</v>
      </c>
      <c r="I10" s="49"/>
      <c r="J10" s="49">
        <f>284330471.73/T10</f>
        <v>284.33047173</v>
      </c>
      <c r="K10" s="48"/>
      <c r="L10" s="46">
        <f>14523543.29/T10</f>
        <v>14.523543289999999</v>
      </c>
      <c r="M10" s="47"/>
      <c r="N10" s="47">
        <f>5189681.6/T10</f>
        <v>5.1896815999999992</v>
      </c>
      <c r="O10" s="50"/>
      <c r="P10" s="51" t="s">
        <v>28</v>
      </c>
      <c r="T10" s="52">
        <v>1000000</v>
      </c>
    </row>
    <row r="11" spans="1:20" s="18" customFormat="1" ht="24" customHeight="1">
      <c r="A11" s="43" t="s">
        <v>29</v>
      </c>
      <c r="B11" s="42"/>
      <c r="C11" s="42"/>
      <c r="D11" s="44"/>
      <c r="E11" s="45">
        <v>14120</v>
      </c>
      <c r="F11" s="46">
        <f>SUM(H11:N11)</f>
        <v>18.866800000000001</v>
      </c>
      <c r="G11" s="47"/>
      <c r="H11" s="48">
        <v>10.5771</v>
      </c>
      <c r="I11" s="49"/>
      <c r="J11" s="49">
        <v>7.7838000000000003</v>
      </c>
      <c r="K11" s="48"/>
      <c r="L11" s="46">
        <v>0.222</v>
      </c>
      <c r="M11" s="47"/>
      <c r="N11" s="47">
        <v>0.28389999999999999</v>
      </c>
      <c r="O11" s="50"/>
      <c r="P11" s="51" t="s">
        <v>30</v>
      </c>
    </row>
    <row r="12" spans="1:20" s="18" customFormat="1" ht="24" customHeight="1">
      <c r="A12" s="43" t="s">
        <v>31</v>
      </c>
      <c r="B12" s="42"/>
      <c r="C12" s="42"/>
      <c r="D12" s="44"/>
      <c r="E12" s="45">
        <v>10817</v>
      </c>
      <c r="F12" s="46">
        <f>SUM(H12:N12)</f>
        <v>1.40399322</v>
      </c>
      <c r="G12" s="47"/>
      <c r="H12" s="48">
        <f>815491/T10</f>
        <v>0.81549099999999997</v>
      </c>
      <c r="I12" s="49"/>
      <c r="J12" s="49">
        <f>534093.22/T10</f>
        <v>0.53409321999999992</v>
      </c>
      <c r="K12" s="48"/>
      <c r="L12" s="48">
        <f>38237/T10</f>
        <v>3.8237E-2</v>
      </c>
      <c r="M12" s="49"/>
      <c r="N12" s="49">
        <f>16172/T10</f>
        <v>1.6171999999999999E-2</v>
      </c>
      <c r="O12" s="50"/>
      <c r="P12" s="51" t="s">
        <v>32</v>
      </c>
    </row>
    <row r="13" spans="1:20" s="18" customFormat="1" ht="24" customHeight="1">
      <c r="A13" s="43" t="s">
        <v>33</v>
      </c>
      <c r="B13" s="42"/>
      <c r="C13" s="42"/>
      <c r="D13" s="44"/>
      <c r="E13" s="45">
        <f>385677+24</f>
        <v>385701</v>
      </c>
      <c r="F13" s="46">
        <f t="shared" ref="F13:F21" si="1">SUM(H13:N13)</f>
        <v>44.326139759999997</v>
      </c>
      <c r="G13" s="47"/>
      <c r="H13" s="48">
        <f>(17761393.95+7399920.44)/T10</f>
        <v>25.161314390000001</v>
      </c>
      <c r="I13" s="49"/>
      <c r="J13" s="49">
        <f>(8865965.12+5341390.07+3192672+71746.88)/T10</f>
        <v>17.471774069999995</v>
      </c>
      <c r="K13" s="48"/>
      <c r="L13" s="46">
        <f>64540/T10</f>
        <v>6.454E-2</v>
      </c>
      <c r="M13" s="47"/>
      <c r="N13" s="47">
        <f>(1400545.29+227966.01)/T10</f>
        <v>1.6285113</v>
      </c>
      <c r="O13" s="50"/>
      <c r="P13" s="51" t="s">
        <v>34</v>
      </c>
    </row>
    <row r="14" spans="1:20" s="18" customFormat="1" ht="24" customHeight="1">
      <c r="A14" s="43" t="s">
        <v>35</v>
      </c>
      <c r="B14" s="42"/>
      <c r="C14" s="42"/>
      <c r="D14" s="44"/>
      <c r="E14" s="45">
        <v>24892</v>
      </c>
      <c r="F14" s="46">
        <f>SUM(H14:N14)</f>
        <v>35.050982600000005</v>
      </c>
      <c r="G14" s="47"/>
      <c r="H14" s="48">
        <f>20367990.85/T10</f>
        <v>20.367990850000002</v>
      </c>
      <c r="I14" s="49"/>
      <c r="J14" s="49">
        <f>13681997.86/T10</f>
        <v>13.681997859999999</v>
      </c>
      <c r="K14" s="48"/>
      <c r="L14" s="46">
        <f>598736/T10</f>
        <v>0.59873600000000005</v>
      </c>
      <c r="M14" s="47"/>
      <c r="N14" s="49">
        <f>402257.89/T10</f>
        <v>0.40225789000000001</v>
      </c>
      <c r="O14" s="50"/>
      <c r="P14" s="51" t="s">
        <v>36</v>
      </c>
    </row>
    <row r="15" spans="1:20" s="18" customFormat="1" ht="24" customHeight="1">
      <c r="A15" s="43" t="s">
        <v>37</v>
      </c>
      <c r="B15" s="42"/>
      <c r="C15" s="42"/>
      <c r="D15" s="44"/>
      <c r="E15" s="45">
        <v>46147</v>
      </c>
      <c r="F15" s="46">
        <f t="shared" si="1"/>
        <v>90.025999999999996</v>
      </c>
      <c r="G15" s="47"/>
      <c r="H15" s="48">
        <v>32.271999999999998</v>
      </c>
      <c r="I15" s="49"/>
      <c r="J15" s="49">
        <v>56.484999999999999</v>
      </c>
      <c r="K15" s="48"/>
      <c r="L15" s="48">
        <v>0.65700000000000003</v>
      </c>
      <c r="M15" s="49"/>
      <c r="N15" s="49">
        <v>0.61199999999999999</v>
      </c>
      <c r="O15" s="50"/>
      <c r="P15" s="51" t="s">
        <v>38</v>
      </c>
      <c r="T15" s="52"/>
    </row>
    <row r="16" spans="1:20" s="18" customFormat="1" ht="24" customHeight="1">
      <c r="A16" s="43" t="s">
        <v>39</v>
      </c>
      <c r="B16" s="42"/>
      <c r="C16" s="42"/>
      <c r="D16" s="44"/>
      <c r="E16" s="45">
        <v>13910</v>
      </c>
      <c r="F16" s="46">
        <f t="shared" si="1"/>
        <v>14.805300000000001</v>
      </c>
      <c r="G16" s="47"/>
      <c r="H16" s="48">
        <v>9.6637000000000004</v>
      </c>
      <c r="I16" s="49"/>
      <c r="J16" s="49">
        <v>4.9156000000000004</v>
      </c>
      <c r="K16" s="48"/>
      <c r="L16" s="48">
        <v>7.8200000000000006E-2</v>
      </c>
      <c r="M16" s="49"/>
      <c r="N16" s="49">
        <v>0.14779999999999999</v>
      </c>
      <c r="O16" s="50"/>
      <c r="P16" s="51" t="s">
        <v>40</v>
      </c>
    </row>
    <row r="17" spans="1:16" s="18" customFormat="1" ht="24" customHeight="1">
      <c r="A17" s="43" t="s">
        <v>41</v>
      </c>
      <c r="B17" s="42"/>
      <c r="C17" s="42"/>
      <c r="D17" s="44"/>
      <c r="E17" s="45">
        <v>25518</v>
      </c>
      <c r="F17" s="46">
        <f t="shared" si="1"/>
        <v>67.366299999999995</v>
      </c>
      <c r="G17" s="47"/>
      <c r="H17" s="48">
        <v>19.959399999999999</v>
      </c>
      <c r="I17" s="49"/>
      <c r="J17" s="49">
        <v>46.939599999999999</v>
      </c>
      <c r="K17" s="48"/>
      <c r="L17" s="48">
        <v>0.29370000000000002</v>
      </c>
      <c r="M17" s="49"/>
      <c r="N17" s="49">
        <v>0.1736</v>
      </c>
      <c r="O17" s="50"/>
      <c r="P17" s="51" t="s">
        <v>42</v>
      </c>
    </row>
    <row r="18" spans="1:16" s="18" customFormat="1" ht="24" customHeight="1">
      <c r="A18" s="43" t="s">
        <v>43</v>
      </c>
      <c r="B18" s="42"/>
      <c r="C18" s="42"/>
      <c r="D18" s="44"/>
      <c r="E18" s="45">
        <v>22789</v>
      </c>
      <c r="F18" s="46">
        <f t="shared" si="1"/>
        <v>26.774000000000001</v>
      </c>
      <c r="G18" s="47"/>
      <c r="H18" s="48">
        <v>15.119</v>
      </c>
      <c r="I18" s="49"/>
      <c r="J18" s="49">
        <v>10.819000000000001</v>
      </c>
      <c r="K18" s="48"/>
      <c r="L18" s="48">
        <v>0.35099999999999998</v>
      </c>
      <c r="M18" s="49"/>
      <c r="N18" s="49">
        <v>0.48499999999999999</v>
      </c>
      <c r="O18" s="50"/>
      <c r="P18" s="51" t="s">
        <v>44</v>
      </c>
    </row>
    <row r="19" spans="1:16" s="18" customFormat="1" ht="24" customHeight="1">
      <c r="A19" s="43" t="s">
        <v>45</v>
      </c>
      <c r="B19" s="42"/>
      <c r="C19" s="42"/>
      <c r="D19" s="44"/>
      <c r="E19" s="45">
        <v>31396</v>
      </c>
      <c r="F19" s="46">
        <f t="shared" si="1"/>
        <v>49.8827</v>
      </c>
      <c r="G19" s="47"/>
      <c r="H19" s="48">
        <v>23.518000000000001</v>
      </c>
      <c r="I19" s="49"/>
      <c r="J19" s="49">
        <v>25.1751</v>
      </c>
      <c r="K19" s="48"/>
      <c r="L19" s="46">
        <v>0.94189999999999996</v>
      </c>
      <c r="M19" s="47"/>
      <c r="N19" s="47">
        <v>0.2477</v>
      </c>
      <c r="O19" s="50"/>
      <c r="P19" s="51" t="s">
        <v>46</v>
      </c>
    </row>
    <row r="20" spans="1:16" s="18" customFormat="1" ht="24" customHeight="1">
      <c r="A20" s="43" t="s">
        <v>47</v>
      </c>
      <c r="B20" s="42"/>
      <c r="C20" s="42"/>
      <c r="D20" s="44"/>
      <c r="E20" s="45">
        <v>10893</v>
      </c>
      <c r="F20" s="46">
        <f t="shared" si="1"/>
        <v>11.323500000000001</v>
      </c>
      <c r="G20" s="47"/>
      <c r="H20" s="48">
        <v>7.1264000000000003</v>
      </c>
      <c r="I20" s="49"/>
      <c r="J20" s="49">
        <v>4.0061999999999998</v>
      </c>
      <c r="K20" s="48"/>
      <c r="L20" s="46">
        <v>0.15310000000000001</v>
      </c>
      <c r="M20" s="47"/>
      <c r="N20" s="47">
        <v>3.78E-2</v>
      </c>
      <c r="O20" s="50"/>
      <c r="P20" s="51" t="s">
        <v>48</v>
      </c>
    </row>
    <row r="21" spans="1:16" s="18" customFormat="1" ht="24" customHeight="1">
      <c r="A21" s="43" t="s">
        <v>49</v>
      </c>
      <c r="B21" s="42"/>
      <c r="C21" s="42"/>
      <c r="D21" s="44"/>
      <c r="E21" s="45">
        <v>25351</v>
      </c>
      <c r="F21" s="46">
        <f t="shared" si="1"/>
        <v>33.542479470000004</v>
      </c>
      <c r="G21" s="47"/>
      <c r="H21" s="46">
        <f>20322259.46/T10</f>
        <v>20.322259460000001</v>
      </c>
      <c r="I21" s="47"/>
      <c r="J21" s="47">
        <f>12778593.12/T10</f>
        <v>12.77859312</v>
      </c>
      <c r="K21" s="46"/>
      <c r="L21" s="46">
        <f>354659.39/T10</f>
        <v>0.35465939000000002</v>
      </c>
      <c r="M21" s="47"/>
      <c r="N21" s="47">
        <f>86967.5/T10</f>
        <v>8.6967500000000003E-2</v>
      </c>
      <c r="O21" s="50"/>
      <c r="P21" s="51" t="s">
        <v>50</v>
      </c>
    </row>
    <row r="22" spans="1:16" s="18" customFormat="1" ht="24" customHeight="1">
      <c r="A22" s="43" t="s">
        <v>51</v>
      </c>
      <c r="B22" s="42"/>
      <c r="C22" s="42"/>
      <c r="D22" s="44"/>
      <c r="E22" s="45">
        <v>52186</v>
      </c>
      <c r="F22" s="46">
        <f>SUM(H22:N22)</f>
        <v>221.09889785999999</v>
      </c>
      <c r="G22" s="47"/>
      <c r="H22" s="46">
        <f>72928769.95/1000000</f>
        <v>72.928769950000003</v>
      </c>
      <c r="I22" s="47"/>
      <c r="J22" s="47">
        <f>40360893.83/1000000</f>
        <v>40.360893829999995</v>
      </c>
      <c r="K22" s="46"/>
      <c r="L22" s="46">
        <f>104977686.13/1000000</f>
        <v>104.97768613</v>
      </c>
      <c r="M22" s="47"/>
      <c r="N22" s="47">
        <f>2831547.95/1000000</f>
        <v>2.83154795</v>
      </c>
      <c r="O22" s="50"/>
      <c r="P22" s="51" t="s">
        <v>52</v>
      </c>
    </row>
    <row r="23" spans="1:16" s="18" customFormat="1" ht="24" customHeight="1">
      <c r="A23" s="43" t="s">
        <v>53</v>
      </c>
      <c r="B23" s="42"/>
      <c r="C23" s="42"/>
      <c r="D23" s="44"/>
      <c r="E23" s="45">
        <v>34600</v>
      </c>
      <c r="F23" s="46">
        <f>SUM(H23:N23)</f>
        <v>5.9466517799999998</v>
      </c>
      <c r="G23" s="47"/>
      <c r="H23" s="48">
        <f>3040257.99/T10</f>
        <v>3.0402579900000002</v>
      </c>
      <c r="I23" s="49"/>
      <c r="J23" s="49">
        <f>2615972.19/T10</f>
        <v>2.6159721899999999</v>
      </c>
      <c r="K23" s="48"/>
      <c r="L23" s="48">
        <f>262169.6/T10</f>
        <v>0.2621696</v>
      </c>
      <c r="M23" s="49"/>
      <c r="N23" s="49">
        <f>28252/T10</f>
        <v>2.8251999999999999E-2</v>
      </c>
      <c r="O23" s="50"/>
      <c r="P23" s="51" t="s">
        <v>54</v>
      </c>
    </row>
    <row r="24" spans="1:16" s="3" customFormat="1" ht="23.25" customHeight="1">
      <c r="A24" s="1"/>
      <c r="B24" s="1" t="s">
        <v>0</v>
      </c>
      <c r="C24" s="2">
        <v>11.1</v>
      </c>
      <c r="D24" s="1" t="s">
        <v>55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s="5" customFormat="1">
      <c r="A25" s="4"/>
      <c r="B25" s="1" t="s">
        <v>2</v>
      </c>
      <c r="C25" s="2">
        <v>11.1</v>
      </c>
      <c r="D25" s="1" t="s">
        <v>56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6" ht="5.25" customHeight="1">
      <c r="A26" s="6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6" s="18" customFormat="1" ht="21" customHeight="1">
      <c r="A27" s="9" t="s">
        <v>4</v>
      </c>
      <c r="B27" s="10"/>
      <c r="C27" s="10"/>
      <c r="D27" s="11"/>
      <c r="E27" s="12" t="s">
        <v>5</v>
      </c>
      <c r="F27" s="13" t="s">
        <v>6</v>
      </c>
      <c r="G27" s="14"/>
      <c r="H27" s="14"/>
      <c r="I27" s="14"/>
      <c r="J27" s="14"/>
      <c r="K27" s="14"/>
      <c r="L27" s="14"/>
      <c r="M27" s="14"/>
      <c r="N27" s="15"/>
      <c r="O27" s="16"/>
      <c r="P27" s="17" t="s">
        <v>7</v>
      </c>
    </row>
    <row r="28" spans="1:16" s="18" customFormat="1" ht="21" customHeight="1">
      <c r="A28" s="19"/>
      <c r="B28" s="19"/>
      <c r="C28" s="19"/>
      <c r="D28" s="20"/>
      <c r="E28" s="21" t="s">
        <v>8</v>
      </c>
      <c r="F28" s="22"/>
      <c r="G28" s="23"/>
      <c r="H28" s="22"/>
      <c r="I28" s="23"/>
      <c r="J28" s="21" t="s">
        <v>9</v>
      </c>
      <c r="K28" s="24"/>
      <c r="L28" s="25" t="s">
        <v>10</v>
      </c>
      <c r="M28" s="25"/>
      <c r="N28" s="26"/>
      <c r="O28" s="26"/>
      <c r="P28" s="27"/>
    </row>
    <row r="29" spans="1:16" s="18" customFormat="1" ht="21" customHeight="1">
      <c r="A29" s="19"/>
      <c r="B29" s="19"/>
      <c r="C29" s="19"/>
      <c r="D29" s="20"/>
      <c r="E29" s="21" t="s">
        <v>11</v>
      </c>
      <c r="F29" s="22" t="s">
        <v>12</v>
      </c>
      <c r="G29" s="23"/>
      <c r="H29" s="22" t="s">
        <v>13</v>
      </c>
      <c r="I29" s="23"/>
      <c r="J29" s="21" t="s">
        <v>14</v>
      </c>
      <c r="K29" s="24"/>
      <c r="L29" s="25" t="s">
        <v>15</v>
      </c>
      <c r="M29" s="25"/>
      <c r="N29" s="26" t="s">
        <v>16</v>
      </c>
      <c r="O29" s="26"/>
      <c r="P29" s="27"/>
    </row>
    <row r="30" spans="1:16" s="18" customFormat="1" ht="21" customHeight="1">
      <c r="A30" s="19"/>
      <c r="B30" s="19"/>
      <c r="C30" s="19"/>
      <c r="D30" s="20"/>
      <c r="E30" s="21" t="s">
        <v>17</v>
      </c>
      <c r="F30" s="22" t="s">
        <v>18</v>
      </c>
      <c r="G30" s="23"/>
      <c r="H30" s="22" t="s">
        <v>19</v>
      </c>
      <c r="I30" s="23"/>
      <c r="J30" s="21" t="s">
        <v>20</v>
      </c>
      <c r="K30" s="24"/>
      <c r="L30" s="25" t="s">
        <v>21</v>
      </c>
      <c r="M30" s="25"/>
      <c r="N30" s="21" t="s">
        <v>22</v>
      </c>
      <c r="O30" s="26"/>
      <c r="P30" s="27"/>
    </row>
    <row r="31" spans="1:16" s="18" customFormat="1" ht="21" customHeight="1">
      <c r="A31" s="28"/>
      <c r="B31" s="28"/>
      <c r="C31" s="28"/>
      <c r="D31" s="29"/>
      <c r="E31" s="30" t="s">
        <v>23</v>
      </c>
      <c r="F31" s="31"/>
      <c r="G31" s="32"/>
      <c r="H31" s="31"/>
      <c r="I31" s="32"/>
      <c r="J31" s="30" t="s">
        <v>24</v>
      </c>
      <c r="K31" s="33"/>
      <c r="L31" s="33" t="s">
        <v>25</v>
      </c>
      <c r="M31" s="33"/>
      <c r="N31" s="30"/>
      <c r="O31" s="31"/>
      <c r="P31" s="34"/>
    </row>
    <row r="32" spans="1:16" s="18" customFormat="1" ht="24" customHeight="1">
      <c r="A32" s="43" t="s">
        <v>57</v>
      </c>
      <c r="B32" s="42"/>
      <c r="C32" s="42"/>
      <c r="D32" s="44"/>
      <c r="E32" s="45">
        <v>86710</v>
      </c>
      <c r="F32" s="53">
        <f t="shared" ref="F32:F38" si="2">SUM(H32:N32)</f>
        <v>8.6956591200000002</v>
      </c>
      <c r="G32" s="54"/>
      <c r="H32" s="55">
        <f>5577600/T10</f>
        <v>5.5776000000000003</v>
      </c>
      <c r="I32" s="56"/>
      <c r="J32" s="56">
        <f>2293367.43/T10</f>
        <v>2.29336743</v>
      </c>
      <c r="K32" s="55"/>
      <c r="L32" s="57">
        <f>786621.69/T10</f>
        <v>0.78662168999999993</v>
      </c>
      <c r="M32" s="54"/>
      <c r="N32" s="58">
        <f>38070/T10</f>
        <v>3.807E-2</v>
      </c>
      <c r="O32" s="50"/>
      <c r="P32" s="51" t="s">
        <v>58</v>
      </c>
    </row>
    <row r="33" spans="1:16" s="18" customFormat="1" ht="24" customHeight="1">
      <c r="A33" s="43" t="s">
        <v>59</v>
      </c>
      <c r="B33" s="42"/>
      <c r="C33" s="42"/>
      <c r="D33" s="44"/>
      <c r="E33" s="45">
        <v>14279</v>
      </c>
      <c r="F33" s="59">
        <f t="shared" si="2"/>
        <v>20.432100000000002</v>
      </c>
      <c r="G33" s="47"/>
      <c r="H33" s="48">
        <v>10.5139</v>
      </c>
      <c r="I33" s="49"/>
      <c r="J33" s="49">
        <v>9.4331999999999994</v>
      </c>
      <c r="K33" s="48"/>
      <c r="L33" s="46">
        <v>0.19900000000000001</v>
      </c>
      <c r="M33" s="47"/>
      <c r="N33" s="58">
        <v>0.28599999999999998</v>
      </c>
      <c r="O33" s="50"/>
      <c r="P33" s="51" t="s">
        <v>60</v>
      </c>
    </row>
    <row r="34" spans="1:16" s="18" customFormat="1" ht="24" customHeight="1">
      <c r="A34" s="43" t="s">
        <v>61</v>
      </c>
      <c r="B34" s="42"/>
      <c r="C34" s="42"/>
      <c r="D34" s="44"/>
      <c r="E34" s="60">
        <v>13263</v>
      </c>
      <c r="F34" s="59">
        <f>SUM(H34:N34)</f>
        <v>27.860810900000001</v>
      </c>
      <c r="G34" s="47"/>
      <c r="H34" s="46">
        <f>9092124/1000000</f>
        <v>9.0921240000000001</v>
      </c>
      <c r="I34" s="47"/>
      <c r="J34" s="47">
        <f>3566933.57/1000000</f>
        <v>3.5669335699999998</v>
      </c>
      <c r="K34" s="46"/>
      <c r="L34" s="46">
        <f>15167015.73/1000000</f>
        <v>15.167015730000001</v>
      </c>
      <c r="M34" s="47"/>
      <c r="N34" s="58">
        <f>34737.6/1000000</f>
        <v>3.47376E-2</v>
      </c>
      <c r="O34" s="50"/>
      <c r="P34" s="51" t="s">
        <v>62</v>
      </c>
    </row>
    <row r="35" spans="1:16" s="18" customFormat="1" ht="24" customHeight="1">
      <c r="A35" s="43" t="s">
        <v>63</v>
      </c>
      <c r="B35" s="61"/>
      <c r="C35" s="42"/>
      <c r="D35" s="44"/>
      <c r="E35" s="62" t="s">
        <v>64</v>
      </c>
      <c r="F35" s="59" t="s">
        <v>64</v>
      </c>
      <c r="G35" s="47"/>
      <c r="H35" s="48" t="s">
        <v>64</v>
      </c>
      <c r="I35" s="49"/>
      <c r="J35" s="49" t="s">
        <v>64</v>
      </c>
      <c r="K35" s="48"/>
      <c r="L35" s="48" t="s">
        <v>64</v>
      </c>
      <c r="M35" s="49"/>
      <c r="N35" s="63" t="s">
        <v>64</v>
      </c>
      <c r="O35" s="50"/>
      <c r="P35" s="51" t="s">
        <v>65</v>
      </c>
    </row>
    <row r="36" spans="1:16" s="18" customFormat="1" ht="24" customHeight="1">
      <c r="A36" s="43" t="s">
        <v>66</v>
      </c>
      <c r="B36" s="61"/>
      <c r="C36" s="42"/>
      <c r="D36" s="44"/>
      <c r="E36" s="62">
        <v>26281</v>
      </c>
      <c r="F36" s="59">
        <f t="shared" si="2"/>
        <v>3.6729166400000004</v>
      </c>
      <c r="G36" s="47"/>
      <c r="H36" s="48">
        <f>2789348.22/T10</f>
        <v>2.7893482200000004</v>
      </c>
      <c r="I36" s="49"/>
      <c r="J36" s="49">
        <f>735592.75/T10</f>
        <v>0.73559275000000002</v>
      </c>
      <c r="K36" s="48"/>
      <c r="L36" s="48">
        <f>101624.67/T10</f>
        <v>0.10162467</v>
      </c>
      <c r="M36" s="49"/>
      <c r="N36" s="63">
        <f>46351/T10</f>
        <v>4.6351000000000003E-2</v>
      </c>
      <c r="O36" s="50"/>
      <c r="P36" s="51" t="s">
        <v>67</v>
      </c>
    </row>
    <row r="37" spans="1:16" s="18" customFormat="1" ht="24" customHeight="1">
      <c r="A37" s="43" t="s">
        <v>68</v>
      </c>
      <c r="B37" s="64"/>
      <c r="C37" s="42"/>
      <c r="D37" s="44"/>
      <c r="E37" s="62">
        <v>8684</v>
      </c>
      <c r="F37" s="59">
        <f t="shared" si="2"/>
        <v>7.8340000000000005</v>
      </c>
      <c r="G37" s="47"/>
      <c r="H37" s="48">
        <v>5.1150000000000002</v>
      </c>
      <c r="I37" s="49"/>
      <c r="J37" s="49">
        <v>2.65</v>
      </c>
      <c r="K37" s="48"/>
      <c r="L37" s="48">
        <v>3.2000000000000001E-2</v>
      </c>
      <c r="M37" s="49"/>
      <c r="N37" s="63">
        <v>3.6999999999999998E-2</v>
      </c>
      <c r="O37" s="50"/>
      <c r="P37" s="51" t="s">
        <v>69</v>
      </c>
    </row>
    <row r="38" spans="1:16" s="18" customFormat="1" ht="24" customHeight="1">
      <c r="A38" s="43" t="s">
        <v>70</v>
      </c>
      <c r="C38" s="42"/>
      <c r="D38" s="44"/>
      <c r="E38" s="62">
        <v>13571</v>
      </c>
      <c r="F38" s="59">
        <f t="shared" si="2"/>
        <v>40.653999999999996</v>
      </c>
      <c r="G38" s="47"/>
      <c r="H38" s="48">
        <v>8.7870000000000008</v>
      </c>
      <c r="I38" s="49"/>
      <c r="J38" s="49">
        <v>31.606000000000002</v>
      </c>
      <c r="K38" s="48"/>
      <c r="L38" s="48">
        <v>0.16500000000000001</v>
      </c>
      <c r="M38" s="49"/>
      <c r="N38" s="63">
        <v>9.6000000000000002E-2</v>
      </c>
      <c r="O38" s="50"/>
      <c r="P38" s="51" t="s">
        <v>71</v>
      </c>
    </row>
    <row r="39" spans="1:16" s="18" customFormat="1" ht="24" customHeight="1">
      <c r="A39" s="43" t="s">
        <v>72</v>
      </c>
      <c r="C39" s="42"/>
      <c r="D39" s="44"/>
      <c r="E39" s="62" t="s">
        <v>64</v>
      </c>
      <c r="F39" s="65" t="s">
        <v>64</v>
      </c>
      <c r="G39" s="47"/>
      <c r="H39" s="48" t="s">
        <v>64</v>
      </c>
      <c r="I39" s="49"/>
      <c r="J39" s="49" t="s">
        <v>64</v>
      </c>
      <c r="K39" s="48"/>
      <c r="L39" s="48" t="s">
        <v>64</v>
      </c>
      <c r="M39" s="49"/>
      <c r="N39" s="63" t="s">
        <v>64</v>
      </c>
      <c r="O39" s="50"/>
      <c r="P39" s="51" t="s">
        <v>73</v>
      </c>
    </row>
    <row r="40" spans="1:16" s="18" customFormat="1" ht="24" customHeight="1">
      <c r="A40" s="43" t="s">
        <v>74</v>
      </c>
      <c r="C40" s="42"/>
      <c r="D40" s="44"/>
      <c r="E40" s="60" t="s">
        <v>64</v>
      </c>
      <c r="F40" s="65" t="s">
        <v>64</v>
      </c>
      <c r="G40" s="47"/>
      <c r="H40" s="46" t="s">
        <v>64</v>
      </c>
      <c r="I40" s="47"/>
      <c r="J40" s="47" t="s">
        <v>64</v>
      </c>
      <c r="K40" s="46"/>
      <c r="L40" s="46" t="s">
        <v>64</v>
      </c>
      <c r="M40" s="47"/>
      <c r="N40" s="58" t="s">
        <v>64</v>
      </c>
      <c r="O40" s="50"/>
      <c r="P40" s="51" t="s">
        <v>75</v>
      </c>
    </row>
    <row r="41" spans="1:16" s="18" customFormat="1" ht="24" customHeight="1">
      <c r="A41" s="43" t="s">
        <v>76</v>
      </c>
      <c r="C41" s="42"/>
      <c r="D41" s="44"/>
      <c r="E41" s="60" t="s">
        <v>64</v>
      </c>
      <c r="F41" s="65" t="s">
        <v>64</v>
      </c>
      <c r="G41" s="47"/>
      <c r="H41" s="46" t="s">
        <v>64</v>
      </c>
      <c r="I41" s="47"/>
      <c r="J41" s="47" t="s">
        <v>64</v>
      </c>
      <c r="K41" s="46"/>
      <c r="L41" s="46" t="s">
        <v>64</v>
      </c>
      <c r="M41" s="47"/>
      <c r="N41" s="58" t="s">
        <v>64</v>
      </c>
      <c r="O41" s="50"/>
      <c r="P41" s="51" t="s">
        <v>77</v>
      </c>
    </row>
    <row r="42" spans="1:16" s="18" customFormat="1" ht="24" customHeight="1">
      <c r="A42" s="43" t="s">
        <v>78</v>
      </c>
      <c r="C42" s="42"/>
      <c r="D42" s="44"/>
      <c r="E42" s="62" t="s">
        <v>64</v>
      </c>
      <c r="F42" s="65" t="s">
        <v>64</v>
      </c>
      <c r="G42" s="47"/>
      <c r="H42" s="48" t="s">
        <v>64</v>
      </c>
      <c r="I42" s="49"/>
      <c r="J42" s="49" t="s">
        <v>64</v>
      </c>
      <c r="K42" s="48"/>
      <c r="L42" s="48" t="s">
        <v>64</v>
      </c>
      <c r="M42" s="49"/>
      <c r="N42" s="63" t="s">
        <v>64</v>
      </c>
      <c r="O42" s="50"/>
      <c r="P42" s="51" t="s">
        <v>79</v>
      </c>
    </row>
    <row r="43" spans="1:16" s="18" customFormat="1" ht="3" customHeight="1">
      <c r="A43" s="66"/>
      <c r="B43" s="66"/>
      <c r="C43" s="66"/>
      <c r="D43" s="67"/>
      <c r="E43" s="66"/>
      <c r="F43" s="68"/>
      <c r="G43" s="67"/>
      <c r="H43" s="66"/>
      <c r="I43" s="67"/>
      <c r="J43" s="67"/>
      <c r="K43" s="66"/>
      <c r="L43" s="66"/>
      <c r="M43" s="67"/>
      <c r="N43" s="69"/>
      <c r="O43" s="68"/>
      <c r="P43" s="66"/>
    </row>
    <row r="44" spans="1:16" s="18" customFormat="1" ht="3" customHeight="1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</row>
    <row r="45" spans="1:16" s="18" customFormat="1" ht="22.5" customHeight="1">
      <c r="A45" s="61"/>
      <c r="B45" s="61" t="s">
        <v>80</v>
      </c>
      <c r="C45" s="61"/>
      <c r="D45" s="61"/>
      <c r="E45" s="61"/>
      <c r="F45" s="61"/>
      <c r="G45" s="61"/>
      <c r="H45" s="61"/>
      <c r="I45" s="61"/>
      <c r="L45" s="61"/>
      <c r="M45" s="61"/>
      <c r="N45" s="61"/>
      <c r="O45" s="61"/>
      <c r="P45" s="61"/>
    </row>
    <row r="46" spans="1:16">
      <c r="B46" s="61" t="s">
        <v>81</v>
      </c>
    </row>
  </sheetData>
  <mergeCells count="19">
    <mergeCell ref="A9:D9"/>
    <mergeCell ref="A27:D31"/>
    <mergeCell ref="F27:N27"/>
    <mergeCell ref="P27:P31"/>
    <mergeCell ref="F28:G28"/>
    <mergeCell ref="H28:I28"/>
    <mergeCell ref="F29:G29"/>
    <mergeCell ref="H29:I29"/>
    <mergeCell ref="F30:G30"/>
    <mergeCell ref="H30:I30"/>
    <mergeCell ref="A4:D8"/>
    <mergeCell ref="F4:N4"/>
    <mergeCell ref="P4:P8"/>
    <mergeCell ref="F5:G5"/>
    <mergeCell ref="H5:I5"/>
    <mergeCell ref="F6:G6"/>
    <mergeCell ref="H6:I6"/>
    <mergeCell ref="F7:G7"/>
    <mergeCell ref="H7:I7"/>
  </mergeCells>
  <pageMargins left="0.55118110236220474" right="0.35433070866141736" top="0.89" bottom="0.51" header="0.51181102362204722" footer="0.33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T-11.1 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2014-11-18T02:55:45Z</dcterms:created>
  <dcterms:modified xsi:type="dcterms:W3CDTF">2014-11-18T02:55:50Z</dcterms:modified>
</cp:coreProperties>
</file>