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6น.24" sheetId="1" r:id="rId1"/>
  </sheets>
  <definedNames>
    <definedName name="_xlnm.Print_Area" localSheetId="0">'T-2.6น.24'!$A$1:$Y$29</definedName>
  </definedNames>
  <calcPr calcId="145621"/>
</workbook>
</file>

<file path=xl/calcChain.xml><?xml version="1.0" encoding="utf-8"?>
<calcChain xmlns="http://schemas.openxmlformats.org/spreadsheetml/2006/main">
  <c r="P23" i="1" l="1"/>
  <c r="N23" i="1"/>
  <c r="P22" i="1"/>
  <c r="O22" i="1"/>
  <c r="N22" i="1" s="1"/>
  <c r="M22" i="1"/>
  <c r="L22" i="1"/>
  <c r="P21" i="1"/>
  <c r="O21" i="1"/>
  <c r="M21" i="1"/>
  <c r="L21" i="1"/>
  <c r="K21" i="1" s="1"/>
  <c r="P20" i="1"/>
  <c r="N20" i="1" s="1"/>
  <c r="O20" i="1"/>
  <c r="M20" i="1"/>
  <c r="L20" i="1"/>
  <c r="P19" i="1"/>
  <c r="O19" i="1"/>
  <c r="N19" i="1" s="1"/>
  <c r="M19" i="1"/>
  <c r="L19" i="1"/>
  <c r="K19" i="1" s="1"/>
  <c r="P17" i="1"/>
  <c r="O17" i="1"/>
  <c r="N17" i="1"/>
  <c r="M17" i="1"/>
  <c r="K17" i="1" s="1"/>
  <c r="L17" i="1"/>
  <c r="P16" i="1"/>
  <c r="O16" i="1"/>
  <c r="N16" i="1" s="1"/>
  <c r="M16" i="1"/>
  <c r="L16" i="1"/>
  <c r="P15" i="1"/>
  <c r="O15" i="1"/>
  <c r="N15" i="1"/>
  <c r="M15" i="1"/>
  <c r="L15" i="1"/>
  <c r="P14" i="1"/>
  <c r="O14" i="1"/>
  <c r="N14" i="1" s="1"/>
  <c r="M14" i="1"/>
  <c r="L14" i="1"/>
  <c r="K14" i="1" s="1"/>
  <c r="P13" i="1"/>
  <c r="O13" i="1"/>
  <c r="N13" i="1" s="1"/>
  <c r="M13" i="1"/>
  <c r="L13" i="1"/>
  <c r="P12" i="1"/>
  <c r="O12" i="1"/>
  <c r="M12" i="1"/>
  <c r="L12" i="1"/>
  <c r="K12" i="1" s="1"/>
  <c r="P11" i="1"/>
  <c r="N11" i="1" s="1"/>
  <c r="O11" i="1"/>
  <c r="M11" i="1"/>
  <c r="L11" i="1"/>
  <c r="P10" i="1"/>
  <c r="O10" i="1"/>
  <c r="N10" i="1" s="1"/>
  <c r="M10" i="1"/>
  <c r="L10" i="1"/>
  <c r="K10" i="1" s="1"/>
  <c r="K20" i="1" l="1"/>
  <c r="K13" i="1"/>
  <c r="K22" i="1"/>
  <c r="K11" i="1"/>
  <c r="N12" i="1"/>
  <c r="K15" i="1"/>
  <c r="K16" i="1"/>
  <c r="N21" i="1"/>
</calcChain>
</file>

<file path=xl/sharedStrings.xml><?xml version="1.0" encoding="utf-8"?>
<sst xmlns="http://schemas.openxmlformats.org/spreadsheetml/2006/main" count="144" uniqueCount="58">
  <si>
    <t>ตาราง</t>
  </si>
  <si>
    <t>Table</t>
  </si>
  <si>
    <t xml:space="preserve">     (หน่วยเป็นพัน   In thousands)</t>
  </si>
  <si>
    <t>ระดับการศึกษาที่สำเร็จ</t>
  </si>
  <si>
    <t>2556 (2013)</t>
  </si>
  <si>
    <t>2557 (2014)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</si>
  <si>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</si>
  <si>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</si>
  <si>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</si>
  <si>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</si>
  <si>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</si>
  <si>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</si>
  <si>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</si>
  <si>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</si>
  <si>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</si>
  <si>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</si>
  <si>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</si>
  <si>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</si>
  <si>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</si>
  <si>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</si>
  <si>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</si>
  <si>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</si>
  <si>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</si>
  <si>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</si>
  <si>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</si>
  <si>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</si>
  <si>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</si>
  <si>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</si>
  <si>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</si>
  <si>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</si>
  <si>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</si>
  <si>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</si>
  <si>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</si>
  <si>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</si>
  <si>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</si>
  <si>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</si>
  <si>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</si>
  <si>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</si>
  <si>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</si>
  <si>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</si>
  <si>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</si>
  <si>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</si>
  <si>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</si>
  <si>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</si>
  <si>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</si>
  <si>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</si>
  <si>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</si>
  <si>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</si>
  <si>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</si>
  <si>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</si>
  <si>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</si>
  <si>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สำรวจภาวะการทำงานของประชากร พ.ศ. 2556 - 2557 ระดับจังหวัด  สำนักงานสถิติแห่งชาติ</t>
  </si>
  <si>
    <t>Source:</t>
  </si>
  <si>
    <t xml:space="preserve"> Labour Force Survey: 2013 - 2014, Provincial level, National Statistical Office</t>
  </si>
  <si>
    <t>.</t>
  </si>
  <si>
    <t>ประชากรอายุ 15 ปีขึ้นไปที่มีงานทำ จำแนกตามระดับการศึกษาที่สำเร็จ เป็นรายไตรมาส และเพศ พ.ศ. 2556 - 2557 :จังหวัดเพชรบูรณ์</t>
  </si>
  <si>
    <t>Employed Persons Aged 15 Years and Over by Level of Educational Attainment, Quarterly and Sex: 2013 - 2014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</si>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</sst>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87" fontId="7" fillId="0" borderId="8" xfId="0" applyNumberFormat="1" applyFont="1" applyBorder="1"/>
    <xf numFmtId="187" fontId="7" fillId="0" borderId="11" xfId="0" applyNumberFormat="1" applyFont="1" applyBorder="1"/>
    <xf numFmtId="187" fontId="7" fillId="0" borderId="4" xfId="0" applyNumberFormat="1" applyFont="1" applyBorder="1"/>
    <xf numFmtId="187" fontId="7" fillId="0" borderId="0" xfId="0" applyNumberFormat="1" applyFont="1"/>
    <xf numFmtId="187" fontId="7" fillId="0" borderId="9" xfId="0" applyNumberFormat="1" applyFont="1" applyBorder="1"/>
    <xf numFmtId="187" fontId="7" fillId="0" borderId="3" xfId="0" applyNumberFormat="1" applyFont="1" applyBorder="1"/>
    <xf numFmtId="0" fontId="7" fillId="0" borderId="0" xfId="0" applyFont="1"/>
    <xf numFmtId="187" fontId="4" fillId="0" borderId="8" xfId="0" applyNumberFormat="1" applyFont="1" applyBorder="1"/>
    <xf numFmtId="187" fontId="4" fillId="0" borderId="11" xfId="0" applyNumberFormat="1" applyFont="1" applyBorder="1"/>
    <xf numFmtId="187" fontId="4" fillId="0" borderId="4" xfId="0" applyNumberFormat="1" applyFont="1" applyBorder="1"/>
    <xf numFmtId="187" fontId="4" fillId="0" borderId="0" xfId="0" applyNumberFormat="1" applyFont="1"/>
    <xf numFmtId="187" fontId="4" fillId="0" borderId="11" xfId="0" applyNumberFormat="1" applyFont="1" applyBorder="1" applyAlignment="1">
      <alignment horizontal="right"/>
    </xf>
    <xf numFmtId="187" fontId="4" fillId="0" borderId="8" xfId="0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1438275</xdr:colOff>
      <xdr:row>0</xdr:row>
      <xdr:rowOff>0</xdr:rowOff>
    </xdr:from>
    <xdr:to>
      <xdr:col>25</xdr:col>
      <xdr:colOff>295275</xdr:colOff>
      <xdr:row>30</xdr:row>
      <xdr:rowOff>66675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29750" y="0"/>
          <a:ext cx="971550" cy="7277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5"/>
  <sheetViews>
    <sheetView showGridLines="0" tabSelected="1" topLeftCell="A25" workbookViewId="0">
      <selection activeCell="B30" sqref="B30"/>
    </sheetView>
  </sheetViews>
  <sheetFormatPr defaultRowHeight="21.75" x14ac:dyDescent="0.5"/>
  <cols>
    <col min="1" max="1" width="1.7109375" style="17" customWidth="1"/>
    <col min="2" max="2" width="6" style="17" customWidth="1"/>
    <col min="3" max="4" width="4.140625" style="17" customWidth="1"/>
    <col min="5" max="5" width="6" style="17" customWidth="1"/>
    <col min="6" max="6" width="5" style="17" customWidth="1"/>
    <col min="7" max="8" width="6" style="17" customWidth="1"/>
    <col min="9" max="9" width="5" style="17" customWidth="1"/>
    <col min="10" max="11" width="6" style="17" customWidth="1"/>
    <col min="12" max="12" width="5" style="17" customWidth="1"/>
    <col min="13" max="14" width="6" style="17" customWidth="1"/>
    <col min="15" max="15" width="5" style="17" customWidth="1"/>
    <col min="16" max="17" width="6" style="17" customWidth="1"/>
    <col min="18" max="18" width="5" style="17" customWidth="1"/>
    <col min="19" max="20" width="6" style="17" customWidth="1"/>
    <col min="21" max="21" width="5" style="17" customWidth="1"/>
    <col min="22" max="22" width="6" style="17" customWidth="1"/>
    <col min="23" max="23" width="1.85546875" style="17" customWidth="1"/>
    <col min="24" max="24" width="25.28515625" style="17" customWidth="1"/>
    <col min="25" max="25" width="6.42578125" style="17" customWidth="1"/>
    <col min="26" max="16384" width="9.140625" style="17"/>
  </cols>
  <sheetData>
    <row r="1" spans="1:27" s="1" customFormat="1" x14ac:dyDescent="0.5">
      <c r="B1" s="1" t="s">
        <v>0</v>
      </c>
      <c r="C1" s="2">
        <v>2.6</v>
      </c>
      <c r="D1" s="1" t="s">
        <v>55</v>
      </c>
      <c r="Y1" s="3"/>
      <c r="Z1" s="3"/>
      <c r="AA1" s="3"/>
    </row>
    <row r="2" spans="1:27" s="4" customFormat="1" x14ac:dyDescent="0.5">
      <c r="B2" s="1" t="s">
        <v>1</v>
      </c>
      <c r="C2" s="2">
        <v>2.6</v>
      </c>
      <c r="D2" s="1" t="s">
        <v>56</v>
      </c>
      <c r="Y2" s="5"/>
      <c r="Z2" s="5"/>
    </row>
    <row r="3" spans="1:27" s="4" customFormat="1" x14ac:dyDescent="0.5">
      <c r="C3" s="2"/>
      <c r="X3" s="6" t="s">
        <v>2</v>
      </c>
      <c r="Y3" s="5"/>
      <c r="Z3" s="5"/>
      <c r="AA3" s="5"/>
    </row>
    <row r="4" spans="1:27" s="10" customFormat="1" ht="21" customHeight="1" x14ac:dyDescent="0.45">
      <c r="A4" s="45" t="s">
        <v>3</v>
      </c>
      <c r="B4" s="45"/>
      <c r="C4" s="45"/>
      <c r="D4" s="46"/>
      <c r="E4" s="58" t="s">
        <v>4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58" t="s">
        <v>5</v>
      </c>
      <c r="R4" s="59"/>
      <c r="S4" s="59"/>
      <c r="T4" s="59"/>
      <c r="U4" s="59"/>
      <c r="V4" s="60"/>
      <c r="W4" s="7"/>
      <c r="X4" s="8"/>
      <c r="Y4" s="9"/>
      <c r="Z4" s="9"/>
      <c r="AA4" s="9"/>
    </row>
    <row r="5" spans="1:27" ht="3" customHeight="1" x14ac:dyDescent="0.5">
      <c r="A5" s="56"/>
      <c r="B5" s="56"/>
      <c r="C5" s="56"/>
      <c r="D5" s="57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61"/>
      <c r="R5" s="62"/>
      <c r="S5" s="62"/>
      <c r="T5" s="62"/>
      <c r="U5" s="62"/>
      <c r="V5" s="63"/>
      <c r="W5" s="14"/>
      <c r="X5" s="15"/>
      <c r="Y5" s="16"/>
      <c r="Z5" s="16"/>
      <c r="AA5" s="16"/>
    </row>
    <row r="6" spans="1:27" s="18" customFormat="1" ht="20.25" customHeight="1" x14ac:dyDescent="0.45">
      <c r="A6" s="56"/>
      <c r="B6" s="56"/>
      <c r="C6" s="56"/>
      <c r="D6" s="57"/>
      <c r="E6" s="44" t="s">
        <v>6</v>
      </c>
      <c r="F6" s="45"/>
      <c r="G6" s="46"/>
      <c r="H6" s="44" t="s">
        <v>7</v>
      </c>
      <c r="I6" s="45"/>
      <c r="J6" s="46"/>
      <c r="K6" s="44" t="s">
        <v>8</v>
      </c>
      <c r="L6" s="45"/>
      <c r="M6" s="46"/>
      <c r="N6" s="44" t="s">
        <v>9</v>
      </c>
      <c r="O6" s="45"/>
      <c r="P6" s="46"/>
      <c r="Q6" s="44" t="s">
        <v>6</v>
      </c>
      <c r="R6" s="45"/>
      <c r="S6" s="46"/>
      <c r="T6" s="44" t="s">
        <v>7</v>
      </c>
      <c r="U6" s="45"/>
      <c r="V6" s="46"/>
      <c r="W6" s="14"/>
      <c r="X6" s="15"/>
      <c r="Y6" s="15"/>
      <c r="Z6" s="15"/>
      <c r="AA6" s="15"/>
    </row>
    <row r="7" spans="1:27" s="18" customFormat="1" ht="16.5" customHeight="1" x14ac:dyDescent="0.45">
      <c r="A7" s="56"/>
      <c r="B7" s="56"/>
      <c r="C7" s="56"/>
      <c r="D7" s="57"/>
      <c r="E7" s="47" t="s">
        <v>10</v>
      </c>
      <c r="F7" s="48"/>
      <c r="G7" s="49"/>
      <c r="H7" s="47" t="s">
        <v>11</v>
      </c>
      <c r="I7" s="48"/>
      <c r="J7" s="49"/>
      <c r="K7" s="47" t="s">
        <v>12</v>
      </c>
      <c r="L7" s="48"/>
      <c r="M7" s="49"/>
      <c r="N7" s="47" t="s">
        <v>13</v>
      </c>
      <c r="O7" s="48"/>
      <c r="P7" s="49"/>
      <c r="Q7" s="47" t="s">
        <v>10</v>
      </c>
      <c r="R7" s="48"/>
      <c r="S7" s="49"/>
      <c r="T7" s="47" t="s">
        <v>11</v>
      </c>
      <c r="U7" s="48"/>
      <c r="V7" s="49"/>
      <c r="W7" s="50" t="s">
        <v>14</v>
      </c>
      <c r="X7" s="51"/>
    </row>
    <row r="8" spans="1:27" s="18" customFormat="1" ht="18" customHeight="1" x14ac:dyDescent="0.45">
      <c r="A8" s="56"/>
      <c r="B8" s="56"/>
      <c r="C8" s="56"/>
      <c r="D8" s="57"/>
      <c r="E8" s="19" t="s">
        <v>15</v>
      </c>
      <c r="F8" s="20" t="s">
        <v>16</v>
      </c>
      <c r="G8" s="21" t="s">
        <v>17</v>
      </c>
      <c r="H8" s="22" t="s">
        <v>15</v>
      </c>
      <c r="I8" s="20" t="s">
        <v>16</v>
      </c>
      <c r="J8" s="21" t="s">
        <v>17</v>
      </c>
      <c r="K8" s="19" t="s">
        <v>15</v>
      </c>
      <c r="L8" s="20" t="s">
        <v>16</v>
      </c>
      <c r="M8" s="21" t="s">
        <v>17</v>
      </c>
      <c r="N8" s="19" t="s">
        <v>15</v>
      </c>
      <c r="O8" s="20" t="s">
        <v>16</v>
      </c>
      <c r="P8" s="21" t="s">
        <v>17</v>
      </c>
      <c r="Q8" s="19" t="s">
        <v>15</v>
      </c>
      <c r="R8" s="20" t="s">
        <v>16</v>
      </c>
      <c r="S8" s="21" t="s">
        <v>17</v>
      </c>
      <c r="T8" s="22" t="s">
        <v>15</v>
      </c>
      <c r="U8" s="20" t="s">
        <v>16</v>
      </c>
      <c r="V8" s="21" t="s">
        <v>17</v>
      </c>
      <c r="W8" s="50" t="s">
        <v>18</v>
      </c>
      <c r="X8" s="51"/>
    </row>
    <row r="9" spans="1:27" s="18" customFormat="1" ht="16.5" customHeight="1" x14ac:dyDescent="0.45">
      <c r="A9" s="48"/>
      <c r="B9" s="48"/>
      <c r="C9" s="48"/>
      <c r="D9" s="49"/>
      <c r="E9" s="23" t="s">
        <v>19</v>
      </c>
      <c r="F9" s="24" t="s">
        <v>20</v>
      </c>
      <c r="G9" s="25" t="s">
        <v>21</v>
      </c>
      <c r="H9" s="26" t="s">
        <v>19</v>
      </c>
      <c r="I9" s="24" t="s">
        <v>20</v>
      </c>
      <c r="J9" s="25" t="s">
        <v>21</v>
      </c>
      <c r="K9" s="23" t="s">
        <v>19</v>
      </c>
      <c r="L9" s="24" t="s">
        <v>20</v>
      </c>
      <c r="M9" s="25" t="s">
        <v>21</v>
      </c>
      <c r="N9" s="23" t="s">
        <v>19</v>
      </c>
      <c r="O9" s="24" t="s">
        <v>20</v>
      </c>
      <c r="P9" s="25" t="s">
        <v>21</v>
      </c>
      <c r="Q9" s="23" t="s">
        <v>19</v>
      </c>
      <c r="R9" s="24" t="s">
        <v>20</v>
      </c>
      <c r="S9" s="25" t="s">
        <v>21</v>
      </c>
      <c r="T9" s="26" t="s">
        <v>19</v>
      </c>
      <c r="U9" s="24" t="s">
        <v>20</v>
      </c>
      <c r="V9" s="25" t="s">
        <v>21</v>
      </c>
      <c r="W9" s="11"/>
      <c r="X9" s="12"/>
      <c r="Y9" s="15"/>
      <c r="Z9" s="15"/>
    </row>
    <row r="10" spans="1:27" s="33" customFormat="1" ht="21.75" customHeight="1" x14ac:dyDescent="0.45">
      <c r="A10" s="52" t="s">
        <v>22</v>
      </c>
      <c r="B10" s="52"/>
      <c r="C10" s="52"/>
      <c r="D10" s="53"/>
      <c r="E10" s="27">
        <v>857.1</v>
      </c>
      <c r="F10" s="28">
        <v>418.20000000000005</v>
      </c>
      <c r="G10" s="29">
        <v>438.9</v>
      </c>
      <c r="H10" s="30">
        <v>608.14200000000005</v>
      </c>
      <c r="I10" s="28">
        <v>341.11399999999998</v>
      </c>
      <c r="J10" s="30">
        <v>267.02800000000002</v>
      </c>
      <c r="K10" s="28">
        <f>L10+M10</f>
        <v>861.06</v>
      </c>
      <c r="L10" s="30">
        <f>419968/1000</f>
        <v>419.96800000000002</v>
      </c>
      <c r="M10" s="28">
        <f>441092/1000</f>
        <v>441.09199999999998</v>
      </c>
      <c r="N10" s="31">
        <f>O10+P10</f>
        <v>862.92700000000002</v>
      </c>
      <c r="O10" s="31">
        <f>420824/1000</f>
        <v>420.82400000000001</v>
      </c>
      <c r="P10" s="32">
        <f>442103/1000</f>
        <v>442.10300000000001</v>
      </c>
      <c r="Q10" s="31">
        <v>501.37099999999998</v>
      </c>
      <c r="R10" s="31">
        <v>285.47899999999998</v>
      </c>
      <c r="S10" s="31">
        <v>215.89099999999999</v>
      </c>
      <c r="T10" s="31">
        <v>502.39299999999997</v>
      </c>
      <c r="U10" s="28">
        <v>281.64</v>
      </c>
      <c r="V10" s="30">
        <v>220.75299999999999</v>
      </c>
      <c r="W10" s="54" t="s">
        <v>19</v>
      </c>
      <c r="X10" s="55"/>
    </row>
    <row r="11" spans="1:27" s="18" customFormat="1" ht="22.5" customHeight="1" x14ac:dyDescent="0.45">
      <c r="A11" s="18" t="s">
        <v>23</v>
      </c>
      <c r="E11" s="34">
        <v>47.5</v>
      </c>
      <c r="F11" s="35">
        <v>12.9</v>
      </c>
      <c r="G11" s="36">
        <v>34.5</v>
      </c>
      <c r="H11" s="37">
        <v>11.076000000000001</v>
      </c>
      <c r="I11" s="35">
        <v>2.964</v>
      </c>
      <c r="J11" s="37">
        <v>8.1129999999999995</v>
      </c>
      <c r="K11" s="35">
        <f t="shared" ref="K11:K17" si="0">L11+M11</f>
        <v>34.689</v>
      </c>
      <c r="L11" s="37">
        <f>9307/1000</f>
        <v>9.3070000000000004</v>
      </c>
      <c r="M11" s="35">
        <f>25382/1000</f>
        <v>25.382000000000001</v>
      </c>
      <c r="N11" s="35">
        <f t="shared" ref="N11:N17" si="1">O11+P11</f>
        <v>40.887</v>
      </c>
      <c r="O11" s="35">
        <f>12030/1000</f>
        <v>12.03</v>
      </c>
      <c r="P11" s="34">
        <f>28857/1000</f>
        <v>28.856999999999999</v>
      </c>
      <c r="Q11" s="35">
        <v>12.709</v>
      </c>
      <c r="R11" s="35">
        <v>1.7889999999999999</v>
      </c>
      <c r="S11" s="35">
        <v>10.92</v>
      </c>
      <c r="T11" s="35">
        <v>14.704000000000001</v>
      </c>
      <c r="U11" s="35">
        <v>4.8090000000000002</v>
      </c>
      <c r="V11" s="37">
        <v>9.8949999999999996</v>
      </c>
      <c r="W11" s="14" t="s">
        <v>24</v>
      </c>
    </row>
    <row r="12" spans="1:27" s="18" customFormat="1" ht="22.5" customHeight="1" x14ac:dyDescent="0.45">
      <c r="A12" s="18" t="s">
        <v>25</v>
      </c>
      <c r="E12" s="34">
        <v>311.60000000000002</v>
      </c>
      <c r="F12" s="35">
        <v>143.5</v>
      </c>
      <c r="G12" s="36">
        <v>168.1</v>
      </c>
      <c r="H12" s="37">
        <v>216.267</v>
      </c>
      <c r="I12" s="35">
        <v>111.94499999999999</v>
      </c>
      <c r="J12" s="37">
        <v>104.322</v>
      </c>
      <c r="K12" s="35">
        <f t="shared" si="0"/>
        <v>216.09100000000001</v>
      </c>
      <c r="L12" s="37">
        <f>95916/1000</f>
        <v>95.915999999999997</v>
      </c>
      <c r="M12" s="35">
        <f>120175/1000</f>
        <v>120.175</v>
      </c>
      <c r="N12" s="35">
        <f t="shared" si="1"/>
        <v>276.20799999999997</v>
      </c>
      <c r="O12" s="35">
        <f>123447/1000</f>
        <v>123.447</v>
      </c>
      <c r="P12" s="34">
        <f>152761/1000</f>
        <v>152.761</v>
      </c>
      <c r="Q12" s="35">
        <v>180.51400000000001</v>
      </c>
      <c r="R12" s="35">
        <v>96.66</v>
      </c>
      <c r="S12" s="35">
        <v>83.852999999999994</v>
      </c>
      <c r="T12" s="35">
        <v>180.43199999999999</v>
      </c>
      <c r="U12" s="35">
        <v>96.989000000000004</v>
      </c>
      <c r="V12" s="37">
        <v>83.442999999999998</v>
      </c>
      <c r="W12" s="14" t="s">
        <v>26</v>
      </c>
    </row>
    <row r="13" spans="1:27" s="18" customFormat="1" ht="22.5" customHeight="1" x14ac:dyDescent="0.45">
      <c r="A13" s="18" t="s">
        <v>27</v>
      </c>
      <c r="E13" s="34">
        <v>193.4</v>
      </c>
      <c r="F13" s="35">
        <v>95.7</v>
      </c>
      <c r="G13" s="36">
        <v>97.7</v>
      </c>
      <c r="H13" s="37">
        <v>167.417</v>
      </c>
      <c r="I13" s="35">
        <v>94.617000000000004</v>
      </c>
      <c r="J13" s="37">
        <v>72.8</v>
      </c>
      <c r="K13" s="35">
        <f t="shared" si="0"/>
        <v>275.62099999999998</v>
      </c>
      <c r="L13" s="37">
        <f>145722/1000</f>
        <v>145.72200000000001</v>
      </c>
      <c r="M13" s="35">
        <f>129899/1000</f>
        <v>129.899</v>
      </c>
      <c r="N13" s="35">
        <f t="shared" si="1"/>
        <v>212.39400000000001</v>
      </c>
      <c r="O13" s="35">
        <f>112413/1000</f>
        <v>112.413</v>
      </c>
      <c r="P13" s="34">
        <f>99981/1000</f>
        <v>99.980999999999995</v>
      </c>
      <c r="Q13" s="35">
        <v>132.411</v>
      </c>
      <c r="R13" s="35">
        <v>76.477000000000004</v>
      </c>
      <c r="S13" s="35">
        <v>55.933999999999997</v>
      </c>
      <c r="T13" s="35">
        <v>136.64699999999999</v>
      </c>
      <c r="U13" s="35">
        <v>77.239999999999995</v>
      </c>
      <c r="V13" s="37">
        <v>59.408000000000001</v>
      </c>
      <c r="W13" s="14" t="s">
        <v>28</v>
      </c>
    </row>
    <row r="14" spans="1:27" s="18" customFormat="1" ht="22.5" customHeight="1" x14ac:dyDescent="0.45">
      <c r="A14" s="18" t="s">
        <v>29</v>
      </c>
      <c r="E14" s="34">
        <v>135.6</v>
      </c>
      <c r="F14" s="35">
        <v>82.8</v>
      </c>
      <c r="G14" s="36">
        <v>52.7</v>
      </c>
      <c r="H14" s="37">
        <v>85.936000000000007</v>
      </c>
      <c r="I14" s="35">
        <v>60.726999999999997</v>
      </c>
      <c r="J14" s="37">
        <v>25.209</v>
      </c>
      <c r="K14" s="35">
        <f t="shared" si="0"/>
        <v>169.55</v>
      </c>
      <c r="L14" s="37">
        <f>85644/1000</f>
        <v>85.644000000000005</v>
      </c>
      <c r="M14" s="35">
        <f>83906/1000</f>
        <v>83.906000000000006</v>
      </c>
      <c r="N14" s="35">
        <f t="shared" si="1"/>
        <v>169.06799999999998</v>
      </c>
      <c r="O14" s="35">
        <f>90133/1000</f>
        <v>90.132999999999996</v>
      </c>
      <c r="P14" s="34">
        <f>78935/1000</f>
        <v>78.935000000000002</v>
      </c>
      <c r="Q14" s="35">
        <v>72.254000000000005</v>
      </c>
      <c r="R14" s="35">
        <v>49.787999999999997</v>
      </c>
      <c r="S14" s="35">
        <v>22.466000000000001</v>
      </c>
      <c r="T14" s="35">
        <v>66.540000000000006</v>
      </c>
      <c r="U14" s="35">
        <v>45.720999999999997</v>
      </c>
      <c r="V14" s="37">
        <v>20.818000000000001</v>
      </c>
      <c r="W14" s="14" t="s">
        <v>30</v>
      </c>
    </row>
    <row r="15" spans="1:27" s="18" customFormat="1" ht="22.5" customHeight="1" x14ac:dyDescent="0.45">
      <c r="A15" s="18" t="s">
        <v>31</v>
      </c>
      <c r="E15" s="34">
        <v>86.9</v>
      </c>
      <c r="F15" s="35">
        <v>44</v>
      </c>
      <c r="G15" s="36">
        <v>43</v>
      </c>
      <c r="H15" s="37">
        <v>62.972000000000001</v>
      </c>
      <c r="I15" s="35">
        <v>37.027999999999999</v>
      </c>
      <c r="J15" s="37">
        <v>25.943999999999999</v>
      </c>
      <c r="K15" s="35">
        <f t="shared" si="0"/>
        <v>103.517</v>
      </c>
      <c r="L15" s="37">
        <f>57527/1000</f>
        <v>57.527000000000001</v>
      </c>
      <c r="M15" s="35">
        <f>45990/1000</f>
        <v>45.99</v>
      </c>
      <c r="N15" s="35">
        <f t="shared" si="1"/>
        <v>99.712000000000003</v>
      </c>
      <c r="O15" s="35">
        <f>51002/1000</f>
        <v>51.002000000000002</v>
      </c>
      <c r="P15" s="34">
        <f>48710/1000</f>
        <v>48.71</v>
      </c>
      <c r="Q15" s="35">
        <v>56.247999999999998</v>
      </c>
      <c r="R15" s="35">
        <v>35.472999999999999</v>
      </c>
      <c r="S15" s="35">
        <v>20.774999999999999</v>
      </c>
      <c r="T15" s="35">
        <v>59.235999999999997</v>
      </c>
      <c r="U15" s="35">
        <v>34.981999999999999</v>
      </c>
      <c r="V15" s="37">
        <v>24.254000000000001</v>
      </c>
      <c r="W15" s="14" t="s">
        <v>32</v>
      </c>
    </row>
    <row r="16" spans="1:27" s="18" customFormat="1" ht="21" customHeight="1" x14ac:dyDescent="0.45">
      <c r="B16" s="18" t="s">
        <v>33</v>
      </c>
      <c r="E16" s="34">
        <v>66.5</v>
      </c>
      <c r="F16" s="35">
        <v>31.2</v>
      </c>
      <c r="G16" s="36">
        <v>35.299999999999997</v>
      </c>
      <c r="H16" s="37">
        <v>47.679000000000002</v>
      </c>
      <c r="I16" s="35">
        <v>27.315000000000001</v>
      </c>
      <c r="J16" s="37">
        <v>20.364999999999998</v>
      </c>
      <c r="K16" s="35">
        <f t="shared" si="0"/>
        <v>87.739000000000004</v>
      </c>
      <c r="L16" s="37">
        <f>48000/1000</f>
        <v>48</v>
      </c>
      <c r="M16" s="35">
        <f>39739/1000</f>
        <v>39.738999999999997</v>
      </c>
      <c r="N16" s="35">
        <f t="shared" si="1"/>
        <v>81.87299999999999</v>
      </c>
      <c r="O16" s="35">
        <f>42409/1000</f>
        <v>42.408999999999999</v>
      </c>
      <c r="P16" s="34">
        <f>39464/1000</f>
        <v>39.463999999999999</v>
      </c>
      <c r="Q16" s="35">
        <v>50.875999999999998</v>
      </c>
      <c r="R16" s="35">
        <v>30.542000000000002</v>
      </c>
      <c r="S16" s="35">
        <v>20.334</v>
      </c>
      <c r="T16" s="35">
        <v>50.002000000000002</v>
      </c>
      <c r="U16" s="35">
        <v>26.812999999999999</v>
      </c>
      <c r="V16" s="37">
        <v>23.189</v>
      </c>
      <c r="W16" s="14"/>
      <c r="X16" s="15" t="s">
        <v>34</v>
      </c>
    </row>
    <row r="17" spans="1:26" s="18" customFormat="1" ht="21" customHeight="1" x14ac:dyDescent="0.45">
      <c r="B17" s="18" t="s">
        <v>35</v>
      </c>
      <c r="E17" s="34">
        <v>20.399999999999999</v>
      </c>
      <c r="F17" s="35">
        <v>12.8</v>
      </c>
      <c r="G17" s="36">
        <v>7.5</v>
      </c>
      <c r="H17" s="37">
        <v>15.292999999999999</v>
      </c>
      <c r="I17" s="35">
        <v>9.7129999999999992</v>
      </c>
      <c r="J17" s="37">
        <v>5.5789999999999997</v>
      </c>
      <c r="K17" s="35">
        <f t="shared" si="0"/>
        <v>15.777999999999999</v>
      </c>
      <c r="L17" s="37">
        <f>9527/1000</f>
        <v>9.5269999999999992</v>
      </c>
      <c r="M17" s="35">
        <f>6251/1000</f>
        <v>6.2510000000000003</v>
      </c>
      <c r="N17" s="35">
        <f t="shared" si="1"/>
        <v>17.838999999999999</v>
      </c>
      <c r="O17" s="35">
        <f>8593/1000</f>
        <v>8.593</v>
      </c>
      <c r="P17" s="34">
        <f>9246/1000</f>
        <v>9.2460000000000004</v>
      </c>
      <c r="Q17" s="35">
        <v>5.3719999999999999</v>
      </c>
      <c r="R17" s="35">
        <v>4.931</v>
      </c>
      <c r="S17" s="35">
        <v>0.441</v>
      </c>
      <c r="T17" s="35">
        <v>9.234</v>
      </c>
      <c r="U17" s="35">
        <v>8.1690000000000005</v>
      </c>
      <c r="V17" s="37">
        <v>1.0649999999999999</v>
      </c>
      <c r="W17" s="14"/>
      <c r="X17" s="15" t="s">
        <v>36</v>
      </c>
    </row>
    <row r="18" spans="1:26" s="18" customFormat="1" ht="21" customHeight="1" x14ac:dyDescent="0.45">
      <c r="B18" s="18" t="s">
        <v>37</v>
      </c>
      <c r="E18" s="34">
        <v>0.1</v>
      </c>
      <c r="F18" s="38" t="s">
        <v>38</v>
      </c>
      <c r="G18" s="36">
        <v>0.1</v>
      </c>
      <c r="H18" s="39" t="s">
        <v>38</v>
      </c>
      <c r="I18" s="39" t="s">
        <v>38</v>
      </c>
      <c r="J18" s="39" t="s">
        <v>38</v>
      </c>
      <c r="K18" s="39" t="s">
        <v>38</v>
      </c>
      <c r="L18" s="39" t="s">
        <v>38</v>
      </c>
      <c r="M18" s="39" t="s">
        <v>38</v>
      </c>
      <c r="N18" s="39" t="s">
        <v>38</v>
      </c>
      <c r="O18" s="38" t="s">
        <v>38</v>
      </c>
      <c r="P18" s="39" t="s">
        <v>38</v>
      </c>
      <c r="Q18" s="38" t="s">
        <v>38</v>
      </c>
      <c r="R18" s="38" t="s">
        <v>38</v>
      </c>
      <c r="S18" s="38" t="s">
        <v>38</v>
      </c>
      <c r="T18" s="38" t="s">
        <v>38</v>
      </c>
      <c r="U18" s="38" t="s">
        <v>38</v>
      </c>
      <c r="V18" s="40" t="s">
        <v>38</v>
      </c>
      <c r="W18" s="14"/>
      <c r="X18" s="15" t="s">
        <v>39</v>
      </c>
    </row>
    <row r="19" spans="1:26" s="18" customFormat="1" ht="22.5" customHeight="1" x14ac:dyDescent="0.45">
      <c r="A19" s="18" t="s">
        <v>40</v>
      </c>
      <c r="E19" s="34">
        <v>82.1</v>
      </c>
      <c r="F19" s="35">
        <v>39.299999999999997</v>
      </c>
      <c r="G19" s="36">
        <v>42.9</v>
      </c>
      <c r="H19" s="37">
        <v>64.474000000000004</v>
      </c>
      <c r="I19" s="35">
        <v>33.832999999999998</v>
      </c>
      <c r="J19" s="37">
        <v>30.640999999999998</v>
      </c>
      <c r="K19" s="35">
        <f>L19+M19</f>
        <v>61.591000000000001</v>
      </c>
      <c r="L19" s="37">
        <f>25851/1000</f>
        <v>25.850999999999999</v>
      </c>
      <c r="M19" s="35">
        <f>35740/1000</f>
        <v>35.74</v>
      </c>
      <c r="N19" s="35">
        <f>O19+P19</f>
        <v>64.561999999999998</v>
      </c>
      <c r="O19" s="35">
        <f>31798/1000</f>
        <v>31.797999999999998</v>
      </c>
      <c r="P19" s="34">
        <f>32764/1000</f>
        <v>32.764000000000003</v>
      </c>
      <c r="Q19" s="35">
        <v>47.234999999999999</v>
      </c>
      <c r="R19" s="35">
        <v>25.292000000000002</v>
      </c>
      <c r="S19" s="35">
        <v>21.943000000000001</v>
      </c>
      <c r="T19" s="35">
        <v>44.835000000000001</v>
      </c>
      <c r="U19" s="35">
        <v>21.9</v>
      </c>
      <c r="V19" s="37">
        <v>22.936</v>
      </c>
      <c r="W19" s="14" t="s">
        <v>41</v>
      </c>
    </row>
    <row r="20" spans="1:26" s="18" customFormat="1" ht="21" customHeight="1" x14ac:dyDescent="0.45">
      <c r="B20" s="18" t="s">
        <v>42</v>
      </c>
      <c r="E20" s="34">
        <v>50.7</v>
      </c>
      <c r="F20" s="35">
        <v>23.1</v>
      </c>
      <c r="G20" s="36">
        <v>27.6</v>
      </c>
      <c r="H20" s="37">
        <v>39.710999999999999</v>
      </c>
      <c r="I20" s="35">
        <v>20.358000000000001</v>
      </c>
      <c r="J20" s="37">
        <v>19.353000000000002</v>
      </c>
      <c r="K20" s="35">
        <f>L20+M20</f>
        <v>34.146999999999998</v>
      </c>
      <c r="L20" s="37">
        <f>14873/1000</f>
        <v>14.872999999999999</v>
      </c>
      <c r="M20" s="35">
        <f>19274/1000</f>
        <v>19.274000000000001</v>
      </c>
      <c r="N20" s="35">
        <f>O20+P20</f>
        <v>33.619999999999997</v>
      </c>
      <c r="O20" s="35">
        <f>17159/1000</f>
        <v>17.158999999999999</v>
      </c>
      <c r="P20" s="34">
        <f>16461/1000</f>
        <v>16.460999999999999</v>
      </c>
      <c r="Q20" s="35">
        <v>26.811</v>
      </c>
      <c r="R20" s="35">
        <v>13.771000000000001</v>
      </c>
      <c r="S20" s="35">
        <v>13.041</v>
      </c>
      <c r="T20" s="35">
        <v>27.004999999999999</v>
      </c>
      <c r="U20" s="35">
        <v>11.821999999999999</v>
      </c>
      <c r="V20" s="37">
        <v>15.183999999999999</v>
      </c>
      <c r="W20" s="14"/>
      <c r="X20" s="18" t="s">
        <v>43</v>
      </c>
    </row>
    <row r="21" spans="1:26" s="18" customFormat="1" ht="21" customHeight="1" x14ac:dyDescent="0.45">
      <c r="B21" s="18" t="s">
        <v>44</v>
      </c>
      <c r="E21" s="34">
        <v>18.5</v>
      </c>
      <c r="F21" s="35">
        <v>11.4</v>
      </c>
      <c r="G21" s="36">
        <v>7</v>
      </c>
      <c r="H21" s="37">
        <v>14.65</v>
      </c>
      <c r="I21" s="35">
        <v>8.7889999999999997</v>
      </c>
      <c r="J21" s="37">
        <v>5.8609999999999998</v>
      </c>
      <c r="K21" s="35">
        <f>L21+M21</f>
        <v>11.821999999999999</v>
      </c>
      <c r="L21" s="37">
        <f>5374/1000</f>
        <v>5.3739999999999997</v>
      </c>
      <c r="M21" s="35">
        <f>6448/1000</f>
        <v>6.4480000000000004</v>
      </c>
      <c r="N21" s="35">
        <f>O21+P21</f>
        <v>14.084999999999999</v>
      </c>
      <c r="O21" s="35">
        <f>9899/1000</f>
        <v>9.8989999999999991</v>
      </c>
      <c r="P21" s="34">
        <f>4186/1000</f>
        <v>4.1859999999999999</v>
      </c>
      <c r="Q21" s="35">
        <v>12.307</v>
      </c>
      <c r="R21" s="35">
        <v>8.1940000000000008</v>
      </c>
      <c r="S21" s="35">
        <v>4.1130000000000004</v>
      </c>
      <c r="T21" s="35">
        <v>10.481999999999999</v>
      </c>
      <c r="U21" s="35">
        <v>6.5510000000000002</v>
      </c>
      <c r="V21" s="37">
        <v>3.93</v>
      </c>
      <c r="W21" s="14"/>
      <c r="X21" s="18" t="s">
        <v>45</v>
      </c>
    </row>
    <row r="22" spans="1:26" s="18" customFormat="1" ht="21" customHeight="1" x14ac:dyDescent="0.45">
      <c r="B22" s="18" t="s">
        <v>37</v>
      </c>
      <c r="E22" s="34">
        <v>13</v>
      </c>
      <c r="F22" s="35">
        <v>4.8</v>
      </c>
      <c r="G22" s="36">
        <v>8.1999999999999993</v>
      </c>
      <c r="H22" s="37">
        <v>10.113</v>
      </c>
      <c r="I22" s="35">
        <v>4.6859999999999999</v>
      </c>
      <c r="J22" s="37">
        <v>5.4269999999999996</v>
      </c>
      <c r="K22" s="35">
        <f>L22+M22</f>
        <v>15.622</v>
      </c>
      <c r="L22" s="37">
        <f>5604/1000</f>
        <v>5.6040000000000001</v>
      </c>
      <c r="M22" s="35">
        <f>10018/1000</f>
        <v>10.018000000000001</v>
      </c>
      <c r="N22" s="35">
        <f>O22+P22</f>
        <v>16.856999999999999</v>
      </c>
      <c r="O22" s="35">
        <f>4740/1000</f>
        <v>4.74</v>
      </c>
      <c r="P22" s="34">
        <f>12117/1000</f>
        <v>12.117000000000001</v>
      </c>
      <c r="Q22" s="35">
        <v>8.1170000000000009</v>
      </c>
      <c r="R22" s="35">
        <v>3.327</v>
      </c>
      <c r="S22" s="35">
        <v>4.7889999999999997</v>
      </c>
      <c r="T22" s="35">
        <v>7.3479999999999999</v>
      </c>
      <c r="U22" s="35">
        <v>3.5270000000000001</v>
      </c>
      <c r="V22" s="37">
        <v>3.8220000000000001</v>
      </c>
      <c r="W22" s="14"/>
      <c r="X22" s="18" t="s">
        <v>39</v>
      </c>
    </row>
    <row r="23" spans="1:26" s="18" customFormat="1" ht="22.5" customHeight="1" x14ac:dyDescent="0.45">
      <c r="A23" s="18" t="s">
        <v>46</v>
      </c>
      <c r="E23" s="39" t="s">
        <v>38</v>
      </c>
      <c r="F23" s="39" t="s">
        <v>38</v>
      </c>
      <c r="G23" s="39" t="s">
        <v>38</v>
      </c>
      <c r="H23" s="39" t="s">
        <v>38</v>
      </c>
      <c r="I23" s="39" t="s">
        <v>38</v>
      </c>
      <c r="J23" s="39" t="s">
        <v>38</v>
      </c>
      <c r="K23" s="39" t="s">
        <v>38</v>
      </c>
      <c r="L23" s="39" t="s">
        <v>38</v>
      </c>
      <c r="M23" s="39" t="s">
        <v>38</v>
      </c>
      <c r="N23" s="39">
        <f>95/1000</f>
        <v>9.5000000000000001E-2</v>
      </c>
      <c r="O23" s="39" t="s">
        <v>38</v>
      </c>
      <c r="P23" s="39">
        <f>95/1000</f>
        <v>9.5000000000000001E-2</v>
      </c>
      <c r="Q23" s="38" t="s">
        <v>38</v>
      </c>
      <c r="R23" s="38" t="s">
        <v>38</v>
      </c>
      <c r="S23" s="38" t="s">
        <v>38</v>
      </c>
      <c r="T23" s="38" t="s">
        <v>38</v>
      </c>
      <c r="U23" s="39" t="s">
        <v>38</v>
      </c>
      <c r="V23" s="39" t="s">
        <v>38</v>
      </c>
      <c r="W23" s="14" t="s">
        <v>47</v>
      </c>
    </row>
    <row r="24" spans="1:26" s="18" customFormat="1" ht="22.5" customHeight="1" x14ac:dyDescent="0.45">
      <c r="A24" s="18" t="s">
        <v>48</v>
      </c>
      <c r="E24" s="39" t="s">
        <v>38</v>
      </c>
      <c r="F24" s="39" t="s">
        <v>38</v>
      </c>
      <c r="G24" s="39" t="s">
        <v>38</v>
      </c>
      <c r="H24" s="39" t="s">
        <v>38</v>
      </c>
      <c r="I24" s="39" t="s">
        <v>38</v>
      </c>
      <c r="J24" s="39" t="s">
        <v>38</v>
      </c>
      <c r="K24" s="39" t="s">
        <v>38</v>
      </c>
      <c r="L24" s="39" t="s">
        <v>38</v>
      </c>
      <c r="M24" s="39" t="s">
        <v>38</v>
      </c>
      <c r="N24" s="39" t="s">
        <v>38</v>
      </c>
      <c r="O24" s="39" t="s">
        <v>38</v>
      </c>
      <c r="P24" s="39" t="s">
        <v>38</v>
      </c>
      <c r="Q24" s="38" t="s">
        <v>38</v>
      </c>
      <c r="R24" s="38" t="s">
        <v>38</v>
      </c>
      <c r="S24" s="38" t="s">
        <v>38</v>
      </c>
      <c r="T24" s="38" t="s">
        <v>38</v>
      </c>
      <c r="U24" s="39" t="s">
        <v>38</v>
      </c>
      <c r="V24" s="39" t="s">
        <v>38</v>
      </c>
      <c r="W24" s="14" t="s">
        <v>49</v>
      </c>
    </row>
    <row r="25" spans="1:26" s="18" customFormat="1" ht="3" customHeight="1" x14ac:dyDescent="0.45">
      <c r="A25" s="12"/>
      <c r="B25" s="12"/>
      <c r="C25" s="12"/>
      <c r="D25" s="12"/>
      <c r="E25" s="11"/>
      <c r="F25" s="41"/>
      <c r="G25" s="13"/>
      <c r="H25" s="12"/>
      <c r="I25" s="41"/>
      <c r="J25" s="12"/>
      <c r="K25" s="41"/>
      <c r="L25" s="12"/>
      <c r="M25" s="41"/>
      <c r="N25" s="12"/>
      <c r="O25" s="12"/>
      <c r="P25" s="12"/>
      <c r="Q25" s="41"/>
      <c r="R25" s="41"/>
      <c r="S25" s="41"/>
      <c r="T25" s="41"/>
      <c r="U25" s="41"/>
      <c r="V25" s="13"/>
      <c r="W25" s="11"/>
      <c r="X25" s="12"/>
      <c r="Y25" s="15"/>
      <c r="Z25" s="15"/>
    </row>
    <row r="26" spans="1:26" s="18" customFormat="1" ht="3" customHeight="1" x14ac:dyDescent="0.45">
      <c r="V26" s="15"/>
      <c r="W26" s="15"/>
      <c r="Y26" s="15"/>
      <c r="Z26" s="15"/>
    </row>
    <row r="27" spans="1:26" s="18" customFormat="1" ht="17.25" customHeight="1" x14ac:dyDescent="0.45">
      <c r="B27" s="42" t="s">
        <v>50</v>
      </c>
      <c r="C27" s="43" t="s">
        <v>51</v>
      </c>
    </row>
    <row r="28" spans="1:26" s="18" customFormat="1" ht="17.25" customHeight="1" x14ac:dyDescent="0.45">
      <c r="B28" s="42" t="s">
        <v>52</v>
      </c>
      <c r="C28" s="43" t="s">
        <v>53</v>
      </c>
    </row>
    <row r="29" spans="1:26" s="18" customFormat="1" ht="17.25" customHeight="1" x14ac:dyDescent="0.45">
      <c r="B29" s="43" t="s">
        <v>57</v>
      </c>
      <c r="C29" s="43"/>
    </row>
    <row r="31" spans="1:26" s="18" customFormat="1" ht="18.75" x14ac:dyDescent="0.45"/>
    <row r="32" spans="1:26" s="18" customFormat="1" ht="18.75" x14ac:dyDescent="0.45"/>
    <row r="33" spans="3:3" s="18" customFormat="1" ht="18.75" x14ac:dyDescent="0.45"/>
    <row r="35" spans="3:3" x14ac:dyDescent="0.5">
      <c r="C35" s="17" t="s">
        <v>54</v>
      </c>
    </row>
  </sheetData>
  <mergeCells count="19">
    <mergeCell ref="E7:G7"/>
    <mergeCell ref="W8:X8"/>
    <mergeCell ref="A10:D10"/>
    <mergeCell ref="W10:X10"/>
    <mergeCell ref="H7:J7"/>
    <mergeCell ref="K7:M7"/>
    <mergeCell ref="N7:P7"/>
    <mergeCell ref="Q7:S7"/>
    <mergeCell ref="T7:V7"/>
    <mergeCell ref="W7:X7"/>
    <mergeCell ref="A4:D9"/>
    <mergeCell ref="E4:P4"/>
    <mergeCell ref="Q4:V5"/>
    <mergeCell ref="E6:G6"/>
    <mergeCell ref="H6:J6"/>
    <mergeCell ref="K6:M6"/>
    <mergeCell ref="N6:P6"/>
    <mergeCell ref="Q6:S6"/>
    <mergeCell ref="T6:V6"/>
  </mergeCells>
  <pageMargins left="0.55118110236220474" right="0.13779527559055119" top="0.78740157480314965" bottom="0.3" header="0.51181102362204722" footer="0.25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T-2.6น.24</vt:lpstr>
      <vt:lpstr>'T-2.6น.24'!Print_Area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2015-02-18T07:05:34Z</dcterms:created>
  <dcterms:modified xsi:type="dcterms:W3CDTF">2015-02-19T06:45:25Z</dcterms:modified>
</cp:coreProperties>
</file>