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6น30 " sheetId="1" r:id="rId1"/>
  </sheets>
  <calcPr calcId="125725"/>
</workbook>
</file>

<file path=xl/calcChain.xml><?xml version="1.0" encoding="utf-8"?>
<calcChain xmlns="http://schemas.openxmlformats.org/spreadsheetml/2006/main">
  <c r="M22" i="1"/>
  <c r="L22"/>
  <c r="K22" s="1"/>
  <c r="J22"/>
  <c r="I22"/>
  <c r="H22"/>
  <c r="G22"/>
  <c r="F22"/>
  <c r="E22"/>
  <c r="M21"/>
  <c r="L21"/>
  <c r="K21" s="1"/>
  <c r="J21"/>
  <c r="I21"/>
  <c r="H21"/>
  <c r="G21"/>
  <c r="F21"/>
  <c r="E21"/>
  <c r="M20"/>
  <c r="L20"/>
  <c r="K20"/>
  <c r="J20"/>
  <c r="I20"/>
  <c r="H20"/>
  <c r="G20"/>
  <c r="F20"/>
  <c r="E20"/>
  <c r="M19"/>
  <c r="L19"/>
  <c r="K19" s="1"/>
  <c r="J19"/>
  <c r="I19"/>
  <c r="H19"/>
  <c r="G19"/>
  <c r="F19"/>
  <c r="E19"/>
  <c r="G18"/>
  <c r="E18"/>
  <c r="M17"/>
  <c r="L17"/>
  <c r="K17"/>
  <c r="J17"/>
  <c r="I17"/>
  <c r="H17"/>
  <c r="G17"/>
  <c r="F17"/>
  <c r="E17"/>
  <c r="M16"/>
  <c r="L16"/>
  <c r="K16" s="1"/>
  <c r="J16"/>
  <c r="I16"/>
  <c r="H16"/>
  <c r="G16"/>
  <c r="F16"/>
  <c r="E16"/>
  <c r="M15"/>
  <c r="L15"/>
  <c r="K15" s="1"/>
  <c r="J15"/>
  <c r="I15"/>
  <c r="H15"/>
  <c r="G15"/>
  <c r="F15"/>
  <c r="E15"/>
  <c r="M14"/>
  <c r="L14"/>
  <c r="K14" s="1"/>
  <c r="J14"/>
  <c r="I14"/>
  <c r="H14"/>
  <c r="G14"/>
  <c r="F14"/>
  <c r="E14"/>
  <c r="M13"/>
  <c r="L13"/>
  <c r="K13"/>
  <c r="J13"/>
  <c r="J10" s="1"/>
  <c r="I13"/>
  <c r="H13"/>
  <c r="G13"/>
  <c r="G10" s="1"/>
  <c r="F13"/>
  <c r="F10" s="1"/>
  <c r="E13"/>
  <c r="M12"/>
  <c r="L12"/>
  <c r="K12" s="1"/>
  <c r="J12"/>
  <c r="I12"/>
  <c r="H12"/>
  <c r="G12"/>
  <c r="F12"/>
  <c r="E12"/>
  <c r="M11"/>
  <c r="M10" s="1"/>
  <c r="L11"/>
  <c r="K11" s="1"/>
  <c r="J11"/>
  <c r="I11"/>
  <c r="I10" s="1"/>
  <c r="H11"/>
  <c r="G11"/>
  <c r="F11"/>
  <c r="E11"/>
  <c r="E10" s="1"/>
  <c r="S10"/>
  <c r="R10"/>
  <c r="Q10"/>
  <c r="P10"/>
  <c r="O10"/>
  <c r="N10"/>
  <c r="L10"/>
  <c r="H10"/>
  <c r="K10" l="1"/>
</calcChain>
</file>

<file path=xl/sharedStrings.xml><?xml version="1.0" encoding="utf-8"?>
<sst xmlns="http://schemas.openxmlformats.org/spreadsheetml/2006/main" count="143" uniqueCount="58">
  <si>
    <t>ตาราง</t>
  </si>
  <si>
    <t>ประชากรอายุ 15 ปีขึ้นไปที่มีงานทำ จำแนกตามระดับการศึกษาที่สำเร็จ เป็นรายไตรมาส และเพศ พ.ศ. 2555 - 2556</t>
  </si>
  <si>
    <t>TABLE</t>
  </si>
  <si>
    <t>EMPLOYED PERSONS AGED 15 YEARS AND OVER BY LEVEL OF EDUCATIONAL ATTAINMENT, QUARTERLY AND SEX: 2012 - 2013</t>
  </si>
  <si>
    <t xml:space="preserve">       (หน่วยเป็นพัน   In thousands)</t>
  </si>
  <si>
    <t>ระดับการศึกษาที่สำเร็จ</t>
  </si>
  <si>
    <t>2555 (2012)</t>
  </si>
  <si>
    <t>2556 (2013)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</si>
  <si>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</si>
  <si>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</si>
  <si>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</si>
  <si>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</si>
  <si>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</si>
  <si>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</si>
  <si>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</si>
  <si>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</si>
  <si>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</si>
  <si>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</si>
  <si>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</si>
  <si>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</si>
  <si>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</si>
  <si>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</si>
  <si>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</si>
  <si>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</si>
  <si>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</si>
  <si>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</si>
  <si>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</si>
  <si>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</si>
  <si>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</si>
  <si>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</si>
  <si>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</si>
  <si>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</si>
  <si>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</si>
  <si>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</si>
  <si>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</si>
  <si>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</si>
  <si>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</si>
  <si>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</si>
  <si>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</si>
  <si>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</si>
  <si>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</si>
  <si>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 xml:space="preserve">         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</si>
  <si>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</si>
  <si>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</si>
  <si>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</si>
  <si>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</si>
  <si>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</si>
  <si>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</si>
  <si>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</si>
  <si>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</si>
  <si>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</si>
  <si>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</si>
  <si>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</si>
  <si>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</si>
  <si>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สำรวจภาวะการทำงานของประชากร พ.ศ. 2554 -2555 ระดับจังหวัด  สำนักงานสถิติแห่งชาติ</t>
  </si>
  <si>
    <t>Source:</t>
  </si>
  <si>
    <t xml:space="preserve"> Labour Force Survey: 2011 - 2012 , Provincial level, National Statistical Office</t>
  </si>
  <si>
    <t>.</t>
  </si>
</sst>
</file>

<file path=xl/styles.xml><?xml version="1.0" encoding="utf-8"?>
<styleSheet xmlns="http://schemas.openxmlformats.org/spreadsheetml/2006/main">
  <numFmts count="3">
    <numFmt numFmtId="164" formatCode="_-* #,##0.0_-;\-* #,##0.0_-;_-* &quot;-&quot;??_-;_-@_-"/>
    <numFmt numFmtId="165" formatCode="#,##0.0"/>
    <numFmt numFmtId="166" formatCode="0.0"/>
  </numFmts>
  <fonts count="13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2"/>
      <name val="AngsanaUPC"/>
      <family val="1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2" fillId="0" borderId="0"/>
    <xf numFmtId="0" fontId="12" fillId="0" borderId="0"/>
  </cellStyleXfs>
  <cellXfs count="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1" xfId="1" applyFont="1" applyBorder="1"/>
    <xf numFmtId="0" fontId="6" fillId="0" borderId="0" xfId="1" applyFont="1" applyBorder="1"/>
    <xf numFmtId="0" fontId="6" fillId="0" borderId="0" xfId="1" applyFont="1"/>
    <xf numFmtId="0" fontId="1" fillId="0" borderId="0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7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8" xfId="1" applyFont="1" applyBorder="1"/>
    <xf numFmtId="0" fontId="7" fillId="0" borderId="0" xfId="1" applyFont="1" applyBorder="1"/>
    <xf numFmtId="0" fontId="7" fillId="0" borderId="0" xfId="1" applyFont="1"/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8" xfId="1" applyFont="1" applyBorder="1"/>
    <xf numFmtId="0" fontId="5" fillId="0" borderId="0" xfId="1" applyFont="1" applyBorder="1"/>
    <xf numFmtId="0" fontId="5" fillId="0" borderId="0" xfId="1" applyFont="1"/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8" fillId="0" borderId="0" xfId="1" applyFont="1" applyBorder="1"/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/>
    <xf numFmtId="0" fontId="5" fillId="0" borderId="6" xfId="1" applyFont="1" applyBorder="1"/>
    <xf numFmtId="0" fontId="9" fillId="0" borderId="0" xfId="1" applyFont="1" applyBorder="1" applyAlignment="1">
      <alignment horizontal="center"/>
    </xf>
    <xf numFmtId="164" fontId="10" fillId="0" borderId="9" xfId="2" applyNumberFormat="1" applyFont="1" applyBorder="1"/>
    <xf numFmtId="164" fontId="10" fillId="0" borderId="8" xfId="2" applyNumberFormat="1" applyFont="1" applyBorder="1"/>
    <xf numFmtId="0" fontId="9" fillId="0" borderId="8" xfId="1" applyFont="1" applyBorder="1" applyAlignment="1">
      <alignment horizontal="center"/>
    </xf>
    <xf numFmtId="0" fontId="9" fillId="0" borderId="0" xfId="1" applyFont="1" applyBorder="1"/>
    <xf numFmtId="0" fontId="9" fillId="0" borderId="0" xfId="1" applyFont="1"/>
    <xf numFmtId="165" fontId="11" fillId="0" borderId="11" xfId="1" applyNumberFormat="1" applyFont="1" applyFill="1" applyBorder="1" applyAlignment="1">
      <alignment horizontal="right" vertical="center"/>
    </xf>
    <xf numFmtId="164" fontId="11" fillId="0" borderId="11" xfId="2" applyNumberFormat="1" applyFont="1" applyBorder="1"/>
    <xf numFmtId="166" fontId="5" fillId="0" borderId="11" xfId="1" applyNumberFormat="1" applyFont="1" applyBorder="1"/>
    <xf numFmtId="164" fontId="11" fillId="0" borderId="0" xfId="2" applyNumberFormat="1" applyFont="1" applyBorder="1"/>
    <xf numFmtId="164" fontId="11" fillId="0" borderId="11" xfId="2" applyNumberFormat="1" applyFont="1" applyBorder="1" applyAlignment="1"/>
    <xf numFmtId="164" fontId="11" fillId="0" borderId="8" xfId="2" applyNumberFormat="1" applyFont="1" applyBorder="1" applyAlignment="1"/>
    <xf numFmtId="164" fontId="11" fillId="0" borderId="11" xfId="2" applyNumberFormat="1" applyFont="1" applyBorder="1" applyAlignment="1">
      <alignment horizontal="right"/>
    </xf>
    <xf numFmtId="3" fontId="11" fillId="0" borderId="11" xfId="1" applyNumberFormat="1" applyFont="1" applyFill="1" applyBorder="1" applyAlignment="1">
      <alignment horizontal="right" vertical="center"/>
    </xf>
    <xf numFmtId="0" fontId="5" fillId="0" borderId="10" xfId="1" applyFont="1" applyBorder="1"/>
    <xf numFmtId="0" fontId="5" fillId="0" borderId="7" xfId="1" applyFont="1" applyBorder="1"/>
    <xf numFmtId="164" fontId="5" fillId="0" borderId="5" xfId="1" applyNumberFormat="1" applyFont="1" applyBorder="1"/>
    <xf numFmtId="164" fontId="5" fillId="0" borderId="10" xfId="1" applyNumberFormat="1" applyFont="1" applyBorder="1"/>
    <xf numFmtId="164" fontId="5" fillId="0" borderId="7" xfId="1" applyNumberFormat="1" applyFont="1" applyBorder="1"/>
    <xf numFmtId="164" fontId="5" fillId="0" borderId="6" xfId="1" applyNumberFormat="1" applyFont="1" applyBorder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</cellXfs>
  <cellStyles count="5">
    <cellStyle name="Normal 2" xfId="3"/>
    <cellStyle name="เครื่องหมายจุลภาค 2" xfId="2"/>
    <cellStyle name="ปกติ" xfId="0" builtinId="0"/>
    <cellStyle name="ปกติ 2" xfId="4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1295400</xdr:colOff>
      <xdr:row>0</xdr:row>
      <xdr:rowOff>0</xdr:rowOff>
    </xdr:from>
    <xdr:to>
      <xdr:col>25</xdr:col>
      <xdr:colOff>219075</xdr:colOff>
      <xdr:row>34</xdr:row>
      <xdr:rowOff>257175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1496675" y="0"/>
          <a:ext cx="885825" cy="8343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33"/>
  <sheetViews>
    <sheetView showGridLines="0" tabSelected="1" workbookViewId="0">
      <selection activeCell="L23" sqref="L23"/>
    </sheetView>
  </sheetViews>
  <sheetFormatPr defaultRowHeight="21"/>
  <cols>
    <col min="1" max="1" width="1.7109375" style="24" customWidth="1"/>
    <col min="2" max="2" width="6.42578125" style="24" customWidth="1"/>
    <col min="3" max="3" width="3.7109375" style="24" customWidth="1"/>
    <col min="4" max="4" width="5.5703125" style="24" customWidth="1"/>
    <col min="5" max="22" width="7.42578125" style="24" customWidth="1"/>
    <col min="23" max="23" width="1.85546875" style="24" customWidth="1"/>
    <col min="24" max="24" width="21.85546875" style="24" customWidth="1"/>
    <col min="25" max="25" width="7.5703125" style="23" customWidth="1"/>
    <col min="26" max="28" width="7.5703125" style="24" customWidth="1"/>
    <col min="29" max="16384" width="9.140625" style="24"/>
  </cols>
  <sheetData>
    <row r="1" spans="1:25" s="1" customFormat="1">
      <c r="B1" s="1" t="s">
        <v>0</v>
      </c>
      <c r="C1" s="2">
        <v>2.6</v>
      </c>
      <c r="D1" s="1" t="s">
        <v>1</v>
      </c>
      <c r="Y1" s="3"/>
    </row>
    <row r="2" spans="1:25" s="4" customFormat="1">
      <c r="B2" s="4" t="s">
        <v>2</v>
      </c>
      <c r="C2" s="2">
        <v>2.6</v>
      </c>
      <c r="D2" s="4" t="s">
        <v>3</v>
      </c>
      <c r="Y2" s="5"/>
    </row>
    <row r="3" spans="1:25" s="4" customFormat="1" ht="17.25" customHeight="1">
      <c r="C3" s="2"/>
      <c r="X3" s="6" t="s">
        <v>4</v>
      </c>
      <c r="Y3" s="5"/>
    </row>
    <row r="4" spans="1:25" s="16" customFormat="1" ht="18" customHeight="1">
      <c r="A4" s="7" t="s">
        <v>5</v>
      </c>
      <c r="B4" s="8"/>
      <c r="C4" s="8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7</v>
      </c>
      <c r="R4" s="11"/>
      <c r="S4" s="11"/>
      <c r="T4" s="11"/>
      <c r="U4" s="11"/>
      <c r="V4" s="11"/>
      <c r="W4" s="13"/>
      <c r="X4" s="14"/>
      <c r="Y4" s="15"/>
    </row>
    <row r="5" spans="1:25" ht="3" customHeight="1">
      <c r="A5" s="17"/>
      <c r="B5" s="17"/>
      <c r="C5" s="17"/>
      <c r="D5" s="18"/>
      <c r="E5" s="19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0"/>
      <c r="R5" s="20"/>
      <c r="S5" s="20"/>
      <c r="T5" s="20"/>
      <c r="U5" s="20"/>
      <c r="V5" s="20"/>
      <c r="W5" s="22"/>
      <c r="X5" s="23"/>
    </row>
    <row r="6" spans="1:25" s="29" customFormat="1" ht="16.5" customHeight="1">
      <c r="A6" s="17"/>
      <c r="B6" s="17"/>
      <c r="C6" s="17"/>
      <c r="D6" s="18"/>
      <c r="E6" s="25" t="s">
        <v>8</v>
      </c>
      <c r="F6" s="7"/>
      <c r="G6" s="26"/>
      <c r="H6" s="25" t="s">
        <v>9</v>
      </c>
      <c r="I6" s="7"/>
      <c r="J6" s="26"/>
      <c r="K6" s="25" t="s">
        <v>10</v>
      </c>
      <c r="L6" s="7"/>
      <c r="M6" s="26"/>
      <c r="N6" s="25" t="s">
        <v>11</v>
      </c>
      <c r="O6" s="7"/>
      <c r="P6" s="26"/>
      <c r="Q6" s="25" t="s">
        <v>8</v>
      </c>
      <c r="R6" s="7"/>
      <c r="S6" s="26"/>
      <c r="T6" s="25" t="s">
        <v>9</v>
      </c>
      <c r="U6" s="7"/>
      <c r="V6" s="26"/>
      <c r="W6" s="27"/>
      <c r="X6" s="28"/>
      <c r="Y6" s="28"/>
    </row>
    <row r="7" spans="1:25" s="29" customFormat="1" ht="16.5" customHeight="1">
      <c r="A7" s="17"/>
      <c r="B7" s="17"/>
      <c r="C7" s="17"/>
      <c r="D7" s="18"/>
      <c r="E7" s="30" t="s">
        <v>12</v>
      </c>
      <c r="F7" s="31"/>
      <c r="G7" s="32"/>
      <c r="H7" s="30" t="s">
        <v>13</v>
      </c>
      <c r="I7" s="31"/>
      <c r="J7" s="32"/>
      <c r="K7" s="30" t="s">
        <v>14</v>
      </c>
      <c r="L7" s="31"/>
      <c r="M7" s="32"/>
      <c r="N7" s="30" t="s">
        <v>15</v>
      </c>
      <c r="O7" s="31"/>
      <c r="P7" s="32"/>
      <c r="Q7" s="30" t="s">
        <v>12</v>
      </c>
      <c r="R7" s="31"/>
      <c r="S7" s="32"/>
      <c r="T7" s="30" t="s">
        <v>13</v>
      </c>
      <c r="U7" s="31"/>
      <c r="V7" s="32"/>
      <c r="W7" s="33" t="s">
        <v>16</v>
      </c>
      <c r="X7" s="34"/>
      <c r="Y7" s="35"/>
    </row>
    <row r="8" spans="1:25" s="29" customFormat="1" ht="18" customHeight="1">
      <c r="A8" s="17"/>
      <c r="B8" s="17"/>
      <c r="C8" s="17"/>
      <c r="D8" s="18"/>
      <c r="E8" s="36" t="s">
        <v>17</v>
      </c>
      <c r="F8" s="37" t="s">
        <v>18</v>
      </c>
      <c r="G8" s="38" t="s">
        <v>19</v>
      </c>
      <c r="H8" s="36" t="s">
        <v>17</v>
      </c>
      <c r="I8" s="37" t="s">
        <v>18</v>
      </c>
      <c r="J8" s="38" t="s">
        <v>19</v>
      </c>
      <c r="K8" s="39" t="s">
        <v>17</v>
      </c>
      <c r="L8" s="37" t="s">
        <v>18</v>
      </c>
      <c r="M8" s="38" t="s">
        <v>19</v>
      </c>
      <c r="N8" s="36" t="s">
        <v>17</v>
      </c>
      <c r="O8" s="37" t="s">
        <v>18</v>
      </c>
      <c r="P8" s="38" t="s">
        <v>19</v>
      </c>
      <c r="Q8" s="36" t="s">
        <v>17</v>
      </c>
      <c r="R8" s="37" t="s">
        <v>18</v>
      </c>
      <c r="S8" s="38" t="s">
        <v>19</v>
      </c>
      <c r="T8" s="39" t="s">
        <v>17</v>
      </c>
      <c r="U8" s="37" t="s">
        <v>18</v>
      </c>
      <c r="V8" s="38" t="s">
        <v>19</v>
      </c>
      <c r="W8" s="33" t="s">
        <v>20</v>
      </c>
      <c r="X8" s="34"/>
      <c r="Y8" s="35"/>
    </row>
    <row r="9" spans="1:25" s="29" customFormat="1" ht="18" customHeight="1">
      <c r="A9" s="40"/>
      <c r="B9" s="40"/>
      <c r="C9" s="40"/>
      <c r="D9" s="41"/>
      <c r="E9" s="42" t="s">
        <v>21</v>
      </c>
      <c r="F9" s="43" t="s">
        <v>22</v>
      </c>
      <c r="G9" s="44" t="s">
        <v>23</v>
      </c>
      <c r="H9" s="42" t="s">
        <v>21</v>
      </c>
      <c r="I9" s="43" t="s">
        <v>22</v>
      </c>
      <c r="J9" s="44" t="s">
        <v>23</v>
      </c>
      <c r="K9" s="45" t="s">
        <v>21</v>
      </c>
      <c r="L9" s="43" t="s">
        <v>22</v>
      </c>
      <c r="M9" s="44" t="s">
        <v>23</v>
      </c>
      <c r="N9" s="42" t="s">
        <v>21</v>
      </c>
      <c r="O9" s="43" t="s">
        <v>22</v>
      </c>
      <c r="P9" s="44" t="s">
        <v>23</v>
      </c>
      <c r="Q9" s="42" t="s">
        <v>21</v>
      </c>
      <c r="R9" s="43" t="s">
        <v>22</v>
      </c>
      <c r="S9" s="44" t="s">
        <v>23</v>
      </c>
      <c r="T9" s="45" t="s">
        <v>21</v>
      </c>
      <c r="U9" s="43" t="s">
        <v>22</v>
      </c>
      <c r="V9" s="44" t="s">
        <v>23</v>
      </c>
      <c r="W9" s="46"/>
      <c r="X9" s="47"/>
      <c r="Y9" s="28"/>
    </row>
    <row r="10" spans="1:25" s="53" customFormat="1" ht="21.75" customHeight="1">
      <c r="A10" s="48" t="s">
        <v>24</v>
      </c>
      <c r="B10" s="48"/>
      <c r="C10" s="48"/>
      <c r="D10" s="48"/>
      <c r="E10" s="49">
        <f t="shared" ref="E10:S10" si="0">E11+E12+E13+E14+E15+E19</f>
        <v>849.39599999999996</v>
      </c>
      <c r="F10" s="50">
        <f t="shared" si="0"/>
        <v>414.71400000000006</v>
      </c>
      <c r="G10" s="50">
        <f t="shared" si="0"/>
        <v>434.67899999999997</v>
      </c>
      <c r="H10" s="50">
        <f t="shared" si="0"/>
        <v>851.38200000000006</v>
      </c>
      <c r="I10" s="50">
        <f t="shared" si="0"/>
        <v>415.6</v>
      </c>
      <c r="J10" s="49">
        <f t="shared" si="0"/>
        <v>435.78200000000004</v>
      </c>
      <c r="K10" s="49">
        <f t="shared" si="0"/>
        <v>813.7719815055483</v>
      </c>
      <c r="L10" s="49">
        <f t="shared" si="0"/>
        <v>416.48</v>
      </c>
      <c r="M10" s="49">
        <f t="shared" si="0"/>
        <v>397.29198150554834</v>
      </c>
      <c r="N10" s="49">
        <f t="shared" si="0"/>
        <v>855.19999999999993</v>
      </c>
      <c r="O10" s="49">
        <f t="shared" si="0"/>
        <v>417.3</v>
      </c>
      <c r="P10" s="49">
        <f t="shared" si="0"/>
        <v>438</v>
      </c>
      <c r="Q10" s="50">
        <f t="shared" si="0"/>
        <v>857.1</v>
      </c>
      <c r="R10" s="50">
        <f t="shared" si="0"/>
        <v>418.20000000000005</v>
      </c>
      <c r="S10" s="50">
        <f t="shared" si="0"/>
        <v>438.9</v>
      </c>
      <c r="T10" s="50">
        <v>608.14200000000005</v>
      </c>
      <c r="U10" s="50">
        <v>341.11399999999998</v>
      </c>
      <c r="V10" s="50">
        <v>267.02800000000002</v>
      </c>
      <c r="W10" s="51" t="s">
        <v>21</v>
      </c>
      <c r="X10" s="48"/>
      <c r="Y10" s="52"/>
    </row>
    <row r="11" spans="1:25" s="29" customFormat="1" ht="22.5" customHeight="1">
      <c r="A11" s="28" t="s">
        <v>25</v>
      </c>
      <c r="B11" s="28"/>
      <c r="C11" s="28"/>
      <c r="D11" s="28"/>
      <c r="E11" s="54">
        <f>42596/1000</f>
        <v>42.595999999999997</v>
      </c>
      <c r="F11" s="54">
        <f>12817/1000</f>
        <v>12.817</v>
      </c>
      <c r="G11" s="54">
        <f>29779/1000</f>
        <v>29.779</v>
      </c>
      <c r="H11" s="55">
        <f>37080/1000</f>
        <v>37.08</v>
      </c>
      <c r="I11" s="55">
        <f>8193/1000</f>
        <v>8.1929999999999996</v>
      </c>
      <c r="J11" s="55">
        <f>28887/1000</f>
        <v>28.887</v>
      </c>
      <c r="K11" s="56">
        <f t="shared" ref="K11:K22" si="1">SUM(L11:M11)</f>
        <v>38.548000000000002</v>
      </c>
      <c r="L11" s="56">
        <f>9287/1000</f>
        <v>9.2870000000000008</v>
      </c>
      <c r="M11" s="56">
        <f>29261/1000</f>
        <v>29.260999999999999</v>
      </c>
      <c r="N11" s="54">
        <v>44.4</v>
      </c>
      <c r="O11" s="54">
        <v>15</v>
      </c>
      <c r="P11" s="54">
        <v>29.4</v>
      </c>
      <c r="Q11" s="55">
        <v>47.5</v>
      </c>
      <c r="R11" s="55">
        <v>12.9</v>
      </c>
      <c r="S11" s="57">
        <v>34.5</v>
      </c>
      <c r="T11" s="58">
        <v>11.076000000000001</v>
      </c>
      <c r="U11" s="58">
        <v>2.964</v>
      </c>
      <c r="V11" s="59">
        <v>8.1129999999999995</v>
      </c>
      <c r="W11" s="27" t="s">
        <v>26</v>
      </c>
      <c r="X11" s="28"/>
      <c r="Y11" s="28"/>
    </row>
    <row r="12" spans="1:25" s="29" customFormat="1" ht="22.5" customHeight="1">
      <c r="A12" s="28" t="s">
        <v>27</v>
      </c>
      <c r="B12" s="28"/>
      <c r="C12" s="28"/>
      <c r="D12" s="28"/>
      <c r="E12" s="54">
        <f>326621/1000</f>
        <v>326.62099999999998</v>
      </c>
      <c r="F12" s="54">
        <f>150473/1000</f>
        <v>150.47300000000001</v>
      </c>
      <c r="G12" s="54">
        <f>176148/1000</f>
        <v>176.148</v>
      </c>
      <c r="H12" s="55">
        <f>309579/1000</f>
        <v>309.57900000000001</v>
      </c>
      <c r="I12" s="55">
        <f>142704/1000</f>
        <v>142.70400000000001</v>
      </c>
      <c r="J12" s="55">
        <f>166875/1000</f>
        <v>166.875</v>
      </c>
      <c r="K12" s="56">
        <f t="shared" si="1"/>
        <v>304.37099999999998</v>
      </c>
      <c r="L12" s="56">
        <f>138921/1000</f>
        <v>138.92099999999999</v>
      </c>
      <c r="M12" s="56">
        <f>165450/1000</f>
        <v>165.45</v>
      </c>
      <c r="N12" s="54">
        <v>310.2</v>
      </c>
      <c r="O12" s="54">
        <v>137</v>
      </c>
      <c r="P12" s="54">
        <v>173.3</v>
      </c>
      <c r="Q12" s="55">
        <v>311.60000000000002</v>
      </c>
      <c r="R12" s="55">
        <v>143.5</v>
      </c>
      <c r="S12" s="57">
        <v>168.1</v>
      </c>
      <c r="T12" s="58">
        <v>216.267</v>
      </c>
      <c r="U12" s="58">
        <v>111.94499999999999</v>
      </c>
      <c r="V12" s="59">
        <v>104.322</v>
      </c>
      <c r="W12" s="27" t="s">
        <v>28</v>
      </c>
      <c r="X12" s="28"/>
      <c r="Y12" s="28"/>
    </row>
    <row r="13" spans="1:25" s="29" customFormat="1" ht="22.5" customHeight="1">
      <c r="A13" s="28" t="s">
        <v>29</v>
      </c>
      <c r="B13" s="28"/>
      <c r="C13" s="28"/>
      <c r="D13" s="28"/>
      <c r="E13" s="54">
        <f>176428/1000</f>
        <v>176.428</v>
      </c>
      <c r="F13" s="54">
        <f>85864/1000</f>
        <v>85.864000000000004</v>
      </c>
      <c r="G13" s="54">
        <f>90563/1000</f>
        <v>90.563000000000002</v>
      </c>
      <c r="H13" s="55">
        <f>191758/1000</f>
        <v>191.75800000000001</v>
      </c>
      <c r="I13" s="55">
        <f>98903/1000</f>
        <v>98.903000000000006</v>
      </c>
      <c r="J13" s="55">
        <f>92855/1000</f>
        <v>92.855000000000004</v>
      </c>
      <c r="K13" s="56">
        <f t="shared" si="1"/>
        <v>204.08699999999999</v>
      </c>
      <c r="L13" s="56">
        <f>115364/1000</f>
        <v>115.364</v>
      </c>
      <c r="M13" s="56">
        <f>88723/1000</f>
        <v>88.722999999999999</v>
      </c>
      <c r="N13" s="54">
        <v>188.5</v>
      </c>
      <c r="O13" s="54">
        <v>98.3</v>
      </c>
      <c r="P13" s="54">
        <v>90.2</v>
      </c>
      <c r="Q13" s="55">
        <v>193.4</v>
      </c>
      <c r="R13" s="55">
        <v>95.7</v>
      </c>
      <c r="S13" s="57">
        <v>97.7</v>
      </c>
      <c r="T13" s="58">
        <v>167.417</v>
      </c>
      <c r="U13" s="58">
        <v>94.617000000000004</v>
      </c>
      <c r="V13" s="59">
        <v>72.8</v>
      </c>
      <c r="W13" s="27" t="s">
        <v>30</v>
      </c>
      <c r="X13" s="28"/>
      <c r="Y13" s="28"/>
    </row>
    <row r="14" spans="1:25" s="29" customFormat="1" ht="22.5" customHeight="1">
      <c r="A14" s="28" t="s">
        <v>31</v>
      </c>
      <c r="B14" s="28"/>
      <c r="C14" s="28"/>
      <c r="D14" s="28"/>
      <c r="E14" s="54">
        <f>143313/1000</f>
        <v>143.31299999999999</v>
      </c>
      <c r="F14" s="54">
        <f>85806/1000</f>
        <v>85.805999999999997</v>
      </c>
      <c r="G14" s="54">
        <f>57506/1000</f>
        <v>57.506</v>
      </c>
      <c r="H14" s="55">
        <f>149269/1000</f>
        <v>149.26900000000001</v>
      </c>
      <c r="I14" s="55">
        <f>85156/1000</f>
        <v>85.156000000000006</v>
      </c>
      <c r="J14" s="55">
        <f>64113/1000</f>
        <v>64.113</v>
      </c>
      <c r="K14" s="56">
        <f t="shared" si="1"/>
        <v>147.596</v>
      </c>
      <c r="L14" s="56">
        <f>80144/1000</f>
        <v>80.144000000000005</v>
      </c>
      <c r="M14" s="56">
        <f>67452/1000</f>
        <v>67.451999999999998</v>
      </c>
      <c r="N14" s="54">
        <v>145.69999999999999</v>
      </c>
      <c r="O14" s="54">
        <v>89.5</v>
      </c>
      <c r="P14" s="54">
        <v>56.2</v>
      </c>
      <c r="Q14" s="55">
        <v>135.6</v>
      </c>
      <c r="R14" s="55">
        <v>82.8</v>
      </c>
      <c r="S14" s="57">
        <v>52.7</v>
      </c>
      <c r="T14" s="58">
        <v>85.936000000000007</v>
      </c>
      <c r="U14" s="58">
        <v>60.726999999999997</v>
      </c>
      <c r="V14" s="59">
        <v>25.209</v>
      </c>
      <c r="W14" s="27" t="s">
        <v>32</v>
      </c>
      <c r="X14" s="28"/>
      <c r="Y14" s="28"/>
    </row>
    <row r="15" spans="1:25" s="29" customFormat="1" ht="22.5" customHeight="1">
      <c r="A15" s="28" t="s">
        <v>33</v>
      </c>
      <c r="B15" s="28"/>
      <c r="C15" s="28"/>
      <c r="D15" s="28"/>
      <c r="E15" s="54">
        <f>92453/1000</f>
        <v>92.453000000000003</v>
      </c>
      <c r="F15" s="54">
        <f>46896/1000</f>
        <v>46.896000000000001</v>
      </c>
      <c r="G15" s="54">
        <f>45556/1000</f>
        <v>45.555999999999997</v>
      </c>
      <c r="H15" s="55">
        <f>93847/1000</f>
        <v>93.846999999999994</v>
      </c>
      <c r="I15" s="55">
        <f>52491/1000</f>
        <v>52.491</v>
      </c>
      <c r="J15" s="55">
        <f>41356/1000</f>
        <v>41.356000000000002</v>
      </c>
      <c r="K15" s="56">
        <f t="shared" si="1"/>
        <v>51.035981505548335</v>
      </c>
      <c r="L15" s="56">
        <f>46641/1000</f>
        <v>46.640999999999998</v>
      </c>
      <c r="M15" s="56">
        <f>43963/10003</f>
        <v>4.3949815055483352</v>
      </c>
      <c r="N15" s="54">
        <v>94.3</v>
      </c>
      <c r="O15" s="54">
        <v>44.9</v>
      </c>
      <c r="P15" s="54">
        <v>49.4</v>
      </c>
      <c r="Q15" s="55">
        <v>86.9</v>
      </c>
      <c r="R15" s="55">
        <v>44</v>
      </c>
      <c r="S15" s="57">
        <v>43</v>
      </c>
      <c r="T15" s="58">
        <v>62.972000000000001</v>
      </c>
      <c r="U15" s="58">
        <v>37.027999999999999</v>
      </c>
      <c r="V15" s="59">
        <v>25.943999999999999</v>
      </c>
      <c r="W15" s="27" t="s">
        <v>34</v>
      </c>
      <c r="X15" s="28"/>
      <c r="Y15" s="28"/>
    </row>
    <row r="16" spans="1:25" s="29" customFormat="1" ht="21" customHeight="1">
      <c r="A16" s="28"/>
      <c r="B16" s="28" t="s">
        <v>35</v>
      </c>
      <c r="C16" s="28"/>
      <c r="D16" s="28"/>
      <c r="E16" s="54">
        <f>72428/1000</f>
        <v>72.427999999999997</v>
      </c>
      <c r="F16" s="54">
        <f>33619/1000</f>
        <v>33.619</v>
      </c>
      <c r="G16" s="54">
        <f>38808/1000</f>
        <v>38.808</v>
      </c>
      <c r="H16" s="55">
        <f>73636/1000</f>
        <v>73.635999999999996</v>
      </c>
      <c r="I16" s="55">
        <f>37559/1000</f>
        <v>37.558999999999997</v>
      </c>
      <c r="J16" s="55">
        <f>36077/1000</f>
        <v>36.076999999999998</v>
      </c>
      <c r="K16" s="56">
        <f t="shared" si="1"/>
        <v>77.328000000000003</v>
      </c>
      <c r="L16" s="56">
        <f>35900/1000</f>
        <v>35.9</v>
      </c>
      <c r="M16" s="56">
        <f>41428/1000</f>
        <v>41.427999999999997</v>
      </c>
      <c r="N16" s="54">
        <v>76.400000000000006</v>
      </c>
      <c r="O16" s="54">
        <v>32.6</v>
      </c>
      <c r="P16" s="54">
        <v>43.9</v>
      </c>
      <c r="Q16" s="55">
        <v>66.5</v>
      </c>
      <c r="R16" s="55">
        <v>31.2</v>
      </c>
      <c r="S16" s="57">
        <v>35.299999999999997</v>
      </c>
      <c r="T16" s="58">
        <v>47.679000000000002</v>
      </c>
      <c r="U16" s="58">
        <v>27.315000000000001</v>
      </c>
      <c r="V16" s="59">
        <v>20.364999999999998</v>
      </c>
      <c r="W16" s="27"/>
      <c r="X16" s="28" t="s">
        <v>36</v>
      </c>
      <c r="Y16" s="28"/>
    </row>
    <row r="17" spans="1:25" s="29" customFormat="1" ht="21" customHeight="1">
      <c r="A17" s="28"/>
      <c r="B17" s="28" t="s">
        <v>37</v>
      </c>
      <c r="C17" s="28"/>
      <c r="D17" s="28"/>
      <c r="E17" s="54">
        <f>19941/1000</f>
        <v>19.940999999999999</v>
      </c>
      <c r="F17" s="54">
        <f>13277/1000</f>
        <v>13.276999999999999</v>
      </c>
      <c r="G17" s="54">
        <f>6664/1000</f>
        <v>6.6639999999999997</v>
      </c>
      <c r="H17" s="55">
        <f>20211/1000</f>
        <v>20.210999999999999</v>
      </c>
      <c r="I17" s="55">
        <f>14932/1000</f>
        <v>14.932</v>
      </c>
      <c r="J17" s="55">
        <f>5279/1000</f>
        <v>5.2789999999999999</v>
      </c>
      <c r="K17" s="56">
        <f t="shared" si="1"/>
        <v>13.276</v>
      </c>
      <c r="L17" s="56">
        <f>10741/1000</f>
        <v>10.741</v>
      </c>
      <c r="M17" s="56">
        <f>2535/1000</f>
        <v>2.5350000000000001</v>
      </c>
      <c r="N17" s="54">
        <v>17.8</v>
      </c>
      <c r="O17" s="54">
        <v>12.4</v>
      </c>
      <c r="P17" s="54">
        <v>5.5</v>
      </c>
      <c r="Q17" s="55">
        <v>20.399999999999999</v>
      </c>
      <c r="R17" s="55">
        <v>12.8</v>
      </c>
      <c r="S17" s="57">
        <v>7.5</v>
      </c>
      <c r="T17" s="58">
        <v>15.292999999999999</v>
      </c>
      <c r="U17" s="58">
        <v>9.7129999999999992</v>
      </c>
      <c r="V17" s="59">
        <v>5.5789999999999997</v>
      </c>
      <c r="W17" s="27"/>
      <c r="X17" s="28" t="s">
        <v>38</v>
      </c>
      <c r="Y17" s="28"/>
    </row>
    <row r="18" spans="1:25" s="29" customFormat="1" ht="21" customHeight="1">
      <c r="A18" s="28"/>
      <c r="B18" s="28" t="s">
        <v>39</v>
      </c>
      <c r="C18" s="28"/>
      <c r="D18" s="28"/>
      <c r="E18" s="54">
        <f>84/1000</f>
        <v>8.4000000000000005E-2</v>
      </c>
      <c r="F18" s="60" t="s">
        <v>40</v>
      </c>
      <c r="G18" s="54">
        <f>84/1000</f>
        <v>8.4000000000000005E-2</v>
      </c>
      <c r="H18" s="61" t="s">
        <v>41</v>
      </c>
      <c r="I18" s="61" t="s">
        <v>41</v>
      </c>
      <c r="J18" s="61" t="s">
        <v>41</v>
      </c>
      <c r="K18" s="61" t="s">
        <v>41</v>
      </c>
      <c r="L18" s="61" t="s">
        <v>41</v>
      </c>
      <c r="M18" s="61" t="s">
        <v>41</v>
      </c>
      <c r="N18" s="61" t="s">
        <v>40</v>
      </c>
      <c r="O18" s="61" t="s">
        <v>40</v>
      </c>
      <c r="P18" s="61" t="s">
        <v>40</v>
      </c>
      <c r="Q18" s="54">
        <v>0.1</v>
      </c>
      <c r="R18" s="60" t="s">
        <v>40</v>
      </c>
      <c r="S18" s="54">
        <v>0.1</v>
      </c>
      <c r="T18" s="61" t="s">
        <v>40</v>
      </c>
      <c r="U18" s="61" t="s">
        <v>40</v>
      </c>
      <c r="V18" s="61" t="s">
        <v>40</v>
      </c>
      <c r="W18" s="27"/>
      <c r="X18" s="28" t="s">
        <v>42</v>
      </c>
      <c r="Y18" s="28"/>
    </row>
    <row r="19" spans="1:25" s="29" customFormat="1" ht="22.5" customHeight="1">
      <c r="A19" s="28" t="s">
        <v>43</v>
      </c>
      <c r="B19" s="28"/>
      <c r="C19" s="28"/>
      <c r="D19" s="28"/>
      <c r="E19" s="54">
        <f>67985/1000</f>
        <v>67.984999999999999</v>
      </c>
      <c r="F19" s="54">
        <f>32858/1000</f>
        <v>32.857999999999997</v>
      </c>
      <c r="G19" s="54">
        <f>35127/1000</f>
        <v>35.127000000000002</v>
      </c>
      <c r="H19" s="55">
        <f>69849/1000</f>
        <v>69.849000000000004</v>
      </c>
      <c r="I19" s="55">
        <f>28153/1000</f>
        <v>28.152999999999999</v>
      </c>
      <c r="J19" s="55">
        <f>41696/1000</f>
        <v>41.695999999999998</v>
      </c>
      <c r="K19" s="56">
        <f t="shared" si="1"/>
        <v>68.134</v>
      </c>
      <c r="L19" s="56">
        <f>26123/1000</f>
        <v>26.123000000000001</v>
      </c>
      <c r="M19" s="56">
        <f>42011/1000</f>
        <v>42.011000000000003</v>
      </c>
      <c r="N19" s="54">
        <v>72.099999999999994</v>
      </c>
      <c r="O19" s="54">
        <v>32.6</v>
      </c>
      <c r="P19" s="54">
        <v>39.5</v>
      </c>
      <c r="Q19" s="55">
        <v>82.1</v>
      </c>
      <c r="R19" s="55">
        <v>39.299999999999997</v>
      </c>
      <c r="S19" s="57">
        <v>42.9</v>
      </c>
      <c r="T19" s="58">
        <v>64.474000000000004</v>
      </c>
      <c r="U19" s="58">
        <v>33.832999999999998</v>
      </c>
      <c r="V19" s="59">
        <v>30.640999999999998</v>
      </c>
      <c r="W19" s="27" t="s">
        <v>44</v>
      </c>
      <c r="X19" s="28"/>
      <c r="Y19" s="28"/>
    </row>
    <row r="20" spans="1:25" s="29" customFormat="1" ht="21" customHeight="1">
      <c r="A20" s="28"/>
      <c r="B20" s="28" t="s">
        <v>45</v>
      </c>
      <c r="C20" s="28"/>
      <c r="D20" s="28"/>
      <c r="E20" s="54">
        <f>39527/1000</f>
        <v>39.527000000000001</v>
      </c>
      <c r="F20" s="54">
        <f>21551/1000</f>
        <v>21.550999999999998</v>
      </c>
      <c r="G20" s="54">
        <f>17976/1000</f>
        <v>17.975999999999999</v>
      </c>
      <c r="H20" s="55">
        <f>37288/1000</f>
        <v>37.287999999999997</v>
      </c>
      <c r="I20" s="55">
        <f>14357/1000</f>
        <v>14.356999999999999</v>
      </c>
      <c r="J20" s="55">
        <f>22931/1000</f>
        <v>22.931000000000001</v>
      </c>
      <c r="K20" s="56">
        <f t="shared" si="1"/>
        <v>34.224999999999994</v>
      </c>
      <c r="L20" s="56">
        <f>14758/1000</f>
        <v>14.757999999999999</v>
      </c>
      <c r="M20" s="56">
        <f>19467/1000</f>
        <v>19.466999999999999</v>
      </c>
      <c r="N20" s="54">
        <v>37.6</v>
      </c>
      <c r="O20" s="54">
        <v>18.7</v>
      </c>
      <c r="P20" s="54">
        <v>19</v>
      </c>
      <c r="Q20" s="55">
        <v>50.7</v>
      </c>
      <c r="R20" s="55">
        <v>23.1</v>
      </c>
      <c r="S20" s="57">
        <v>27.6</v>
      </c>
      <c r="T20" s="58">
        <v>39.710999999999999</v>
      </c>
      <c r="U20" s="58">
        <v>20.358000000000001</v>
      </c>
      <c r="V20" s="59">
        <v>19.353000000000002</v>
      </c>
      <c r="W20" s="27"/>
      <c r="X20" s="28" t="s">
        <v>46</v>
      </c>
      <c r="Y20" s="28"/>
    </row>
    <row r="21" spans="1:25" s="29" customFormat="1" ht="21" customHeight="1">
      <c r="A21" s="28"/>
      <c r="B21" s="28" t="s">
        <v>47</v>
      </c>
      <c r="C21" s="28"/>
      <c r="D21" s="28"/>
      <c r="E21" s="54">
        <f>15155/1000</f>
        <v>15.154999999999999</v>
      </c>
      <c r="F21" s="54">
        <f>5492/1000</f>
        <v>5.492</v>
      </c>
      <c r="G21" s="54">
        <f>9663/1000</f>
        <v>9.6630000000000003</v>
      </c>
      <c r="H21" s="55">
        <f>17708/1000</f>
        <v>17.707999999999998</v>
      </c>
      <c r="I21" s="55">
        <f>8245/1000</f>
        <v>8.2449999999999992</v>
      </c>
      <c r="J21" s="55">
        <f>9463/1000</f>
        <v>9.4629999999999992</v>
      </c>
      <c r="K21" s="56">
        <f t="shared" si="1"/>
        <v>14.840999999999999</v>
      </c>
      <c r="L21" s="56">
        <f>3019/1000</f>
        <v>3.0190000000000001</v>
      </c>
      <c r="M21" s="56">
        <f>11822/1000</f>
        <v>11.821999999999999</v>
      </c>
      <c r="N21" s="54">
        <v>16.399999999999999</v>
      </c>
      <c r="O21" s="54">
        <v>7.8</v>
      </c>
      <c r="P21" s="54">
        <v>8.5</v>
      </c>
      <c r="Q21" s="55">
        <v>18.5</v>
      </c>
      <c r="R21" s="55">
        <v>11.4</v>
      </c>
      <c r="S21" s="57">
        <v>7</v>
      </c>
      <c r="T21" s="58">
        <v>14.65</v>
      </c>
      <c r="U21" s="58">
        <v>8.7889999999999997</v>
      </c>
      <c r="V21" s="59">
        <v>5.8609999999999998</v>
      </c>
      <c r="W21" s="27"/>
      <c r="X21" s="28" t="s">
        <v>48</v>
      </c>
      <c r="Y21" s="28"/>
    </row>
    <row r="22" spans="1:25" s="29" customFormat="1" ht="21" customHeight="1">
      <c r="A22" s="28"/>
      <c r="B22" s="28" t="s">
        <v>39</v>
      </c>
      <c r="C22" s="28"/>
      <c r="D22" s="28"/>
      <c r="E22" s="54">
        <f>13303/1000</f>
        <v>13.303000000000001</v>
      </c>
      <c r="F22" s="54">
        <f>5815/1000</f>
        <v>5.8150000000000004</v>
      </c>
      <c r="G22" s="54">
        <f>7488/1000</f>
        <v>7.4880000000000004</v>
      </c>
      <c r="H22" s="55">
        <f>14853/1000</f>
        <v>14.853</v>
      </c>
      <c r="I22" s="55">
        <f>5551/1000</f>
        <v>5.5510000000000002</v>
      </c>
      <c r="J22" s="55">
        <f>9302/1000</f>
        <v>9.3019999999999996</v>
      </c>
      <c r="K22" s="56">
        <f t="shared" si="1"/>
        <v>16.067999999999998</v>
      </c>
      <c r="L22" s="56">
        <f>5346/1000</f>
        <v>5.3460000000000001</v>
      </c>
      <c r="M22" s="56">
        <f>10722/1000</f>
        <v>10.722</v>
      </c>
      <c r="N22" s="54">
        <v>18.100000000000001</v>
      </c>
      <c r="O22" s="54">
        <v>6.1</v>
      </c>
      <c r="P22" s="54">
        <v>12</v>
      </c>
      <c r="Q22" s="55">
        <v>13</v>
      </c>
      <c r="R22" s="55">
        <v>4.8</v>
      </c>
      <c r="S22" s="57">
        <v>8.1999999999999993</v>
      </c>
      <c r="T22" s="58">
        <v>10.113</v>
      </c>
      <c r="U22" s="58">
        <v>4.6859999999999999</v>
      </c>
      <c r="V22" s="59">
        <v>5.4269999999999996</v>
      </c>
      <c r="W22" s="27"/>
      <c r="X22" s="28" t="s">
        <v>42</v>
      </c>
      <c r="Y22" s="28"/>
    </row>
    <row r="23" spans="1:25" s="29" customFormat="1" ht="22.5" customHeight="1">
      <c r="A23" s="28" t="s">
        <v>49</v>
      </c>
      <c r="B23" s="28"/>
      <c r="C23" s="28"/>
      <c r="D23" s="28"/>
      <c r="E23" s="61" t="s">
        <v>40</v>
      </c>
      <c r="F23" s="61" t="s">
        <v>40</v>
      </c>
      <c r="G23" s="61" t="s">
        <v>40</v>
      </c>
      <c r="H23" s="61" t="s">
        <v>40</v>
      </c>
      <c r="I23" s="61" t="s">
        <v>40</v>
      </c>
      <c r="J23" s="61" t="s">
        <v>40</v>
      </c>
      <c r="K23" s="61" t="s">
        <v>40</v>
      </c>
      <c r="L23" s="61" t="s">
        <v>40</v>
      </c>
      <c r="M23" s="61" t="s">
        <v>40</v>
      </c>
      <c r="N23" s="61" t="s">
        <v>40</v>
      </c>
      <c r="O23" s="61" t="s">
        <v>40</v>
      </c>
      <c r="P23" s="61" t="s">
        <v>40</v>
      </c>
      <c r="Q23" s="61" t="s">
        <v>40</v>
      </c>
      <c r="R23" s="61" t="s">
        <v>40</v>
      </c>
      <c r="S23" s="61" t="s">
        <v>40</v>
      </c>
      <c r="T23" s="61" t="s">
        <v>40</v>
      </c>
      <c r="U23" s="61" t="s">
        <v>40</v>
      </c>
      <c r="V23" s="61" t="s">
        <v>40</v>
      </c>
      <c r="W23" s="27" t="s">
        <v>50</v>
      </c>
      <c r="X23" s="28"/>
      <c r="Y23" s="28"/>
    </row>
    <row r="24" spans="1:25" s="29" customFormat="1" ht="22.5" customHeight="1">
      <c r="A24" s="28" t="s">
        <v>51</v>
      </c>
      <c r="B24" s="28"/>
      <c r="C24" s="28"/>
      <c r="D24" s="28"/>
      <c r="E24" s="61" t="s">
        <v>40</v>
      </c>
      <c r="F24" s="61" t="s">
        <v>40</v>
      </c>
      <c r="G24" s="61" t="s">
        <v>40</v>
      </c>
      <c r="H24" s="61" t="s">
        <v>40</v>
      </c>
      <c r="I24" s="61" t="s">
        <v>40</v>
      </c>
      <c r="J24" s="61" t="s">
        <v>40</v>
      </c>
      <c r="K24" s="61" t="s">
        <v>40</v>
      </c>
      <c r="L24" s="61" t="s">
        <v>40</v>
      </c>
      <c r="M24" s="61" t="s">
        <v>40</v>
      </c>
      <c r="N24" s="61" t="s">
        <v>40</v>
      </c>
      <c r="O24" s="61" t="s">
        <v>40</v>
      </c>
      <c r="P24" s="61" t="s">
        <v>40</v>
      </c>
      <c r="Q24" s="61" t="s">
        <v>40</v>
      </c>
      <c r="R24" s="61" t="s">
        <v>40</v>
      </c>
      <c r="S24" s="61" t="s">
        <v>40</v>
      </c>
      <c r="T24" s="61" t="s">
        <v>40</v>
      </c>
      <c r="U24" s="61" t="s">
        <v>40</v>
      </c>
      <c r="V24" s="61" t="s">
        <v>40</v>
      </c>
      <c r="W24" s="27" t="s">
        <v>52</v>
      </c>
      <c r="X24" s="28"/>
      <c r="Y24" s="28"/>
    </row>
    <row r="25" spans="1:25" s="29" customFormat="1" ht="3" customHeight="1">
      <c r="A25" s="47"/>
      <c r="B25" s="47"/>
      <c r="C25" s="47"/>
      <c r="D25" s="47"/>
      <c r="E25" s="62"/>
      <c r="F25" s="62"/>
      <c r="G25" s="63"/>
      <c r="H25" s="64"/>
      <c r="I25" s="65"/>
      <c r="J25" s="66"/>
      <c r="K25" s="67"/>
      <c r="L25" s="62"/>
      <c r="M25" s="67"/>
      <c r="N25" s="65"/>
      <c r="O25" s="62"/>
      <c r="P25" s="62"/>
      <c r="Q25" s="64"/>
      <c r="R25" s="65"/>
      <c r="S25" s="66"/>
      <c r="T25" s="67"/>
      <c r="U25" s="62"/>
      <c r="V25" s="67"/>
      <c r="W25" s="46"/>
      <c r="X25" s="47"/>
      <c r="Y25" s="28"/>
    </row>
    <row r="26" spans="1:25" s="29" customFormat="1" ht="3" customHeight="1">
      <c r="G26" s="28"/>
      <c r="W26" s="28"/>
      <c r="X26" s="28"/>
      <c r="Y26" s="28"/>
    </row>
    <row r="27" spans="1:25" s="29" customFormat="1" ht="18.75">
      <c r="B27" s="68" t="s">
        <v>53</v>
      </c>
      <c r="C27" s="69" t="s">
        <v>54</v>
      </c>
      <c r="E27" s="70"/>
    </row>
    <row r="28" spans="1:25" s="29" customFormat="1" ht="18">
      <c r="B28" s="68" t="s">
        <v>55</v>
      </c>
      <c r="C28" s="69" t="s">
        <v>56</v>
      </c>
    </row>
    <row r="29" spans="1:25" s="29" customFormat="1" ht="18">
      <c r="Y29" s="28"/>
    </row>
    <row r="30" spans="1:25" s="29" customFormat="1" ht="18">
      <c r="Y30" s="28"/>
    </row>
    <row r="31" spans="1:25" s="29" customFormat="1" ht="18">
      <c r="Y31" s="28"/>
    </row>
    <row r="33" spans="3:25">
      <c r="C33" s="24" t="s">
        <v>57</v>
      </c>
      <c r="Y33" s="24"/>
    </row>
  </sheetData>
  <mergeCells count="19">
    <mergeCell ref="W8:X8"/>
    <mergeCell ref="A10:D10"/>
    <mergeCell ref="W10:X10"/>
    <mergeCell ref="H7:J7"/>
    <mergeCell ref="K7:M7"/>
    <mergeCell ref="N7:P7"/>
    <mergeCell ref="Q7:S7"/>
    <mergeCell ref="T7:V7"/>
    <mergeCell ref="W7:X7"/>
    <mergeCell ref="A4:D9"/>
    <mergeCell ref="E4:P4"/>
    <mergeCell ref="Q4:V4"/>
    <mergeCell ref="E6:G6"/>
    <mergeCell ref="H6:J6"/>
    <mergeCell ref="K6:M6"/>
    <mergeCell ref="N6:P6"/>
    <mergeCell ref="Q6:S6"/>
    <mergeCell ref="T6:V6"/>
    <mergeCell ref="E7:G7"/>
  </mergeCells>
  <pageMargins left="0.59055118110236227" right="0.19685039370078741" top="0.78740157480314965" bottom="0.39370078740157483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T-2.6น30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2014-01-29T03:47:55Z</dcterms:created>
  <dcterms:modified xsi:type="dcterms:W3CDTF">2014-01-29T03:48:05Z</dcterms:modified>
</cp:coreProperties>
</file>