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T-1.2" sheetId="1" r:id="rId1"/>
  </sheets>
  <calcPr calcId="125725"/>
</workbook>
</file>

<file path=xl/calcChain.xml><?xml version="1.0" encoding="utf-8"?>
<calcChain xmlns="http://schemas.openxmlformats.org/spreadsheetml/2006/main">
  <c r="N34" i="1"/>
  <c r="M34"/>
  <c r="N33"/>
  <c r="M33"/>
  <c r="L33"/>
  <c r="K33"/>
  <c r="J33"/>
  <c r="N32"/>
  <c r="M32"/>
  <c r="L32"/>
  <c r="K32"/>
  <c r="J32"/>
  <c r="N31"/>
  <c r="M31"/>
  <c r="L31"/>
  <c r="K31"/>
  <c r="J31"/>
  <c r="N30"/>
  <c r="M30"/>
  <c r="L30"/>
  <c r="K30"/>
  <c r="J30"/>
  <c r="N29"/>
  <c r="M29"/>
  <c r="L29"/>
  <c r="K29"/>
  <c r="J29"/>
  <c r="N28"/>
  <c r="M28"/>
  <c r="L28"/>
  <c r="K28"/>
  <c r="J28"/>
  <c r="N27"/>
  <c r="M27"/>
  <c r="L27"/>
  <c r="K27"/>
  <c r="J27"/>
  <c r="N26"/>
  <c r="M26"/>
  <c r="L26"/>
  <c r="K26"/>
  <c r="J26"/>
  <c r="N25"/>
  <c r="M25"/>
  <c r="L25"/>
  <c r="K25"/>
  <c r="J25"/>
  <c r="N24"/>
  <c r="M24"/>
  <c r="L24"/>
  <c r="K24"/>
  <c r="J24"/>
  <c r="N23"/>
  <c r="M23"/>
  <c r="L23"/>
  <c r="K23"/>
  <c r="J23"/>
  <c r="N22"/>
  <c r="M22"/>
  <c r="L22"/>
  <c r="K22"/>
  <c r="J22"/>
  <c r="N21"/>
  <c r="M21"/>
  <c r="L21"/>
  <c r="K21"/>
  <c r="J21"/>
  <c r="N20"/>
  <c r="M20"/>
  <c r="L20"/>
  <c r="K20"/>
  <c r="J20"/>
  <c r="N19"/>
  <c r="M19"/>
  <c r="L19"/>
  <c r="K19"/>
  <c r="J19"/>
  <c r="N18"/>
  <c r="M18"/>
  <c r="L18"/>
  <c r="K18"/>
  <c r="J18"/>
  <c r="N17"/>
  <c r="M17"/>
  <c r="L17"/>
  <c r="K17"/>
  <c r="J17"/>
  <c r="N16"/>
  <c r="M16"/>
  <c r="L16"/>
  <c r="K16"/>
  <c r="J16"/>
  <c r="N15"/>
  <c r="M15"/>
  <c r="L15"/>
  <c r="K15"/>
  <c r="J15"/>
  <c r="N14"/>
  <c r="M14"/>
  <c r="L14"/>
  <c r="K14"/>
  <c r="J14"/>
  <c r="N13"/>
  <c r="M13"/>
  <c r="L13"/>
  <c r="K13"/>
  <c r="J13"/>
  <c r="N12"/>
  <c r="M12"/>
  <c r="L12"/>
  <c r="K12"/>
  <c r="J12"/>
  <c r="N11"/>
  <c r="M11"/>
  <c r="L11"/>
  <c r="K11"/>
  <c r="J11"/>
  <c r="N10"/>
  <c r="M10"/>
  <c r="L10"/>
  <c r="K10"/>
  <c r="J10"/>
  <c r="N9"/>
  <c r="I9"/>
  <c r="M9" s="1"/>
  <c r="H9"/>
  <c r="L9" s="1"/>
  <c r="G9"/>
  <c r="K9" s="1"/>
  <c r="F9"/>
  <c r="J9" s="1"/>
  <c r="E9"/>
</calcChain>
</file>

<file path=xl/sharedStrings.xml><?xml version="1.0" encoding="utf-8"?>
<sst xmlns="http://schemas.openxmlformats.org/spreadsheetml/2006/main" count="84" uniqueCount="75">
  <si>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</si>
  <si>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2549-2553</t>
  </si>
  <si>
    <t>TABLE</t>
  </si>
  <si>
    <t>NUMBER OF POPULATION FROM REGISTRATION RECORD, PERCENT CHANGE AND DENSITY BY DISTRICT:  2006-2010</t>
  </si>
  <si>
    <t xml:space="preserve">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</si>
  <si>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</si>
  <si>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</si>
  <si>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</si>
  <si>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</si>
  <si>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</si>
  <si>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</si>
  <si>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</si>
  <si>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</si>
  <si>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( 2006 )</t>
  </si>
  <si>
    <t>( 2007 )</t>
  </si>
  <si>
    <t>( 2008 )</t>
  </si>
  <si>
    <t>( 2009 )</t>
  </si>
  <si>
    <t>( 2010 )</t>
  </si>
  <si>
    <t>Population density</t>
  </si>
  <si>
    <t>(Per sq. km.)</t>
  </si>
  <si>
    <t>รวมยอด</t>
  </si>
  <si>
    <t>Total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</si>
  <si>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</si>
  <si>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</si>
  <si>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</si>
  <si>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</si>
  <si>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</si>
  <si>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</si>
  <si>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</si>
  <si>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</si>
  <si>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</si>
  <si>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</si>
  <si>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</si>
  <si>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</si>
  <si>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</si>
  <si>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</si>
  <si>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</si>
  <si>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</si>
  <si>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</si>
  <si>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</si>
  <si>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</si>
  <si>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</si>
  <si>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</si>
  <si>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</si>
  <si>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</si>
  <si>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</si>
  <si>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</si>
  <si>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</si>
  <si>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</si>
  <si>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</si>
  <si>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</si>
  <si>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</si>
  <si>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</si>
  <si>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</si>
  <si>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</si>
  <si>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</si>
  <si>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</si>
  <si>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</si>
  <si>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</si>
  <si>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</si>
  <si>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</si>
  <si>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</si>
  <si>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</si>
  <si>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</si>
  <si>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</si>
  <si>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</si>
  <si>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</si>
  <si>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</si>
  <si>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</si>
  <si>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</si>
  <si>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</si>
  <si>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-</t>
  </si>
  <si>
    <t>Kanlayaniwatthana</t>
  </si>
  <si>
    <t xml:space="preserve">           ที่มา:  ที่ทำการปกครองจังหวัดเชียงใหม่</t>
  </si>
  <si>
    <t xml:space="preserve"> Source:  Chiang Mai Provincial  Administration Office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</si>
</sst>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#,##0____"/>
    <numFmt numFmtId="188" formatCode="#,##0.0____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1"/>
      <color rgb="FF000000"/>
      <name val="JasmineUPC"/>
      <family val="1"/>
      <charset val="222"/>
    </font>
    <font>
      <b/>
      <sz val="12"/>
      <name val="AngsanaUPC"/>
      <family val="1"/>
      <charset val="222"/>
    </font>
    <font>
      <b/>
      <sz val="11"/>
      <name val="AngsanaUPC"/>
      <family val="1"/>
      <charset val="222"/>
    </font>
    <font>
      <sz val="16"/>
      <name val="Angsana New"/>
      <family val="1"/>
    </font>
    <font>
      <sz val="11"/>
      <name val="AngsanaUPC"/>
      <family val="1"/>
      <charset val="22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" fillId="0" borderId="0"/>
    <xf numFmtId="0" fontId="12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readingOrder="1"/>
    </xf>
    <xf numFmtId="0" fontId="5" fillId="0" borderId="9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7" fontId="8" fillId="0" borderId="9" xfId="0" applyNumberFormat="1" applyFont="1" applyBorder="1" applyAlignment="1">
      <alignment vertical="center"/>
    </xf>
    <xf numFmtId="187" fontId="8" fillId="0" borderId="11" xfId="0" applyNumberFormat="1" applyFont="1" applyBorder="1" applyAlignment="1">
      <alignment vertical="center"/>
    </xf>
    <xf numFmtId="188" fontId="9" fillId="0" borderId="5" xfId="0" applyNumberFormat="1" applyFont="1" applyBorder="1" applyAlignment="1">
      <alignment vertical="center"/>
    </xf>
    <xf numFmtId="188" fontId="9" fillId="0" borderId="9" xfId="0" applyNumberFormat="1" applyFont="1" applyBorder="1" applyAlignment="1">
      <alignment vertical="center"/>
    </xf>
    <xf numFmtId="188" fontId="8" fillId="0" borderId="11" xfId="1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187" fontId="5" fillId="0" borderId="4" xfId="0" applyNumberFormat="1" applyFont="1" applyBorder="1" applyAlignment="1">
      <alignment vertical="center" shrinkToFit="1"/>
    </xf>
    <xf numFmtId="187" fontId="5" fillId="2" borderId="4" xfId="2" applyNumberFormat="1" applyFont="1" applyFill="1" applyBorder="1" applyAlignment="1">
      <alignment vertical="center"/>
    </xf>
    <xf numFmtId="41" fontId="5" fillId="0" borderId="9" xfId="0" applyNumberFormat="1" applyFont="1" applyBorder="1" applyAlignment="1">
      <alignment vertical="center"/>
    </xf>
    <xf numFmtId="188" fontId="11" fillId="0" borderId="5" xfId="0" applyNumberFormat="1" applyFont="1" applyBorder="1" applyAlignment="1">
      <alignment vertical="center"/>
    </xf>
    <xf numFmtId="188" fontId="5" fillId="0" borderId="5" xfId="0" applyNumberFormat="1" applyFont="1" applyBorder="1" applyAlignment="1">
      <alignment vertical="center" shrinkToFit="1"/>
    </xf>
    <xf numFmtId="188" fontId="11" fillId="0" borderId="9" xfId="0" applyNumberFormat="1" applyFont="1" applyBorder="1" applyAlignment="1">
      <alignment vertical="center"/>
    </xf>
    <xf numFmtId="188" fontId="5" fillId="0" borderId="9" xfId="1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187" fontId="5" fillId="0" borderId="8" xfId="0" applyNumberFormat="1" applyFont="1" applyBorder="1" applyAlignment="1">
      <alignment horizontal="center" vertical="center"/>
    </xf>
    <xf numFmtId="187" fontId="5" fillId="0" borderId="6" xfId="0" applyNumberFormat="1" applyFont="1" applyBorder="1" applyAlignment="1">
      <alignment horizontal="center" vertical="center"/>
    </xf>
    <xf numFmtId="187" fontId="5" fillId="0" borderId="6" xfId="0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188" fontId="11" fillId="0" borderId="8" xfId="0" applyNumberFormat="1" applyFont="1" applyBorder="1" applyAlignment="1">
      <alignment horizontal="center" vertical="center"/>
    </xf>
    <xf numFmtId="188" fontId="5" fillId="0" borderId="8" xfId="0" applyNumberFormat="1" applyFont="1" applyBorder="1" applyAlignment="1">
      <alignment horizontal="center" vertical="center" shrinkToFit="1"/>
    </xf>
    <xf numFmtId="188" fontId="11" fillId="0" borderId="10" xfId="0" applyNumberFormat="1" applyFont="1" applyBorder="1" applyAlignment="1">
      <alignment horizontal="center" vertical="center"/>
    </xf>
    <xf numFmtId="188" fontId="9" fillId="0" borderId="10" xfId="0" applyNumberFormat="1" applyFont="1" applyBorder="1" applyAlignment="1">
      <alignment vertical="center"/>
    </xf>
    <xf numFmtId="188" fontId="5" fillId="0" borderId="10" xfId="1" applyNumberFormat="1" applyFont="1" applyFill="1" applyBorder="1" applyAlignment="1">
      <alignment horizontal="right" vertical="center" shrinkToFit="1"/>
    </xf>
    <xf numFmtId="0" fontId="5" fillId="0" borderId="8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</cellXfs>
  <cellStyles count="4">
    <cellStyle name="Normal_ชาวเขา" xfId="3"/>
    <cellStyle name="ปกติ" xfId="0" builtinId="0"/>
    <cellStyle name="ปกติ_Sheet1" xfId="2"/>
    <cellStyle name="ปกติ_T-1.2 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0</xdr:rowOff>
    </xdr:from>
    <xdr:to>
      <xdr:col>17</xdr:col>
      <xdr:colOff>190500</xdr:colOff>
      <xdr:row>35</xdr:row>
      <xdr:rowOff>76200</xdr:rowOff>
    </xdr:to>
    <xdr:grpSp>
      <xdr:nvGrpSpPr>
        <xdr:cNvPr id="2" name="Group 3"/>
        <xdr:cNvGrpSpPr>
          <a:grpSpLocks/>
        </xdr:cNvGrpSpPr>
      </xdr:nvGrpSpPr>
      <xdr:grpSpPr bwMode="auto">
        <a:xfrm rot="10800000">
          <a:off x="9658350" y="0"/>
          <a:ext cx="285750" cy="6467475"/>
          <a:chOff x="1016" y="0"/>
          <a:chExt cx="38" cy="680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1016" y="1"/>
            <a:ext cx="38" cy="679"/>
            <a:chOff x="625" y="7"/>
            <a:chExt cx="30" cy="502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25" y="7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26" y="7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21" y="38"/>
            <a:ext cx="20" cy="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สถิติประชากรศาสตร์ ประชากรและเคหะ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24" y="-4"/>
            <a:ext cx="2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Q39"/>
  <sheetViews>
    <sheetView showGridLines="0" tabSelected="1" zoomScaleNormal="100" workbookViewId="0"/>
  </sheetViews>
  <sheetFormatPr defaultRowHeight="21"/>
  <cols>
    <col min="1" max="1" width="1.5703125" style="6" customWidth="1"/>
    <col min="2" max="2" width="6.28515625" style="6" customWidth="1"/>
    <col min="3" max="3" width="4" style="6" customWidth="1"/>
    <col min="4" max="4" width="9.140625" style="6"/>
    <col min="5" max="13" width="9.42578125" style="6" customWidth="1"/>
    <col min="14" max="14" width="12.7109375" style="6" customWidth="1"/>
    <col min="15" max="15" width="0.85546875" style="6" customWidth="1"/>
    <col min="16" max="16" width="24.5703125" style="6" customWidth="1"/>
    <col min="17" max="17" width="2.28515625" style="6" customWidth="1"/>
    <col min="18" max="18" width="4.28515625" style="6" customWidth="1"/>
    <col min="19" max="16384" width="9.140625" style="6"/>
  </cols>
  <sheetData>
    <row r="1" spans="1:17" s="1" customFormat="1" ht="23.25" customHeight="1">
      <c r="B1" s="1" t="s">
        <v>0</v>
      </c>
      <c r="C1" s="2">
        <v>1.2</v>
      </c>
      <c r="D1" s="1" t="s">
        <v>1</v>
      </c>
    </row>
    <row r="2" spans="1:17" s="3" customFormat="1" ht="17.25" customHeight="1">
      <c r="B2" s="3" t="s">
        <v>2</v>
      </c>
      <c r="C2" s="4">
        <v>1.2</v>
      </c>
      <c r="D2" s="3" t="s">
        <v>3</v>
      </c>
    </row>
    <row r="3" spans="1:17" ht="7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s="14" customFormat="1" ht="18.75" customHeight="1">
      <c r="A4" s="7" t="s">
        <v>4</v>
      </c>
      <c r="B4" s="8"/>
      <c r="C4" s="8"/>
      <c r="D4" s="9"/>
      <c r="E4" s="7" t="s">
        <v>5</v>
      </c>
      <c r="F4" s="10"/>
      <c r="G4" s="10"/>
      <c r="H4" s="10"/>
      <c r="I4" s="11"/>
      <c r="J4" s="10" t="s">
        <v>6</v>
      </c>
      <c r="K4" s="10"/>
      <c r="L4" s="10"/>
      <c r="M4" s="11"/>
      <c r="N4" s="12" t="s">
        <v>7</v>
      </c>
      <c r="O4" s="7" t="s">
        <v>8</v>
      </c>
      <c r="P4" s="11"/>
      <c r="Q4" s="13"/>
    </row>
    <row r="5" spans="1:17" s="14" customFormat="1" ht="18" customHeight="1">
      <c r="A5" s="15"/>
      <c r="B5" s="16"/>
      <c r="C5" s="16"/>
      <c r="D5" s="17"/>
      <c r="E5" s="18" t="s">
        <v>9</v>
      </c>
      <c r="F5" s="19"/>
      <c r="G5" s="19"/>
      <c r="H5" s="19"/>
      <c r="I5" s="20"/>
      <c r="J5" s="19" t="s">
        <v>10</v>
      </c>
      <c r="K5" s="19"/>
      <c r="L5" s="19"/>
      <c r="M5" s="20"/>
      <c r="N5" s="21" t="s">
        <v>11</v>
      </c>
      <c r="O5" s="22"/>
      <c r="P5" s="23"/>
      <c r="Q5" s="13"/>
    </row>
    <row r="6" spans="1:17" s="14" customFormat="1" ht="18.75" customHeight="1">
      <c r="A6" s="15"/>
      <c r="B6" s="16"/>
      <c r="C6" s="16"/>
      <c r="D6" s="17"/>
      <c r="E6" s="21">
        <v>2549</v>
      </c>
      <c r="F6" s="21">
        <v>2550</v>
      </c>
      <c r="G6" s="21">
        <v>2551</v>
      </c>
      <c r="H6" s="21">
        <v>2552</v>
      </c>
      <c r="I6" s="21">
        <v>2553</v>
      </c>
      <c r="J6" s="21">
        <v>2550</v>
      </c>
      <c r="K6" s="21">
        <v>2551</v>
      </c>
      <c r="L6" s="21">
        <v>2552</v>
      </c>
      <c r="M6" s="21">
        <v>2553</v>
      </c>
      <c r="N6" s="21" t="s">
        <v>12</v>
      </c>
      <c r="O6" s="22"/>
      <c r="P6" s="23"/>
      <c r="Q6" s="24"/>
    </row>
    <row r="7" spans="1:17" s="14" customFormat="1" ht="18.75" customHeight="1">
      <c r="A7" s="15"/>
      <c r="B7" s="16"/>
      <c r="C7" s="16"/>
      <c r="D7" s="17"/>
      <c r="E7" s="25" t="s">
        <v>13</v>
      </c>
      <c r="F7" s="25" t="s">
        <v>14</v>
      </c>
      <c r="G7" s="25" t="s">
        <v>15</v>
      </c>
      <c r="H7" s="25" t="s">
        <v>16</v>
      </c>
      <c r="I7" s="25" t="s">
        <v>17</v>
      </c>
      <c r="J7" s="25" t="s">
        <v>14</v>
      </c>
      <c r="K7" s="25" t="s">
        <v>15</v>
      </c>
      <c r="L7" s="25" t="s">
        <v>16</v>
      </c>
      <c r="M7" s="25" t="s">
        <v>17</v>
      </c>
      <c r="N7" s="21" t="s">
        <v>18</v>
      </c>
      <c r="O7" s="22"/>
      <c r="P7" s="23"/>
      <c r="Q7" s="13"/>
    </row>
    <row r="8" spans="1:17" s="14" customFormat="1" ht="17.25" customHeight="1">
      <c r="A8" s="26"/>
      <c r="B8" s="27"/>
      <c r="C8" s="27"/>
      <c r="D8" s="28"/>
      <c r="E8" s="29"/>
      <c r="F8" s="30"/>
      <c r="G8" s="29"/>
      <c r="H8" s="29"/>
      <c r="I8" s="29"/>
      <c r="J8" s="31"/>
      <c r="K8" s="30"/>
      <c r="L8" s="29"/>
      <c r="M8" s="29"/>
      <c r="N8" s="32" t="s">
        <v>19</v>
      </c>
      <c r="O8" s="18"/>
      <c r="P8" s="20"/>
      <c r="Q8" s="13"/>
    </row>
    <row r="9" spans="1:17" s="43" customFormat="1" ht="21.75" customHeight="1">
      <c r="A9" s="33" t="s">
        <v>20</v>
      </c>
      <c r="B9" s="34"/>
      <c r="C9" s="34"/>
      <c r="D9" s="34"/>
      <c r="E9" s="35">
        <f>SUM(E10:E33)</f>
        <v>1658298</v>
      </c>
      <c r="F9" s="35">
        <f>SUM(F10:F33)</f>
        <v>1664399</v>
      </c>
      <c r="G9" s="35">
        <f>SUM(G10:G33)</f>
        <v>1670317</v>
      </c>
      <c r="H9" s="35">
        <f>SUM(H10:H34)</f>
        <v>1632548</v>
      </c>
      <c r="I9" s="36">
        <f>SUM(I10:I34)</f>
        <v>1640479</v>
      </c>
      <c r="J9" s="37">
        <f t="shared" ref="J9:M33" si="0">((F9-E9)/E9)*100</f>
        <v>0.36790733631711553</v>
      </c>
      <c r="K9" s="38">
        <f t="shared" si="0"/>
        <v>0.35556378007917572</v>
      </c>
      <c r="L9" s="38">
        <f t="shared" si="0"/>
        <v>-2.2611875470344849</v>
      </c>
      <c r="M9" s="38">
        <f>((I9-H9)/H9)*100</f>
        <v>0.48580501155249345</v>
      </c>
      <c r="N9" s="39">
        <f>I9/20107.057</f>
        <v>81.587225818278625</v>
      </c>
      <c r="O9" s="40" t="s">
        <v>21</v>
      </c>
      <c r="P9" s="41"/>
      <c r="Q9" s="42"/>
    </row>
    <row r="10" spans="1:17" s="56" customFormat="1" ht="14.1" customHeight="1">
      <c r="A10" s="44"/>
      <c r="B10" s="45" t="s">
        <v>22</v>
      </c>
      <c r="C10" s="45"/>
      <c r="D10" s="46"/>
      <c r="E10" s="47">
        <v>243065</v>
      </c>
      <c r="F10" s="48">
        <v>242709</v>
      </c>
      <c r="G10" s="48">
        <v>241825</v>
      </c>
      <c r="H10" s="48">
        <v>238460</v>
      </c>
      <c r="I10" s="49">
        <v>238332</v>
      </c>
      <c r="J10" s="50">
        <f t="shared" si="0"/>
        <v>-0.14646288029950835</v>
      </c>
      <c r="K10" s="51">
        <f t="shared" si="0"/>
        <v>-0.36422217552707148</v>
      </c>
      <c r="L10" s="52">
        <f t="shared" si="0"/>
        <v>-1.3915021193011474</v>
      </c>
      <c r="M10" s="38">
        <f t="shared" si="0"/>
        <v>-5.3677765663004279E-2</v>
      </c>
      <c r="N10" s="53">
        <f>I10/166.389</f>
        <v>1432.3783423183022</v>
      </c>
      <c r="O10" s="44"/>
      <c r="P10" s="54" t="s">
        <v>23</v>
      </c>
      <c r="Q10" s="55"/>
    </row>
    <row r="11" spans="1:17" s="56" customFormat="1" ht="14.1" customHeight="1">
      <c r="A11" s="44"/>
      <c r="B11" s="45" t="s">
        <v>24</v>
      </c>
      <c r="C11" s="45"/>
      <c r="D11" s="46"/>
      <c r="E11" s="47">
        <v>65563</v>
      </c>
      <c r="F11" s="48">
        <v>65646</v>
      </c>
      <c r="G11" s="48">
        <v>65675</v>
      </c>
      <c r="H11" s="48">
        <v>65816</v>
      </c>
      <c r="I11" s="49">
        <v>65893</v>
      </c>
      <c r="J11" s="50">
        <f t="shared" si="0"/>
        <v>0.12659579335905924</v>
      </c>
      <c r="K11" s="51">
        <f t="shared" si="0"/>
        <v>4.4176339761752434E-2</v>
      </c>
      <c r="L11" s="52">
        <f t="shared" si="0"/>
        <v>0.21469356680624288</v>
      </c>
      <c r="M11" s="38">
        <f t="shared" si="0"/>
        <v>0.11699282849155221</v>
      </c>
      <c r="N11" s="53">
        <f>I11/753.529</f>
        <v>87.445871359960933</v>
      </c>
      <c r="O11" s="44"/>
      <c r="P11" s="54" t="s">
        <v>25</v>
      </c>
      <c r="Q11" s="55"/>
    </row>
    <row r="12" spans="1:17" s="56" customFormat="1" ht="14.1" customHeight="1">
      <c r="A12" s="44"/>
      <c r="B12" s="45" t="s">
        <v>26</v>
      </c>
      <c r="C12" s="45"/>
      <c r="D12" s="46"/>
      <c r="E12" s="47">
        <v>67055</v>
      </c>
      <c r="F12" s="48">
        <v>67363</v>
      </c>
      <c r="G12" s="48">
        <v>67807</v>
      </c>
      <c r="H12" s="48">
        <v>56723</v>
      </c>
      <c r="I12" s="49">
        <v>56834</v>
      </c>
      <c r="J12" s="50">
        <f t="shared" si="0"/>
        <v>0.45932443516516297</v>
      </c>
      <c r="K12" s="51">
        <f t="shared" si="0"/>
        <v>0.6591155382034648</v>
      </c>
      <c r="L12" s="52">
        <f t="shared" si="0"/>
        <v>-16.346394914979278</v>
      </c>
      <c r="M12" s="38">
        <f t="shared" si="0"/>
        <v>0.19568781622974807</v>
      </c>
      <c r="N12" s="53">
        <f>I12/3361.151</f>
        <v>16.90908858304789</v>
      </c>
      <c r="O12" s="44"/>
      <c r="P12" s="54" t="s">
        <v>27</v>
      </c>
      <c r="Q12" s="55"/>
    </row>
    <row r="13" spans="1:17" s="56" customFormat="1" ht="14.1" customHeight="1">
      <c r="A13" s="44"/>
      <c r="B13" s="45" t="s">
        <v>28</v>
      </c>
      <c r="C13" s="45"/>
      <c r="D13" s="46"/>
      <c r="E13" s="47">
        <v>87071</v>
      </c>
      <c r="F13" s="48">
        <v>87561</v>
      </c>
      <c r="G13" s="48">
        <v>87922</v>
      </c>
      <c r="H13" s="48">
        <v>81264</v>
      </c>
      <c r="I13" s="49">
        <v>81594</v>
      </c>
      <c r="J13" s="50">
        <f t="shared" si="0"/>
        <v>0.56275912760850333</v>
      </c>
      <c r="K13" s="51">
        <f t="shared" si="0"/>
        <v>0.41228400772033208</v>
      </c>
      <c r="L13" s="52">
        <f t="shared" si="0"/>
        <v>-7.5726211869611699</v>
      </c>
      <c r="M13" s="38">
        <f t="shared" si="0"/>
        <v>0.40608387477849966</v>
      </c>
      <c r="N13" s="53">
        <f>I13/1882.082</f>
        <v>43.353052630012932</v>
      </c>
      <c r="O13" s="44"/>
      <c r="P13" s="54" t="s">
        <v>29</v>
      </c>
      <c r="Q13" s="55"/>
    </row>
    <row r="14" spans="1:17" s="56" customFormat="1" ht="14.1" customHeight="1">
      <c r="A14" s="44"/>
      <c r="B14" s="45" t="s">
        <v>30</v>
      </c>
      <c r="C14" s="45"/>
      <c r="D14" s="46"/>
      <c r="E14" s="47">
        <v>64847</v>
      </c>
      <c r="F14" s="48">
        <v>65276</v>
      </c>
      <c r="G14" s="48">
        <v>65810</v>
      </c>
      <c r="H14" s="48">
        <v>66432</v>
      </c>
      <c r="I14" s="49">
        <v>66914</v>
      </c>
      <c r="J14" s="50">
        <f t="shared" si="0"/>
        <v>0.66155720387990191</v>
      </c>
      <c r="K14" s="51">
        <f t="shared" si="0"/>
        <v>0.81806483240394623</v>
      </c>
      <c r="L14" s="52">
        <f t="shared" si="0"/>
        <v>0.94514511472420604</v>
      </c>
      <c r="M14" s="38">
        <f t="shared" si="0"/>
        <v>0.72555394990366096</v>
      </c>
      <c r="N14" s="53">
        <f>I14/671.276</f>
        <v>99.68180003456105</v>
      </c>
      <c r="O14" s="44"/>
      <c r="P14" s="54" t="s">
        <v>31</v>
      </c>
      <c r="Q14" s="55"/>
    </row>
    <row r="15" spans="1:17" s="56" customFormat="1" ht="14.1" customHeight="1">
      <c r="A15" s="44"/>
      <c r="B15" s="45" t="s">
        <v>32</v>
      </c>
      <c r="C15" s="45"/>
      <c r="D15" s="46"/>
      <c r="E15" s="47">
        <v>75784</v>
      </c>
      <c r="F15" s="48">
        <v>75527</v>
      </c>
      <c r="G15" s="48">
        <v>75352</v>
      </c>
      <c r="H15" s="48">
        <v>74314</v>
      </c>
      <c r="I15" s="49">
        <v>74365</v>
      </c>
      <c r="J15" s="50">
        <f t="shared" si="0"/>
        <v>-0.33912171434603611</v>
      </c>
      <c r="K15" s="51">
        <f t="shared" si="0"/>
        <v>-0.23170521800150939</v>
      </c>
      <c r="L15" s="52">
        <f t="shared" si="0"/>
        <v>-1.3775347701454508</v>
      </c>
      <c r="M15" s="38">
        <f t="shared" si="0"/>
        <v>6.8627714831660247E-2</v>
      </c>
      <c r="N15" s="53">
        <f>I15/1362.784</f>
        <v>54.568442247634252</v>
      </c>
      <c r="O15" s="44"/>
      <c r="P15" s="54" t="s">
        <v>33</v>
      </c>
      <c r="Q15" s="55"/>
    </row>
    <row r="16" spans="1:17" s="56" customFormat="1" ht="14.1" customHeight="1">
      <c r="A16" s="44"/>
      <c r="B16" s="45" t="s">
        <v>34</v>
      </c>
      <c r="C16" s="45"/>
      <c r="D16" s="46"/>
      <c r="E16" s="47">
        <v>83716</v>
      </c>
      <c r="F16" s="48">
        <v>84215</v>
      </c>
      <c r="G16" s="48">
        <v>84815</v>
      </c>
      <c r="H16" s="48">
        <v>84570</v>
      </c>
      <c r="I16" s="49">
        <v>84902</v>
      </c>
      <c r="J16" s="50">
        <f t="shared" si="0"/>
        <v>0.59606287925844526</v>
      </c>
      <c r="K16" s="51">
        <f t="shared" si="0"/>
        <v>0.71246215044825745</v>
      </c>
      <c r="L16" s="52">
        <f t="shared" si="0"/>
        <v>-0.28886399811354124</v>
      </c>
      <c r="M16" s="38">
        <f t="shared" si="0"/>
        <v>0.39257419888849471</v>
      </c>
      <c r="N16" s="53">
        <f>I16/443.634</f>
        <v>191.3784786558289</v>
      </c>
      <c r="O16" s="44"/>
      <c r="P16" s="54" t="s">
        <v>35</v>
      </c>
      <c r="Q16" s="55"/>
    </row>
    <row r="17" spans="1:17" s="56" customFormat="1" ht="14.1" customHeight="1">
      <c r="A17" s="44"/>
      <c r="B17" s="45" t="s">
        <v>36</v>
      </c>
      <c r="C17" s="45"/>
      <c r="D17" s="46"/>
      <c r="E17" s="47">
        <v>23301</v>
      </c>
      <c r="F17" s="48">
        <v>23385</v>
      </c>
      <c r="G17" s="48">
        <v>23512</v>
      </c>
      <c r="H17" s="48">
        <v>23371</v>
      </c>
      <c r="I17" s="49">
        <v>23346</v>
      </c>
      <c r="J17" s="50">
        <f t="shared" si="0"/>
        <v>0.36049954937556328</v>
      </c>
      <c r="K17" s="51">
        <f t="shared" si="0"/>
        <v>0.54308317297412867</v>
      </c>
      <c r="L17" s="52">
        <f t="shared" si="0"/>
        <v>-0.59969377339231023</v>
      </c>
      <c r="M17" s="38">
        <f t="shared" si="0"/>
        <v>-0.10697017671473194</v>
      </c>
      <c r="N17" s="53">
        <f>I17/898.022</f>
        <v>25.997135927627607</v>
      </c>
      <c r="O17" s="44"/>
      <c r="P17" s="54" t="s">
        <v>37</v>
      </c>
      <c r="Q17" s="55"/>
    </row>
    <row r="18" spans="1:17" s="56" customFormat="1" ht="14.1" customHeight="1">
      <c r="A18" s="44"/>
      <c r="B18" s="45" t="s">
        <v>38</v>
      </c>
      <c r="C18" s="45"/>
      <c r="D18" s="46"/>
      <c r="E18" s="47">
        <v>121374</v>
      </c>
      <c r="F18" s="48">
        <v>123137</v>
      </c>
      <c r="G18" s="48">
        <v>123487</v>
      </c>
      <c r="H18" s="48">
        <v>111562</v>
      </c>
      <c r="I18" s="49">
        <v>112004</v>
      </c>
      <c r="J18" s="50">
        <f t="shared" si="0"/>
        <v>1.4525351393214363</v>
      </c>
      <c r="K18" s="51">
        <f t="shared" si="0"/>
        <v>0.28423625717696549</v>
      </c>
      <c r="L18" s="52">
        <f t="shared" si="0"/>
        <v>-9.6568869597609464</v>
      </c>
      <c r="M18" s="38">
        <f t="shared" si="0"/>
        <v>0.39619225184202511</v>
      </c>
      <c r="N18" s="53">
        <f>I18/888.164</f>
        <v>126.10734053620727</v>
      </c>
      <c r="O18" s="44"/>
      <c r="P18" s="54" t="s">
        <v>39</v>
      </c>
      <c r="Q18" s="55"/>
    </row>
    <row r="19" spans="1:17" s="56" customFormat="1" ht="14.1" customHeight="1">
      <c r="A19" s="44"/>
      <c r="B19" s="45" t="s">
        <v>40</v>
      </c>
      <c r="C19" s="45"/>
      <c r="D19" s="46"/>
      <c r="E19" s="47">
        <v>77490</v>
      </c>
      <c r="F19" s="48">
        <v>77719</v>
      </c>
      <c r="G19" s="48">
        <v>77690</v>
      </c>
      <c r="H19" s="48">
        <v>71359</v>
      </c>
      <c r="I19" s="49">
        <v>72138</v>
      </c>
      <c r="J19" s="50">
        <f t="shared" si="0"/>
        <v>0.29552200283907598</v>
      </c>
      <c r="K19" s="51">
        <f t="shared" si="0"/>
        <v>-3.7313912942781045E-2</v>
      </c>
      <c r="L19" s="52">
        <f t="shared" si="0"/>
        <v>-8.1490539322950184</v>
      </c>
      <c r="M19" s="38">
        <f t="shared" si="0"/>
        <v>1.0916632800347539</v>
      </c>
      <c r="N19" s="53">
        <f>I19/736.701</f>
        <v>97.920323170458573</v>
      </c>
      <c r="O19" s="44"/>
      <c r="P19" s="54" t="s">
        <v>41</v>
      </c>
      <c r="Q19" s="55"/>
    </row>
    <row r="20" spans="1:17" s="56" customFormat="1" ht="14.1" customHeight="1">
      <c r="A20" s="44"/>
      <c r="B20" s="45" t="s">
        <v>42</v>
      </c>
      <c r="C20" s="45"/>
      <c r="D20" s="46"/>
      <c r="E20" s="47">
        <v>51844</v>
      </c>
      <c r="F20" s="48">
        <v>51495</v>
      </c>
      <c r="G20" s="48">
        <v>51321</v>
      </c>
      <c r="H20" s="48">
        <v>50641</v>
      </c>
      <c r="I20" s="49">
        <v>50399</v>
      </c>
      <c r="J20" s="50">
        <f t="shared" si="0"/>
        <v>-0.67317336625260393</v>
      </c>
      <c r="K20" s="51">
        <f t="shared" si="0"/>
        <v>-0.33789688319254296</v>
      </c>
      <c r="L20" s="52">
        <f t="shared" si="0"/>
        <v>-1.3249936673096783</v>
      </c>
      <c r="M20" s="38">
        <f t="shared" si="0"/>
        <v>-0.47787365968286566</v>
      </c>
      <c r="N20" s="53">
        <f>I20/1148.186</f>
        <v>43.89445612470454</v>
      </c>
      <c r="O20" s="44"/>
      <c r="P20" s="54" t="s">
        <v>43</v>
      </c>
      <c r="Q20" s="55"/>
    </row>
    <row r="21" spans="1:17" s="56" customFormat="1" ht="14.1" customHeight="1">
      <c r="A21" s="44"/>
      <c r="B21" s="45" t="s">
        <v>44</v>
      </c>
      <c r="C21" s="45"/>
      <c r="D21" s="46"/>
      <c r="E21" s="47">
        <v>76612</v>
      </c>
      <c r="F21" s="48">
        <v>76279</v>
      </c>
      <c r="G21" s="48">
        <v>75923</v>
      </c>
      <c r="H21" s="48">
        <v>75762</v>
      </c>
      <c r="I21" s="49">
        <v>75600</v>
      </c>
      <c r="J21" s="50">
        <f t="shared" si="0"/>
        <v>-0.43465775596512296</v>
      </c>
      <c r="K21" s="51">
        <f t="shared" si="0"/>
        <v>-0.46670774394000974</v>
      </c>
      <c r="L21" s="52">
        <f t="shared" si="0"/>
        <v>-0.21205695243865494</v>
      </c>
      <c r="M21" s="38">
        <f t="shared" si="0"/>
        <v>-0.21382751247327159</v>
      </c>
      <c r="N21" s="53">
        <f>I21/177.188</f>
        <v>426.66546267241574</v>
      </c>
      <c r="O21" s="44"/>
      <c r="P21" s="54" t="s">
        <v>45</v>
      </c>
      <c r="Q21" s="55"/>
    </row>
    <row r="22" spans="1:17" s="56" customFormat="1" ht="14.1" customHeight="1">
      <c r="A22" s="44"/>
      <c r="B22" s="45" t="s">
        <v>46</v>
      </c>
      <c r="C22" s="45"/>
      <c r="D22" s="46"/>
      <c r="E22" s="47">
        <v>74488</v>
      </c>
      <c r="F22" s="48">
        <v>75101</v>
      </c>
      <c r="G22" s="48">
        <v>76124</v>
      </c>
      <c r="H22" s="48">
        <v>76611</v>
      </c>
      <c r="I22" s="49">
        <v>77330</v>
      </c>
      <c r="J22" s="50">
        <f t="shared" si="0"/>
        <v>0.82295134786811297</v>
      </c>
      <c r="K22" s="51">
        <f t="shared" si="0"/>
        <v>1.3621656169691483</v>
      </c>
      <c r="L22" s="52">
        <f t="shared" si="0"/>
        <v>0.63974567810414595</v>
      </c>
      <c r="M22" s="38">
        <f t="shared" si="0"/>
        <v>0.93850752502904289</v>
      </c>
      <c r="N22" s="53">
        <f>I22/217.513</f>
        <v>355.51898047473026</v>
      </c>
      <c r="O22" s="44"/>
      <c r="P22" s="54" t="s">
        <v>47</v>
      </c>
      <c r="Q22" s="55"/>
    </row>
    <row r="23" spans="1:17" s="56" customFormat="1" ht="14.1" customHeight="1">
      <c r="A23" s="44"/>
      <c r="B23" s="45" t="s">
        <v>48</v>
      </c>
      <c r="C23" s="45"/>
      <c r="D23" s="46"/>
      <c r="E23" s="47">
        <v>108352</v>
      </c>
      <c r="F23" s="48">
        <v>110291</v>
      </c>
      <c r="G23" s="48">
        <v>112487</v>
      </c>
      <c r="H23" s="48">
        <v>89902</v>
      </c>
      <c r="I23" s="49">
        <v>91969</v>
      </c>
      <c r="J23" s="50">
        <f t="shared" si="0"/>
        <v>1.7895378027170703</v>
      </c>
      <c r="K23" s="51">
        <f t="shared" si="0"/>
        <v>1.9910962816548947</v>
      </c>
      <c r="L23" s="52">
        <f t="shared" si="0"/>
        <v>-20.077875665632472</v>
      </c>
      <c r="M23" s="38">
        <f t="shared" si="0"/>
        <v>2.2991702075593423</v>
      </c>
      <c r="N23" s="53">
        <f>I23/285.019</f>
        <v>322.67673383177964</v>
      </c>
      <c r="O23" s="44"/>
      <c r="P23" s="54" t="s">
        <v>49</v>
      </c>
      <c r="Q23" s="55"/>
    </row>
    <row r="24" spans="1:17" s="56" customFormat="1" ht="14.1" customHeight="1">
      <c r="A24" s="44"/>
      <c r="B24" s="45" t="s">
        <v>50</v>
      </c>
      <c r="C24" s="45"/>
      <c r="D24" s="46"/>
      <c r="E24" s="47">
        <v>73538</v>
      </c>
      <c r="F24" s="48">
        <v>74490</v>
      </c>
      <c r="G24" s="48">
        <v>75619</v>
      </c>
      <c r="H24" s="48">
        <v>100110</v>
      </c>
      <c r="I24" s="49">
        <v>101600</v>
      </c>
      <c r="J24" s="50">
        <f t="shared" si="0"/>
        <v>1.2945687943648181</v>
      </c>
      <c r="K24" s="51">
        <f t="shared" si="0"/>
        <v>1.5156396831789503</v>
      </c>
      <c r="L24" s="52">
        <f t="shared" si="0"/>
        <v>32.387362964334358</v>
      </c>
      <c r="M24" s="38">
        <f t="shared" si="0"/>
        <v>1.4883628009189891</v>
      </c>
      <c r="N24" s="53">
        <f>I24/263.106</f>
        <v>386.15614999277858</v>
      </c>
      <c r="O24" s="44"/>
      <c r="P24" s="54" t="s">
        <v>51</v>
      </c>
      <c r="Q24" s="55"/>
    </row>
    <row r="25" spans="1:17" s="56" customFormat="1" ht="14.1" customHeight="1">
      <c r="A25" s="44"/>
      <c r="B25" s="45" t="s">
        <v>52</v>
      </c>
      <c r="C25" s="45"/>
      <c r="D25" s="46"/>
      <c r="E25" s="47">
        <v>43843</v>
      </c>
      <c r="F25" s="48">
        <v>43935</v>
      </c>
      <c r="G25" s="48">
        <v>44139</v>
      </c>
      <c r="H25" s="48">
        <v>43465</v>
      </c>
      <c r="I25" s="49">
        <v>43710</v>
      </c>
      <c r="J25" s="50">
        <f t="shared" si="0"/>
        <v>0.20983965513308853</v>
      </c>
      <c r="K25" s="51">
        <f t="shared" si="0"/>
        <v>0.46432229429839539</v>
      </c>
      <c r="L25" s="52">
        <f t="shared" si="0"/>
        <v>-1.5269942681075692</v>
      </c>
      <c r="M25" s="38">
        <f t="shared" si="0"/>
        <v>0.56367191993558041</v>
      </c>
      <c r="N25" s="53">
        <f>I25/1430.383</f>
        <v>30.558249084336154</v>
      </c>
      <c r="O25" s="57"/>
      <c r="P25" s="54" t="s">
        <v>53</v>
      </c>
      <c r="Q25" s="55"/>
    </row>
    <row r="26" spans="1:17" s="56" customFormat="1" ht="14.1" customHeight="1">
      <c r="A26" s="44"/>
      <c r="B26" s="45" t="s">
        <v>54</v>
      </c>
      <c r="C26" s="45"/>
      <c r="D26" s="46"/>
      <c r="E26" s="47">
        <v>27186</v>
      </c>
      <c r="F26" s="48">
        <v>27189</v>
      </c>
      <c r="G26" s="48">
        <v>27127</v>
      </c>
      <c r="H26" s="48">
        <v>27189</v>
      </c>
      <c r="I26" s="49">
        <v>27217</v>
      </c>
      <c r="J26" s="50">
        <f t="shared" si="0"/>
        <v>1.1035091591260208E-2</v>
      </c>
      <c r="K26" s="51">
        <f t="shared" si="0"/>
        <v>-0.22803339585861929</v>
      </c>
      <c r="L26" s="52">
        <f t="shared" si="0"/>
        <v>0.22855457662107861</v>
      </c>
      <c r="M26" s="38">
        <f t="shared" si="0"/>
        <v>0.10298282393615066</v>
      </c>
      <c r="N26" s="53">
        <f>I26/803.918</f>
        <v>33.855442968063905</v>
      </c>
      <c r="O26" s="44"/>
      <c r="P26" s="54" t="s">
        <v>55</v>
      </c>
      <c r="Q26" s="55"/>
    </row>
    <row r="27" spans="1:17" s="56" customFormat="1" ht="14.1" customHeight="1">
      <c r="A27" s="44"/>
      <c r="B27" s="45" t="s">
        <v>56</v>
      </c>
      <c r="C27" s="45"/>
      <c r="D27" s="46"/>
      <c r="E27" s="47">
        <v>60737</v>
      </c>
      <c r="F27" s="48">
        <v>60327</v>
      </c>
      <c r="G27" s="48">
        <v>60512</v>
      </c>
      <c r="H27" s="48">
        <v>57915</v>
      </c>
      <c r="I27" s="49">
        <v>58581</v>
      </c>
      <c r="J27" s="50">
        <f t="shared" si="0"/>
        <v>-0.67504157268222009</v>
      </c>
      <c r="K27" s="51">
        <f t="shared" si="0"/>
        <v>0.30666202529547298</v>
      </c>
      <c r="L27" s="52">
        <f t="shared" si="0"/>
        <v>-4.2917107350608141</v>
      </c>
      <c r="M27" s="38">
        <f t="shared" si="0"/>
        <v>1.14996114996115</v>
      </c>
      <c r="N27" s="53">
        <f>I27/2093.831</f>
        <v>27.977902705614731</v>
      </c>
      <c r="O27" s="44"/>
      <c r="P27" s="54" t="s">
        <v>57</v>
      </c>
      <c r="Q27" s="55"/>
    </row>
    <row r="28" spans="1:17" s="56" customFormat="1" ht="14.1" customHeight="1">
      <c r="A28" s="44"/>
      <c r="B28" s="45" t="s">
        <v>58</v>
      </c>
      <c r="C28" s="45"/>
      <c r="D28" s="46"/>
      <c r="E28" s="47">
        <v>75196</v>
      </c>
      <c r="F28" s="48">
        <v>75488</v>
      </c>
      <c r="G28" s="48">
        <v>75892</v>
      </c>
      <c r="H28" s="48">
        <v>76331</v>
      </c>
      <c r="I28" s="49">
        <v>76438</v>
      </c>
      <c r="J28" s="50">
        <f t="shared" si="0"/>
        <v>0.38831852758125435</v>
      </c>
      <c r="K28" s="51">
        <f t="shared" si="0"/>
        <v>0.53518440016956337</v>
      </c>
      <c r="L28" s="52">
        <f t="shared" si="0"/>
        <v>0.57845359194645019</v>
      </c>
      <c r="M28" s="38">
        <f t="shared" si="0"/>
        <v>0.14017895743538011</v>
      </c>
      <c r="N28" s="53">
        <f>I28/97.457</f>
        <v>784.32539478949695</v>
      </c>
      <c r="O28" s="44"/>
      <c r="P28" s="54" t="s">
        <v>59</v>
      </c>
      <c r="Q28" s="55"/>
    </row>
    <row r="29" spans="1:17" s="56" customFormat="1" ht="14.1" customHeight="1">
      <c r="A29" s="44"/>
      <c r="B29" s="45" t="s">
        <v>60</v>
      </c>
      <c r="C29" s="45"/>
      <c r="D29" s="46"/>
      <c r="E29" s="47">
        <v>29279</v>
      </c>
      <c r="F29" s="48">
        <v>29570</v>
      </c>
      <c r="G29" s="48">
        <v>29836</v>
      </c>
      <c r="H29" s="48">
        <v>26653</v>
      </c>
      <c r="I29" s="49">
        <v>27028</v>
      </c>
      <c r="J29" s="50">
        <f t="shared" si="0"/>
        <v>0.99388640322415378</v>
      </c>
      <c r="K29" s="51">
        <f t="shared" si="0"/>
        <v>0.89956036523503558</v>
      </c>
      <c r="L29" s="52">
        <f t="shared" si="0"/>
        <v>-10.668320150154177</v>
      </c>
      <c r="M29" s="38">
        <f t="shared" si="0"/>
        <v>1.4069710726747457</v>
      </c>
      <c r="N29" s="53">
        <f>I29/672.172</f>
        <v>40.20994626375392</v>
      </c>
      <c r="O29" s="44"/>
      <c r="P29" s="54" t="s">
        <v>61</v>
      </c>
      <c r="Q29" s="55"/>
    </row>
    <row r="30" spans="1:17" s="56" customFormat="1" ht="14.1" customHeight="1">
      <c r="A30" s="44"/>
      <c r="B30" s="45" t="s">
        <v>62</v>
      </c>
      <c r="C30" s="45"/>
      <c r="D30" s="46"/>
      <c r="E30" s="47">
        <v>47926</v>
      </c>
      <c r="F30" s="48">
        <v>47783</v>
      </c>
      <c r="G30" s="48">
        <v>47919</v>
      </c>
      <c r="H30" s="48">
        <v>44218</v>
      </c>
      <c r="I30" s="49">
        <v>44368</v>
      </c>
      <c r="J30" s="50">
        <f t="shared" si="0"/>
        <v>-0.29837666402370316</v>
      </c>
      <c r="K30" s="51">
        <f t="shared" si="0"/>
        <v>0.28462005315698052</v>
      </c>
      <c r="L30" s="52">
        <f t="shared" si="0"/>
        <v>-7.7234499885222974</v>
      </c>
      <c r="M30" s="38">
        <f t="shared" si="0"/>
        <v>0.33922836853769961</v>
      </c>
      <c r="N30" s="53">
        <f>I30/510.851</f>
        <v>86.85115620797454</v>
      </c>
      <c r="O30" s="44"/>
      <c r="P30" s="54" t="s">
        <v>63</v>
      </c>
      <c r="Q30" s="55"/>
    </row>
    <row r="31" spans="1:17" s="56" customFormat="1" ht="14.1" customHeight="1">
      <c r="A31" s="44"/>
      <c r="B31" s="45" t="s">
        <v>64</v>
      </c>
      <c r="C31" s="45"/>
      <c r="D31" s="46"/>
      <c r="E31" s="47">
        <v>30859</v>
      </c>
      <c r="F31" s="48">
        <v>31041</v>
      </c>
      <c r="G31" s="48">
        <v>31120</v>
      </c>
      <c r="H31" s="48">
        <v>31103</v>
      </c>
      <c r="I31" s="49">
        <v>31151</v>
      </c>
      <c r="J31" s="50">
        <f t="shared" si="0"/>
        <v>0.58977931883729229</v>
      </c>
      <c r="K31" s="51">
        <f t="shared" si="0"/>
        <v>0.25450211011243196</v>
      </c>
      <c r="L31" s="52">
        <f t="shared" si="0"/>
        <v>-5.4627249357326484E-2</v>
      </c>
      <c r="M31" s="38">
        <f t="shared" si="0"/>
        <v>0.15432594926534418</v>
      </c>
      <c r="N31" s="53">
        <f>I31/602.218</f>
        <v>51.727115429960584</v>
      </c>
      <c r="O31" s="44"/>
      <c r="P31" s="54" t="s">
        <v>65</v>
      </c>
      <c r="Q31" s="55"/>
    </row>
    <row r="32" spans="1:17" s="56" customFormat="1" ht="14.1" customHeight="1">
      <c r="A32" s="44"/>
      <c r="B32" s="45" t="s">
        <v>66</v>
      </c>
      <c r="C32" s="45"/>
      <c r="D32" s="46"/>
      <c r="E32" s="47">
        <v>21726</v>
      </c>
      <c r="F32" s="48">
        <v>21627</v>
      </c>
      <c r="G32" s="48">
        <v>21427</v>
      </c>
      <c r="H32" s="48">
        <v>21405</v>
      </c>
      <c r="I32" s="49">
        <v>21326</v>
      </c>
      <c r="J32" s="50">
        <f t="shared" si="0"/>
        <v>-0.45567522783761388</v>
      </c>
      <c r="K32" s="51">
        <f t="shared" si="0"/>
        <v>-0.92476996347158646</v>
      </c>
      <c r="L32" s="52">
        <f t="shared" si="0"/>
        <v>-0.10267419610771457</v>
      </c>
      <c r="M32" s="38">
        <f t="shared" si="0"/>
        <v>-0.36907264657790234</v>
      </c>
      <c r="N32" s="53">
        <f>I32/422.583</f>
        <v>50.465825648452487</v>
      </c>
      <c r="O32" s="44"/>
      <c r="P32" s="54" t="s">
        <v>67</v>
      </c>
      <c r="Q32" s="55"/>
    </row>
    <row r="33" spans="1:17" s="56" customFormat="1" ht="13.5" customHeight="1">
      <c r="A33" s="44"/>
      <c r="B33" s="45" t="s">
        <v>68</v>
      </c>
      <c r="C33" s="45"/>
      <c r="D33" s="46"/>
      <c r="E33" s="47">
        <v>27446</v>
      </c>
      <c r="F33" s="48">
        <v>27245</v>
      </c>
      <c r="G33" s="48">
        <v>26976</v>
      </c>
      <c r="H33" s="48">
        <v>26798</v>
      </c>
      <c r="I33" s="49">
        <v>26632</v>
      </c>
      <c r="J33" s="50">
        <f t="shared" si="0"/>
        <v>-0.73234715441230047</v>
      </c>
      <c r="K33" s="51">
        <f t="shared" si="0"/>
        <v>-0.98733712607817947</v>
      </c>
      <c r="L33" s="52">
        <f t="shared" si="0"/>
        <v>-0.65984578884934753</v>
      </c>
      <c r="M33" s="38">
        <f t="shared" si="0"/>
        <v>-0.61944921262780805</v>
      </c>
      <c r="N33" s="53">
        <f>I33/218.9</f>
        <v>121.66285975331201</v>
      </c>
      <c r="O33" s="44"/>
      <c r="P33" s="54" t="s">
        <v>69</v>
      </c>
      <c r="Q33" s="55"/>
    </row>
    <row r="34" spans="1:17" s="14" customFormat="1" ht="13.5" customHeight="1">
      <c r="A34" s="58"/>
      <c r="B34" s="59" t="s">
        <v>70</v>
      </c>
      <c r="C34" s="59"/>
      <c r="D34" s="60"/>
      <c r="E34" s="61" t="s">
        <v>71</v>
      </c>
      <c r="F34" s="62" t="s">
        <v>71</v>
      </c>
      <c r="G34" s="62" t="s">
        <v>71</v>
      </c>
      <c r="H34" s="63">
        <v>10574</v>
      </c>
      <c r="I34" s="64">
        <v>10808</v>
      </c>
      <c r="J34" s="65" t="s">
        <v>71</v>
      </c>
      <c r="K34" s="66" t="s">
        <v>71</v>
      </c>
      <c r="L34" s="67" t="s">
        <v>71</v>
      </c>
      <c r="M34" s="68">
        <f t="shared" ref="M34:M58" si="1">((I34-H34)/H34)*100</f>
        <v>2.2129752222432382</v>
      </c>
      <c r="N34" s="69">
        <f>I34/674.58</f>
        <v>16.021820984909127</v>
      </c>
      <c r="O34" s="58"/>
      <c r="P34" s="70" t="s">
        <v>72</v>
      </c>
      <c r="Q34" s="13"/>
    </row>
    <row r="35" spans="1:17" s="14" customFormat="1" ht="5.0999999999999996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7" s="14" customFormat="1" ht="18" customHeight="1">
      <c r="A36" s="14" t="s">
        <v>73</v>
      </c>
      <c r="L36" s="14" t="s">
        <v>74</v>
      </c>
    </row>
    <row r="38" spans="1:17">
      <c r="I38" s="71"/>
      <c r="J38" s="71"/>
    </row>
    <row r="39" spans="1:17">
      <c r="J39" s="71"/>
    </row>
  </sheetData>
  <mergeCells count="33">
    <mergeCell ref="B32:D32"/>
    <mergeCell ref="B33:D33"/>
    <mergeCell ref="B34:D34"/>
    <mergeCell ref="B26:D26"/>
    <mergeCell ref="B27:D27"/>
    <mergeCell ref="B28:D28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14:D14"/>
    <mergeCell ref="B15:D15"/>
    <mergeCell ref="B16:D16"/>
    <mergeCell ref="B17:D17"/>
    <mergeCell ref="B18:D18"/>
    <mergeCell ref="B19:D19"/>
    <mergeCell ref="A9:D9"/>
    <mergeCell ref="O9:P9"/>
    <mergeCell ref="B10:D10"/>
    <mergeCell ref="B11:D11"/>
    <mergeCell ref="B12:D12"/>
    <mergeCell ref="B13:D13"/>
    <mergeCell ref="A4:D8"/>
    <mergeCell ref="E4:I4"/>
    <mergeCell ref="J4:M4"/>
    <mergeCell ref="O4:P8"/>
    <mergeCell ref="E5:I5"/>
    <mergeCell ref="J5:M5"/>
  </mergeCells>
  <printOptions verticalCentered="1"/>
  <pageMargins left="0.78740157480314965" right="0.11811023622047245" top="0.6692913385826772" bottom="0.6692913385826772" header="0.39370078740157483" footer="0.39370078740157483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2012-09-10T02:52:47Z</dcterms:created>
  <dcterms:modified xsi:type="dcterms:W3CDTF">2012-09-10T02:53:14Z</dcterms:modified>
</cp:coreProperties>
</file>