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-6-ok\"/>
    </mc:Choice>
  </mc:AlternateContent>
  <bookViews>
    <workbookView xWindow="-135" yWindow="-15" windowWidth="12120" windowHeight="6855" firstSheet="1" activeTab="1"/>
  </bookViews>
  <sheets>
    <sheet name="XXXXXX" sheetId="1" state="veryHidden" r:id="rId1"/>
    <sheet name="ตาราง 2.1-50" sheetId="2" r:id="rId2"/>
    <sheet name="ต่อ2-51" sheetId="10" r:id="rId3"/>
    <sheet name="ต่อ3-52" sheetId="8" r:id="rId4"/>
    <sheet name="ต่อ4-53" sheetId="15" r:id="rId5"/>
    <sheet name="รวม" sheetId="13" r:id="rId6"/>
    <sheet name="คำนวณ" sheetId="17" r:id="rId7"/>
    <sheet name="ตาราง2" sheetId="18" r:id="rId8"/>
    <sheet name="ทำใหม่" sheetId="19" r:id="rId9"/>
    <sheet name="ตาราง 1บทที่2" sheetId="22" r:id="rId10"/>
    <sheet name="ตาราง 1บทที่2 (2)" sheetId="23" r:id="rId11"/>
  </sheets>
  <calcPr calcId="152511"/>
</workbook>
</file>

<file path=xl/calcChain.xml><?xml version="1.0" encoding="utf-8"?>
<calcChain xmlns="http://schemas.openxmlformats.org/spreadsheetml/2006/main">
  <c r="J8" i="23" l="1"/>
  <c r="F8" i="23"/>
  <c r="O8" i="22"/>
  <c r="L8" i="22"/>
  <c r="I8" i="22"/>
  <c r="L10" i="22"/>
  <c r="K10" i="22"/>
  <c r="I10" i="22"/>
  <c r="H10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N11" i="22"/>
  <c r="K11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M10" i="22"/>
  <c r="J10" i="22"/>
  <c r="G10" i="22"/>
  <c r="M3" i="19"/>
  <c r="H26" i="19"/>
  <c r="E10" i="22"/>
  <c r="F10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Q27" i="19"/>
  <c r="P27" i="19"/>
  <c r="O27" i="19"/>
  <c r="N27" i="19"/>
  <c r="M27" i="19" s="1"/>
  <c r="L27" i="19"/>
  <c r="K27" i="19"/>
  <c r="J27" i="19"/>
  <c r="I27" i="19"/>
  <c r="H27" i="19" s="1"/>
  <c r="G27" i="19"/>
  <c r="F27" i="19"/>
  <c r="E27" i="19"/>
  <c r="D27" i="19"/>
  <c r="C27" i="19" s="1"/>
  <c r="Q26" i="19"/>
  <c r="P26" i="19"/>
  <c r="O26" i="19"/>
  <c r="N26" i="19"/>
  <c r="M26" i="19" s="1"/>
  <c r="L26" i="19"/>
  <c r="K26" i="19"/>
  <c r="J26" i="19"/>
  <c r="I26" i="19"/>
  <c r="G26" i="19"/>
  <c r="F26" i="19"/>
  <c r="E26" i="19"/>
  <c r="D26" i="19"/>
  <c r="Q25" i="19"/>
  <c r="P25" i="19"/>
  <c r="O25" i="19"/>
  <c r="N25" i="19"/>
  <c r="M25" i="19" s="1"/>
  <c r="L25" i="19"/>
  <c r="K25" i="19"/>
  <c r="J25" i="19"/>
  <c r="I25" i="19"/>
  <c r="H25" i="19" s="1"/>
  <c r="G25" i="19"/>
  <c r="F25" i="19"/>
  <c r="E25" i="19"/>
  <c r="D25" i="19"/>
  <c r="C25" i="19" s="1"/>
  <c r="Q24" i="19"/>
  <c r="P24" i="19"/>
  <c r="O24" i="19"/>
  <c r="N24" i="19"/>
  <c r="M24" i="19" s="1"/>
  <c r="L24" i="19"/>
  <c r="K24" i="19"/>
  <c r="J24" i="19"/>
  <c r="I24" i="19"/>
  <c r="H24" i="19" s="1"/>
  <c r="G24" i="19"/>
  <c r="F24" i="19"/>
  <c r="E24" i="19"/>
  <c r="D24" i="19"/>
  <c r="Q23" i="19"/>
  <c r="P23" i="19"/>
  <c r="O23" i="19"/>
  <c r="N23" i="19"/>
  <c r="M23" i="19" s="1"/>
  <c r="L23" i="19"/>
  <c r="K23" i="19"/>
  <c r="J23" i="19"/>
  <c r="I23" i="19"/>
  <c r="H23" i="19" s="1"/>
  <c r="G23" i="19"/>
  <c r="F23" i="19"/>
  <c r="E23" i="19"/>
  <c r="D23" i="19"/>
  <c r="C23" i="19" s="1"/>
  <c r="Q22" i="19"/>
  <c r="P22" i="19"/>
  <c r="O22" i="19"/>
  <c r="N22" i="19"/>
  <c r="M22" i="19" s="1"/>
  <c r="L22" i="19"/>
  <c r="K22" i="19"/>
  <c r="J22" i="19"/>
  <c r="I22" i="19"/>
  <c r="H22" i="19" s="1"/>
  <c r="G22" i="19"/>
  <c r="F22" i="19"/>
  <c r="E22" i="19"/>
  <c r="D22" i="19"/>
  <c r="C22" i="19" s="1"/>
  <c r="Q21" i="19"/>
  <c r="P21" i="19"/>
  <c r="O21" i="19"/>
  <c r="N21" i="19"/>
  <c r="M21" i="19" s="1"/>
  <c r="L21" i="19"/>
  <c r="K21" i="19"/>
  <c r="J21" i="19"/>
  <c r="I21" i="19"/>
  <c r="H21" i="19" s="1"/>
  <c r="G21" i="19"/>
  <c r="F21" i="19"/>
  <c r="E21" i="19"/>
  <c r="D21" i="19"/>
  <c r="C21" i="19" s="1"/>
  <c r="Q20" i="19"/>
  <c r="P20" i="19"/>
  <c r="O20" i="19"/>
  <c r="N20" i="19"/>
  <c r="M20" i="19" s="1"/>
  <c r="L20" i="19"/>
  <c r="K20" i="19"/>
  <c r="J20" i="19"/>
  <c r="I20" i="19"/>
  <c r="H20" i="19" s="1"/>
  <c r="G20" i="19"/>
  <c r="F20" i="19"/>
  <c r="E20" i="19"/>
  <c r="D20" i="19"/>
  <c r="Q19" i="19"/>
  <c r="P19" i="19"/>
  <c r="O19" i="19"/>
  <c r="N19" i="19"/>
  <c r="M19" i="19" s="1"/>
  <c r="L19" i="19"/>
  <c r="K19" i="19"/>
  <c r="J19" i="19"/>
  <c r="I19" i="19"/>
  <c r="H19" i="19" s="1"/>
  <c r="G19" i="19"/>
  <c r="F19" i="19"/>
  <c r="E19" i="19"/>
  <c r="D19" i="19"/>
  <c r="C19" i="19" s="1"/>
  <c r="Q18" i="19"/>
  <c r="P18" i="19"/>
  <c r="O18" i="19"/>
  <c r="N18" i="19"/>
  <c r="M18" i="19" s="1"/>
  <c r="L18" i="19"/>
  <c r="K18" i="19"/>
  <c r="J18" i="19"/>
  <c r="I18" i="19"/>
  <c r="H18" i="19" s="1"/>
  <c r="G18" i="19"/>
  <c r="F18" i="19"/>
  <c r="E18" i="19"/>
  <c r="D18" i="19"/>
  <c r="Q17" i="19"/>
  <c r="P17" i="19"/>
  <c r="O17" i="19"/>
  <c r="N17" i="19"/>
  <c r="M17" i="19" s="1"/>
  <c r="L17" i="19"/>
  <c r="K17" i="19"/>
  <c r="J17" i="19"/>
  <c r="I17" i="19"/>
  <c r="H17" i="19" s="1"/>
  <c r="G17" i="19"/>
  <c r="F17" i="19"/>
  <c r="E17" i="19"/>
  <c r="D17" i="19"/>
  <c r="C17" i="19" s="1"/>
  <c r="Q16" i="19"/>
  <c r="P16" i="19"/>
  <c r="O16" i="19"/>
  <c r="N16" i="19"/>
  <c r="M16" i="19" s="1"/>
  <c r="L16" i="19"/>
  <c r="K16" i="19"/>
  <c r="J16" i="19"/>
  <c r="I16" i="19"/>
  <c r="H16" i="19" s="1"/>
  <c r="G16" i="19"/>
  <c r="F16" i="19"/>
  <c r="E16" i="19"/>
  <c r="D16" i="19"/>
  <c r="Q15" i="19"/>
  <c r="P15" i="19"/>
  <c r="O15" i="19"/>
  <c r="N15" i="19"/>
  <c r="M15" i="19" s="1"/>
  <c r="L15" i="19"/>
  <c r="K15" i="19"/>
  <c r="J15" i="19"/>
  <c r="I15" i="19"/>
  <c r="H15" i="19" s="1"/>
  <c r="G15" i="19"/>
  <c r="F15" i="19"/>
  <c r="E15" i="19"/>
  <c r="D15" i="19"/>
  <c r="C15" i="19" s="1"/>
  <c r="Q14" i="19"/>
  <c r="P14" i="19"/>
  <c r="L14" i="19"/>
  <c r="K14" i="19"/>
  <c r="G14" i="19"/>
  <c r="O14" i="19"/>
  <c r="F14" i="19"/>
  <c r="J14" i="19"/>
  <c r="E14" i="19"/>
  <c r="N14" i="19"/>
  <c r="M14" i="19" s="1"/>
  <c r="I14" i="19"/>
  <c r="H14" i="19" s="1"/>
  <c r="D14" i="19"/>
  <c r="C14" i="19" s="1"/>
  <c r="Q13" i="19"/>
  <c r="P13" i="19"/>
  <c r="O13" i="19"/>
  <c r="N13" i="19"/>
  <c r="M13" i="19" s="1"/>
  <c r="L13" i="19"/>
  <c r="K13" i="19"/>
  <c r="J13" i="19"/>
  <c r="I13" i="19"/>
  <c r="H13" i="19" s="1"/>
  <c r="G13" i="19"/>
  <c r="F13" i="19"/>
  <c r="E13" i="19"/>
  <c r="D13" i="19"/>
  <c r="C13" i="19" s="1"/>
  <c r="Q12" i="19"/>
  <c r="P12" i="19"/>
  <c r="O12" i="19"/>
  <c r="N12" i="19"/>
  <c r="M12" i="19" s="1"/>
  <c r="L12" i="19"/>
  <c r="K12" i="19"/>
  <c r="J12" i="19"/>
  <c r="I12" i="19"/>
  <c r="H12" i="19" s="1"/>
  <c r="G12" i="19"/>
  <c r="F12" i="19"/>
  <c r="E12" i="19"/>
  <c r="D12" i="19"/>
  <c r="Q11" i="19"/>
  <c r="P11" i="19"/>
  <c r="O11" i="19"/>
  <c r="N11" i="19"/>
  <c r="M11" i="19" s="1"/>
  <c r="L11" i="19"/>
  <c r="K11" i="19"/>
  <c r="J11" i="19"/>
  <c r="I11" i="19"/>
  <c r="H11" i="19" s="1"/>
  <c r="G11" i="19"/>
  <c r="F11" i="19"/>
  <c r="E11" i="19"/>
  <c r="D11" i="19"/>
  <c r="C11" i="19" s="1"/>
  <c r="Q10" i="19"/>
  <c r="P10" i="19"/>
  <c r="O10" i="19"/>
  <c r="N10" i="19"/>
  <c r="M10" i="19" s="1"/>
  <c r="L10" i="19"/>
  <c r="K10" i="19"/>
  <c r="J10" i="19"/>
  <c r="I10" i="19"/>
  <c r="H10" i="19" s="1"/>
  <c r="G10" i="19"/>
  <c r="F10" i="19"/>
  <c r="E10" i="19"/>
  <c r="D10" i="19"/>
  <c r="Q9" i="19"/>
  <c r="P9" i="19"/>
  <c r="O9" i="19"/>
  <c r="N9" i="19"/>
  <c r="M9" i="19" s="1"/>
  <c r="L9" i="19"/>
  <c r="K9" i="19"/>
  <c r="J9" i="19"/>
  <c r="I9" i="19"/>
  <c r="H9" i="19" s="1"/>
  <c r="G9" i="19"/>
  <c r="F9" i="19"/>
  <c r="E9" i="19"/>
  <c r="D9" i="19"/>
  <c r="C9" i="19" s="1"/>
  <c r="Q8" i="19"/>
  <c r="P8" i="19"/>
  <c r="O8" i="19"/>
  <c r="N8" i="19"/>
  <c r="M8" i="19" s="1"/>
  <c r="L8" i="19"/>
  <c r="K8" i="19"/>
  <c r="J8" i="19"/>
  <c r="I8" i="19"/>
  <c r="H8" i="19" s="1"/>
  <c r="G8" i="19"/>
  <c r="F8" i="19"/>
  <c r="E8" i="19"/>
  <c r="D8" i="19"/>
  <c r="Q7" i="19"/>
  <c r="P7" i="19"/>
  <c r="O7" i="19"/>
  <c r="N7" i="19"/>
  <c r="M7" i="19" s="1"/>
  <c r="L7" i="19"/>
  <c r="K7" i="19"/>
  <c r="J7" i="19"/>
  <c r="I7" i="19"/>
  <c r="H7" i="19" s="1"/>
  <c r="G7" i="19"/>
  <c r="F7" i="19"/>
  <c r="E7" i="19"/>
  <c r="D7" i="19"/>
  <c r="C7" i="19" s="1"/>
  <c r="Q6" i="19"/>
  <c r="P6" i="19"/>
  <c r="O6" i="19"/>
  <c r="N6" i="19"/>
  <c r="M6" i="19" s="1"/>
  <c r="L6" i="19"/>
  <c r="K6" i="19"/>
  <c r="J6" i="19"/>
  <c r="I6" i="19"/>
  <c r="H6" i="19" s="1"/>
  <c r="G6" i="19"/>
  <c r="F6" i="19"/>
  <c r="E6" i="19"/>
  <c r="D6" i="19"/>
  <c r="C6" i="19" s="1"/>
  <c r="Q5" i="19"/>
  <c r="P5" i="19"/>
  <c r="O5" i="19"/>
  <c r="N5" i="19"/>
  <c r="M5" i="19" s="1"/>
  <c r="L5" i="19"/>
  <c r="K5" i="19"/>
  <c r="J5" i="19"/>
  <c r="I5" i="19"/>
  <c r="H5" i="19" s="1"/>
  <c r="G5" i="19"/>
  <c r="F5" i="19"/>
  <c r="E5" i="19"/>
  <c r="D5" i="19"/>
  <c r="C5" i="19" s="1"/>
  <c r="Q4" i="19"/>
  <c r="P4" i="19"/>
  <c r="O4" i="19"/>
  <c r="N4" i="19"/>
  <c r="M4" i="19" s="1"/>
  <c r="L4" i="19"/>
  <c r="K4" i="19"/>
  <c r="J4" i="19"/>
  <c r="I4" i="19"/>
  <c r="H4" i="19" s="1"/>
  <c r="G4" i="19"/>
  <c r="F4" i="19"/>
  <c r="E4" i="19"/>
  <c r="D4" i="19"/>
  <c r="Q3" i="19"/>
  <c r="L3" i="19"/>
  <c r="G3" i="19"/>
  <c r="P3" i="19"/>
  <c r="K3" i="19"/>
  <c r="O3" i="19"/>
  <c r="F3" i="19"/>
  <c r="J3" i="19"/>
  <c r="E3" i="19"/>
  <c r="N3" i="19"/>
  <c r="I3" i="19"/>
  <c r="H3" i="19" s="1"/>
  <c r="D3" i="19"/>
  <c r="C3" i="19" s="1"/>
  <c r="R2" i="19"/>
  <c r="C24" i="19" l="1"/>
  <c r="C26" i="19"/>
  <c r="H2" i="19"/>
  <c r="M2" i="19"/>
  <c r="H8" i="23"/>
  <c r="C8" i="19"/>
  <c r="C10" i="19"/>
  <c r="C12" i="19"/>
  <c r="C16" i="19"/>
  <c r="C18" i="19"/>
  <c r="C20" i="19"/>
  <c r="C4" i="19"/>
  <c r="C2" i="19" s="1"/>
  <c r="L2" i="19"/>
  <c r="J2" i="19"/>
  <c r="E2" i="19"/>
  <c r="O2" i="19"/>
  <c r="Q2" i="19"/>
  <c r="P2" i="19"/>
  <c r="K2" i="19"/>
  <c r="N2" i="19"/>
  <c r="F2" i="19"/>
  <c r="D2" i="19"/>
  <c r="I2" i="19"/>
  <c r="G2" i="19"/>
  <c r="J3" i="17"/>
  <c r="O11" i="17" l="1"/>
  <c r="G13" i="18" l="1"/>
  <c r="C15" i="18" l="1"/>
  <c r="E4" i="18"/>
  <c r="E3" i="18"/>
  <c r="C12" i="18"/>
  <c r="C13" i="18"/>
  <c r="C11" i="18"/>
  <c r="C10" i="18"/>
  <c r="C9" i="18"/>
  <c r="H10" i="18" l="1"/>
  <c r="R3" i="13"/>
  <c r="Q3" i="13"/>
  <c r="N3" i="13"/>
  <c r="K3" i="13"/>
  <c r="O5" i="17" l="1"/>
  <c r="O4" i="17"/>
  <c r="O28" i="13"/>
  <c r="K28" i="17" s="1"/>
  <c r="L28" i="17" s="1"/>
  <c r="L28" i="13"/>
  <c r="I28" i="13"/>
  <c r="H28" i="13"/>
  <c r="F28" i="13"/>
  <c r="D28" i="13"/>
  <c r="B28" i="13"/>
  <c r="O27" i="13"/>
  <c r="L27" i="13"/>
  <c r="I27" i="13"/>
  <c r="H27" i="13"/>
  <c r="F27" i="13"/>
  <c r="D27" i="13"/>
  <c r="B27" i="13"/>
  <c r="O26" i="13"/>
  <c r="K26" i="17" s="1"/>
  <c r="L26" i="17" s="1"/>
  <c r="L26" i="13"/>
  <c r="I26" i="13"/>
  <c r="H26" i="13"/>
  <c r="F26" i="13"/>
  <c r="D26" i="13"/>
  <c r="B26" i="13"/>
  <c r="O25" i="13"/>
  <c r="K25" i="17" s="1"/>
  <c r="L25" i="17" s="1"/>
  <c r="L25" i="13"/>
  <c r="I25" i="13"/>
  <c r="H25" i="13"/>
  <c r="F25" i="13"/>
  <c r="D25" i="13"/>
  <c r="B25" i="13"/>
  <c r="O24" i="13"/>
  <c r="K24" i="17" s="1"/>
  <c r="L24" i="17" s="1"/>
  <c r="L24" i="13"/>
  <c r="I24" i="13"/>
  <c r="H24" i="13"/>
  <c r="F24" i="13"/>
  <c r="D24" i="13"/>
  <c r="B24" i="13"/>
  <c r="O23" i="13"/>
  <c r="K23" i="17" s="1"/>
  <c r="L23" i="17" s="1"/>
  <c r="L23" i="13"/>
  <c r="I23" i="13"/>
  <c r="H23" i="17" s="1"/>
  <c r="I23" i="17" s="1"/>
  <c r="H23" i="13"/>
  <c r="F23" i="13"/>
  <c r="D23" i="13"/>
  <c r="B23" i="13"/>
  <c r="O22" i="13"/>
  <c r="K22" i="17" s="1"/>
  <c r="L22" i="17" s="1"/>
  <c r="L22" i="13"/>
  <c r="I22" i="13"/>
  <c r="H22" i="17" s="1"/>
  <c r="I22" i="17" s="1"/>
  <c r="H22" i="13"/>
  <c r="F22" i="13"/>
  <c r="D22" i="13"/>
  <c r="B22" i="13"/>
  <c r="O21" i="13"/>
  <c r="K21" i="17" s="1"/>
  <c r="L21" i="17" s="1"/>
  <c r="L21" i="13"/>
  <c r="I21" i="13"/>
  <c r="H21" i="13"/>
  <c r="F21" i="13"/>
  <c r="D21" i="13"/>
  <c r="B21" i="13"/>
  <c r="O20" i="13"/>
  <c r="K20" i="17" s="1"/>
  <c r="L20" i="17" s="1"/>
  <c r="L20" i="13"/>
  <c r="I20" i="13"/>
  <c r="H20" i="13"/>
  <c r="F20" i="13"/>
  <c r="D20" i="13"/>
  <c r="B20" i="13"/>
  <c r="O19" i="13"/>
  <c r="K19" i="17" s="1"/>
  <c r="L19" i="17" s="1"/>
  <c r="L19" i="13"/>
  <c r="I19" i="13"/>
  <c r="H19" i="13"/>
  <c r="F19" i="13"/>
  <c r="D19" i="13"/>
  <c r="B19" i="13"/>
  <c r="O18" i="13"/>
  <c r="K18" i="17" s="1"/>
  <c r="L18" i="17" s="1"/>
  <c r="L18" i="13"/>
  <c r="I18" i="13"/>
  <c r="H18" i="13"/>
  <c r="F18" i="13"/>
  <c r="D18" i="13"/>
  <c r="B18" i="13"/>
  <c r="O17" i="13"/>
  <c r="K17" i="17" s="1"/>
  <c r="L17" i="17" s="1"/>
  <c r="L17" i="13"/>
  <c r="I17" i="13"/>
  <c r="H17" i="13"/>
  <c r="F17" i="13"/>
  <c r="D17" i="13"/>
  <c r="B17" i="13"/>
  <c r="O16" i="13"/>
  <c r="K16" i="17" s="1"/>
  <c r="L16" i="17" s="1"/>
  <c r="L16" i="13"/>
  <c r="I16" i="13"/>
  <c r="H16" i="13"/>
  <c r="F16" i="13"/>
  <c r="D16" i="13"/>
  <c r="B16" i="13"/>
  <c r="O15" i="13"/>
  <c r="K15" i="17" s="1"/>
  <c r="L15" i="17" s="1"/>
  <c r="L15" i="13"/>
  <c r="I15" i="13"/>
  <c r="H15" i="13"/>
  <c r="F15" i="13"/>
  <c r="D15" i="13"/>
  <c r="B15" i="13"/>
  <c r="O14" i="13"/>
  <c r="K14" i="17" s="1"/>
  <c r="L14" i="17" s="1"/>
  <c r="L14" i="13"/>
  <c r="I14" i="13"/>
  <c r="H14" i="17" s="1"/>
  <c r="I14" i="17" s="1"/>
  <c r="H14" i="13"/>
  <c r="F14" i="13"/>
  <c r="D14" i="13"/>
  <c r="B14" i="13"/>
  <c r="O13" i="13"/>
  <c r="K13" i="17" s="1"/>
  <c r="L13" i="17" s="1"/>
  <c r="L13" i="13"/>
  <c r="I13" i="13"/>
  <c r="H13" i="13"/>
  <c r="F13" i="13"/>
  <c r="D13" i="13"/>
  <c r="B13" i="13"/>
  <c r="O12" i="13"/>
  <c r="K12" i="17" s="1"/>
  <c r="L12" i="17" s="1"/>
  <c r="L12" i="13"/>
  <c r="I12" i="13"/>
  <c r="H12" i="13"/>
  <c r="F12" i="13"/>
  <c r="D12" i="13"/>
  <c r="B12" i="13"/>
  <c r="O11" i="13"/>
  <c r="K11" i="17" s="1"/>
  <c r="L11" i="17" s="1"/>
  <c r="L11" i="13"/>
  <c r="I11" i="13"/>
  <c r="H11" i="13"/>
  <c r="F11" i="13"/>
  <c r="D11" i="13"/>
  <c r="B11" i="13"/>
  <c r="O10" i="13"/>
  <c r="K10" i="17" s="1"/>
  <c r="L10" i="17" s="1"/>
  <c r="L10" i="13"/>
  <c r="I10" i="13"/>
  <c r="H10" i="13"/>
  <c r="F10" i="13"/>
  <c r="D10" i="13"/>
  <c r="B10" i="13"/>
  <c r="O9" i="13"/>
  <c r="K9" i="17" s="1"/>
  <c r="L9" i="17" s="1"/>
  <c r="L9" i="13"/>
  <c r="I9" i="13"/>
  <c r="H9" i="13"/>
  <c r="F9" i="13"/>
  <c r="D9" i="13"/>
  <c r="B9" i="13"/>
  <c r="O8" i="13"/>
  <c r="K8" i="17" s="1"/>
  <c r="L8" i="13"/>
  <c r="I8" i="13"/>
  <c r="H8" i="13"/>
  <c r="F8" i="13"/>
  <c r="D8" i="13"/>
  <c r="B8" i="13"/>
  <c r="O7" i="13"/>
  <c r="K7" i="17" s="1"/>
  <c r="L7" i="17" s="1"/>
  <c r="L7" i="13"/>
  <c r="I7" i="13"/>
  <c r="H7" i="13"/>
  <c r="F7" i="13"/>
  <c r="D7" i="13"/>
  <c r="B7" i="13"/>
  <c r="O6" i="13"/>
  <c r="K6" i="17" s="1"/>
  <c r="L6" i="17" s="1"/>
  <c r="L6" i="13"/>
  <c r="I6" i="13"/>
  <c r="H6" i="17" s="1"/>
  <c r="I6" i="17" s="1"/>
  <c r="H6" i="13"/>
  <c r="F6" i="13"/>
  <c r="D6" i="13"/>
  <c r="B6" i="13"/>
  <c r="O5" i="13"/>
  <c r="K5" i="17" s="1"/>
  <c r="L5" i="17" s="1"/>
  <c r="L5" i="13"/>
  <c r="I5" i="13"/>
  <c r="H5" i="13"/>
  <c r="F5" i="13"/>
  <c r="D5" i="13"/>
  <c r="B5" i="13"/>
  <c r="O4" i="13"/>
  <c r="L4" i="13"/>
  <c r="I4" i="13"/>
  <c r="H4" i="13"/>
  <c r="F4" i="13"/>
  <c r="D4" i="13"/>
  <c r="B4" i="13"/>
  <c r="B27" i="17"/>
  <c r="B16" i="17"/>
  <c r="B25" i="17"/>
  <c r="B18" i="17"/>
  <c r="B13" i="17"/>
  <c r="B26" i="17"/>
  <c r="B15" i="17"/>
  <c r="B8" i="17"/>
  <c r="B17" i="17"/>
  <c r="B10" i="17"/>
  <c r="B22" i="17"/>
  <c r="B21" i="17"/>
  <c r="B20" i="17"/>
  <c r="B11" i="17"/>
  <c r="B9" i="17"/>
  <c r="B14" i="17"/>
  <c r="B6" i="17"/>
  <c r="B24" i="17"/>
  <c r="B23" i="17"/>
  <c r="B12" i="17"/>
  <c r="B19" i="17"/>
  <c r="B7" i="17"/>
  <c r="B4" i="17"/>
  <c r="B5" i="17"/>
  <c r="B28" i="17"/>
  <c r="V11" i="13" l="1"/>
  <c r="V20" i="13"/>
  <c r="V19" i="13"/>
  <c r="V12" i="13"/>
  <c r="V18" i="13"/>
  <c r="V7" i="13"/>
  <c r="V26" i="13"/>
  <c r="V28" i="13"/>
  <c r="V27" i="13"/>
  <c r="V5" i="13"/>
  <c r="V14" i="13"/>
  <c r="V21" i="13"/>
  <c r="V4" i="13"/>
  <c r="V9" i="13"/>
  <c r="V15" i="13"/>
  <c r="V8" i="13"/>
  <c r="V23" i="13"/>
  <c r="V22" i="13"/>
  <c r="V25" i="13"/>
  <c r="V13" i="13"/>
  <c r="V24" i="13"/>
  <c r="V10" i="13"/>
  <c r="V16" i="13"/>
  <c r="V6" i="13"/>
  <c r="V17" i="13"/>
  <c r="B3" i="17"/>
  <c r="C12" i="17" s="1"/>
  <c r="H7" i="17"/>
  <c r="I7" i="17" s="1"/>
  <c r="H15" i="17"/>
  <c r="I15" i="17" s="1"/>
  <c r="F19" i="17"/>
  <c r="G19" i="17" s="1"/>
  <c r="F11" i="17"/>
  <c r="D3" i="13"/>
  <c r="F8" i="17"/>
  <c r="H12" i="17"/>
  <c r="I12" i="17" s="1"/>
  <c r="F16" i="17"/>
  <c r="G16" i="17" s="1"/>
  <c r="F24" i="17"/>
  <c r="G24" i="17" s="1"/>
  <c r="H10" i="17"/>
  <c r="I10" i="17" s="1"/>
  <c r="H18" i="17"/>
  <c r="I18" i="17" s="1"/>
  <c r="H26" i="17"/>
  <c r="I26" i="17" s="1"/>
  <c r="F10" i="17"/>
  <c r="G10" i="17" s="1"/>
  <c r="F18" i="17"/>
  <c r="G18" i="17" s="1"/>
  <c r="F26" i="17"/>
  <c r="G26" i="17" s="1"/>
  <c r="H11" i="17"/>
  <c r="I11" i="17" s="1"/>
  <c r="H19" i="17"/>
  <c r="I19" i="17" s="1"/>
  <c r="H27" i="17"/>
  <c r="I27" i="17" s="1"/>
  <c r="F3" i="13"/>
  <c r="F20" i="17"/>
  <c r="F27" i="17"/>
  <c r="G27" i="17" s="1"/>
  <c r="H3" i="13"/>
  <c r="W7" i="13" s="1"/>
  <c r="H5" i="17"/>
  <c r="I5" i="17" s="1"/>
  <c r="F9" i="17"/>
  <c r="H13" i="17"/>
  <c r="I13" i="17" s="1"/>
  <c r="F17" i="17"/>
  <c r="G17" i="17" s="1"/>
  <c r="H21" i="17"/>
  <c r="I21" i="17" s="1"/>
  <c r="F25" i="17"/>
  <c r="G25" i="17" s="1"/>
  <c r="H4" i="17"/>
  <c r="I3" i="13"/>
  <c r="H20" i="17"/>
  <c r="I20" i="17" s="1"/>
  <c r="H28" i="17"/>
  <c r="I28" i="17" s="1"/>
  <c r="L3" i="13"/>
  <c r="F7" i="17"/>
  <c r="F15" i="17"/>
  <c r="K4" i="17"/>
  <c r="L4" i="17" s="1"/>
  <c r="O3" i="13"/>
  <c r="F22" i="17"/>
  <c r="F23" i="17"/>
  <c r="F5" i="17"/>
  <c r="U7" i="13"/>
  <c r="H9" i="17"/>
  <c r="I9" i="17" s="1"/>
  <c r="F13" i="17"/>
  <c r="G13" i="17" s="1"/>
  <c r="U16" i="13"/>
  <c r="F21" i="17"/>
  <c r="G21" i="17" s="1"/>
  <c r="U22" i="13"/>
  <c r="U24" i="13"/>
  <c r="U27" i="13"/>
  <c r="F4" i="17"/>
  <c r="G4" i="17" s="1"/>
  <c r="B3" i="13"/>
  <c r="C5" i="18" s="1"/>
  <c r="H8" i="17"/>
  <c r="I8" i="17" s="1"/>
  <c r="F12" i="17"/>
  <c r="H16" i="17"/>
  <c r="I16" i="17" s="1"/>
  <c r="H24" i="17"/>
  <c r="I24" i="17" s="1"/>
  <c r="F28" i="17"/>
  <c r="G28" i="17" s="1"/>
  <c r="L8" i="17"/>
  <c r="G8" i="17"/>
  <c r="U10" i="13"/>
  <c r="U18" i="13"/>
  <c r="U19" i="13"/>
  <c r="U26" i="13"/>
  <c r="U9" i="13"/>
  <c r="U6" i="13"/>
  <c r="U8" i="13"/>
  <c r="U14" i="13"/>
  <c r="F6" i="17"/>
  <c r="F14" i="17"/>
  <c r="K27" i="17"/>
  <c r="L27" i="17" s="1"/>
  <c r="U17" i="13"/>
  <c r="U21" i="13"/>
  <c r="U23" i="13"/>
  <c r="U25" i="13"/>
  <c r="H17" i="17"/>
  <c r="I17" i="17" s="1"/>
  <c r="H25" i="17"/>
  <c r="I25" i="17" s="1"/>
  <c r="U5" i="13"/>
  <c r="U11" i="13"/>
  <c r="U12" i="13"/>
  <c r="U13" i="13"/>
  <c r="U20" i="13"/>
  <c r="U28" i="13"/>
  <c r="U15" i="13"/>
  <c r="U4" i="13"/>
  <c r="Q7" i="17"/>
  <c r="P7" i="17"/>
  <c r="O7" i="17"/>
  <c r="A27" i="17"/>
  <c r="A16" i="17"/>
  <c r="A25" i="17"/>
  <c r="A18" i="17"/>
  <c r="A13" i="17"/>
  <c r="A26" i="17"/>
  <c r="A15" i="17"/>
  <c r="A8" i="17"/>
  <c r="A17" i="17"/>
  <c r="A10" i="17"/>
  <c r="A22" i="17"/>
  <c r="A21" i="17"/>
  <c r="A20" i="17"/>
  <c r="A11" i="17"/>
  <c r="A9" i="17"/>
  <c r="A14" i="17"/>
  <c r="A6" i="17"/>
  <c r="A24" i="17"/>
  <c r="A23" i="17"/>
  <c r="A12" i="17"/>
  <c r="A19" i="17"/>
  <c r="A7" i="17"/>
  <c r="A4" i="17"/>
  <c r="A5" i="17"/>
  <c r="A28" i="17"/>
  <c r="C8" i="17" l="1"/>
  <c r="C17" i="17"/>
  <c r="C26" i="17"/>
  <c r="C20" i="17"/>
  <c r="D26" i="17"/>
  <c r="C16" i="17"/>
  <c r="C21" i="17"/>
  <c r="J3" i="13"/>
  <c r="C6" i="18"/>
  <c r="C4" i="17"/>
  <c r="C14" i="17"/>
  <c r="C27" i="17"/>
  <c r="C10" i="17"/>
  <c r="C11" i="17"/>
  <c r="P3" i="13"/>
  <c r="C7" i="18"/>
  <c r="C15" i="17"/>
  <c r="C22" i="17"/>
  <c r="C18" i="17"/>
  <c r="C6" i="17"/>
  <c r="C19" i="17"/>
  <c r="C9" i="17"/>
  <c r="C5" i="17"/>
  <c r="C28" i="17"/>
  <c r="C7" i="17"/>
  <c r="C13" i="17"/>
  <c r="C24" i="17"/>
  <c r="C25" i="17"/>
  <c r="N28" i="17"/>
  <c r="D15" i="17"/>
  <c r="C23" i="17"/>
  <c r="D11" i="17"/>
  <c r="M22" i="17"/>
  <c r="M7" i="17"/>
  <c r="D22" i="17"/>
  <c r="M11" i="17"/>
  <c r="G22" i="17"/>
  <c r="M12" i="17"/>
  <c r="D24" i="17"/>
  <c r="G11" i="17"/>
  <c r="D25" i="17"/>
  <c r="D17" i="17"/>
  <c r="G23" i="17"/>
  <c r="D27" i="17"/>
  <c r="D5" i="17"/>
  <c r="M9" i="17"/>
  <c r="M23" i="17"/>
  <c r="M5" i="17"/>
  <c r="D13" i="17"/>
  <c r="W5" i="13"/>
  <c r="M24" i="17"/>
  <c r="M19" i="17"/>
  <c r="G9" i="17"/>
  <c r="M26" i="17"/>
  <c r="M15" i="17"/>
  <c r="D19" i="17"/>
  <c r="G5" i="17"/>
  <c r="M20" i="17"/>
  <c r="G7" i="17"/>
  <c r="M18" i="17"/>
  <c r="D7" i="17"/>
  <c r="G15" i="17"/>
  <c r="M10" i="17"/>
  <c r="D23" i="17"/>
  <c r="D14" i="17"/>
  <c r="M21" i="17"/>
  <c r="D10" i="17"/>
  <c r="G20" i="17"/>
  <c r="W3" i="13"/>
  <c r="C3" i="13"/>
  <c r="M16" i="17"/>
  <c r="D12" i="17"/>
  <c r="D20" i="17"/>
  <c r="M28" i="17"/>
  <c r="K3" i="17"/>
  <c r="L3" i="17" s="1"/>
  <c r="D8" i="17"/>
  <c r="D6" i="17"/>
  <c r="G12" i="17"/>
  <c r="M8" i="17"/>
  <c r="M13" i="17"/>
  <c r="H3" i="17"/>
  <c r="I3" i="17" s="1"/>
  <c r="D21" i="17"/>
  <c r="M25" i="17"/>
  <c r="M27" i="17"/>
  <c r="D18" i="17"/>
  <c r="D9" i="17"/>
  <c r="M14" i="17"/>
  <c r="G14" i="17"/>
  <c r="M17" i="17"/>
  <c r="D16" i="17"/>
  <c r="M6" i="17"/>
  <c r="G6" i="17"/>
  <c r="D4" i="17"/>
  <c r="D28" i="17"/>
  <c r="R7" i="17"/>
  <c r="M4" i="17"/>
  <c r="F3" i="17"/>
  <c r="I5" i="18" s="1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C4" i="18" l="1"/>
  <c r="D6" i="18" s="1"/>
  <c r="X3" i="13"/>
  <c r="W8" i="13"/>
  <c r="M3" i="13" s="1"/>
  <c r="M3" i="17"/>
  <c r="D3" i="17"/>
  <c r="D2" i="17" s="1"/>
  <c r="G3" i="17"/>
  <c r="N3" i="17"/>
  <c r="O2" i="17" s="1"/>
  <c r="C2" i="18" l="1"/>
  <c r="D5" i="18"/>
  <c r="D7" i="18"/>
  <c r="E3" i="13"/>
  <c r="G3" i="13"/>
  <c r="X7" i="13"/>
  <c r="X5" i="13"/>
  <c r="Q5" i="17"/>
  <c r="Q4" i="17"/>
  <c r="D13" i="18" l="1"/>
  <c r="D9" i="18"/>
  <c r="D12" i="18"/>
  <c r="D8" i="18"/>
  <c r="D11" i="18"/>
  <c r="D10" i="18"/>
  <c r="J5" i="18"/>
  <c r="D4" i="18"/>
  <c r="F4" i="18" s="1"/>
  <c r="F15" i="18" l="1"/>
</calcChain>
</file>

<file path=xl/sharedStrings.xml><?xml version="1.0" encoding="utf-8"?>
<sst xmlns="http://schemas.openxmlformats.org/spreadsheetml/2006/main" count="466" uniqueCount="108">
  <si>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</si>
  <si>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</si>
  <si>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</si>
  <si>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</si>
  <si>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</si>
  <si>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</si>
  <si>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</si>
  <si>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</si>
  <si>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</si>
  <si>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</si>
  <si>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</si>
  <si>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</si>
  <si>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</si>
  <si>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</si>
  <si>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>อำเภอ</t>
  </si>
  <si>
    <t>Amphoe</t>
  </si>
  <si>
    <t>รวม   Total</t>
  </si>
  <si>
    <t>Area  :  Rai</t>
  </si>
  <si>
    <t>เนื้อที่  :    ไร่</t>
  </si>
  <si>
    <t xml:space="preserve">fresh water culture </t>
  </si>
  <si>
    <t xml:space="preserve"> fresh water culture</t>
  </si>
  <si>
    <t xml:space="preserve">   Cultivating crops  </t>
  </si>
  <si>
    <t xml:space="preserve">Fresh water culture  </t>
  </si>
  <si>
    <t>เพาะปลูกพืชและเลี้ยงปศุสัตว์</t>
  </si>
  <si>
    <t>Cultivating crops and rearing livestock</t>
  </si>
  <si>
    <t xml:space="preserve">เพาะปลูกพืช เลี้ยงปศุสัตว์ และ </t>
  </si>
  <si>
    <t xml:space="preserve">and fresh water culture  </t>
  </si>
  <si>
    <t>Cultivating crops, rearing livestock,</t>
  </si>
  <si>
    <t>เมืองเชียงใหม่</t>
  </si>
  <si>
    <t>Mueang Chiang Mai</t>
  </si>
  <si>
    <t>จอมทอง</t>
  </si>
  <si>
    <t>Chom Thong</t>
  </si>
  <si>
    <t>แม่แจ่ม</t>
  </si>
  <si>
    <t>Mae Cham</t>
  </si>
  <si>
    <t>เชียงดาว</t>
  </si>
  <si>
    <t>Chiang Dao</t>
  </si>
  <si>
    <t>ดอยสะเก็ด</t>
  </si>
  <si>
    <t>Doi Sakate</t>
  </si>
  <si>
    <t>แม่แตง</t>
  </si>
  <si>
    <t>Mae Tang</t>
  </si>
  <si>
    <t>แม่ริม</t>
  </si>
  <si>
    <t>Mae Rim</t>
  </si>
  <si>
    <t>สะเมิง</t>
  </si>
  <si>
    <t>Samoeng</t>
  </si>
  <si>
    <t>ฝาง</t>
  </si>
  <si>
    <t>Fang</t>
  </si>
  <si>
    <t>แม่อาย</t>
  </si>
  <si>
    <t>Mae Aie</t>
  </si>
  <si>
    <t>พร้าว</t>
  </si>
  <si>
    <t>Phrao</t>
  </si>
  <si>
    <t>สันป่าตอง</t>
  </si>
  <si>
    <t>San Pha tong</t>
  </si>
  <si>
    <t>สันกำแพง</t>
  </si>
  <si>
    <t>San kamphaeng</t>
  </si>
  <si>
    <t>สันทราย</t>
  </si>
  <si>
    <t>San Sai</t>
  </si>
  <si>
    <t>หางดง</t>
  </si>
  <si>
    <t>Hang Dong</t>
  </si>
  <si>
    <t>ฮอด</t>
  </si>
  <si>
    <t>Hot</t>
  </si>
  <si>
    <t>ดอยเต่า</t>
  </si>
  <si>
    <t>Doi Tao</t>
  </si>
  <si>
    <t>อมก๋อย</t>
  </si>
  <si>
    <t>Omkoi</t>
  </si>
  <si>
    <t>สารภี</t>
  </si>
  <si>
    <t>Saraphi</t>
  </si>
  <si>
    <t>เวียงแหง</t>
  </si>
  <si>
    <t>Wiang Hang</t>
  </si>
  <si>
    <t>ไชยปราการ</t>
  </si>
  <si>
    <t>Chaiprakan</t>
  </si>
  <si>
    <t>แม่วาง</t>
  </si>
  <si>
    <t>Mae Wang</t>
  </si>
  <si>
    <t>แม่ออน</t>
  </si>
  <si>
    <t>Mae On</t>
  </si>
  <si>
    <t>ดอยหล่อ</t>
  </si>
  <si>
    <t>Doi lo</t>
  </si>
  <si>
    <t>กัลยาณิวัฒนา</t>
  </si>
  <si>
    <t>Kanlayaniwattana</t>
  </si>
  <si>
    <t xml:space="preserve"> </t>
  </si>
  <si>
    <t>-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</si>
  <si>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</si>
  <si>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t>Table  2.1 (*)   Number and area of holdings by activity of holding and amphoe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</si>
  <si>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 (ต่อ)</t>
  </si>
  <si>
    <t>Table  2.1 (*)   Number and area of holdings by activity of holding and amphoe (contd.)</t>
  </si>
  <si>
    <t>ร้อยละ</t>
  </si>
  <si>
    <t>ปศุสัตว์</t>
  </si>
  <si>
    <t>ปลูกพืช</t>
  </si>
  <si>
    <t>เพาะเลี้ยงสัตว์น้ำ</t>
  </si>
  <si>
    <t>&gt;2 ชนิด</t>
  </si>
  <si>
    <t>เพาะเลี้ยง</t>
  </si>
  <si>
    <t>ประเภทเดียว</t>
  </si>
  <si>
    <t>ทำสองประเภท</t>
  </si>
  <si>
    <t>ทำมากกว่าสอง</t>
  </si>
  <si>
    <t xml:space="preserve">จำนวนผู้ถือครองทำการเกษตรทั้งสิ้น </t>
  </si>
  <si>
    <t xml:space="preserve">    ลักษณะการดำเนินงาน </t>
  </si>
  <si>
    <t xml:space="preserve">        ทำการเกษตรประเภทเดียว</t>
  </si>
  <si>
    <t xml:space="preserve">             เพาะปลูกพืช </t>
  </si>
  <si>
    <t xml:space="preserve">             เลี้ยงปศุสัตว์</t>
  </si>
  <si>
    <t xml:space="preserve">             เพาะเลี้ยงสัตว์นํ้าในพื้นที่นํ้าจืด </t>
  </si>
  <si>
    <t xml:space="preserve">        ทำการเกษตร 2 ประเภท</t>
  </si>
  <si>
    <t xml:space="preserve">             เพาะปลูกพืชและเลี้ยงปศุสัตว์</t>
  </si>
  <si>
    <t xml:space="preserve">             เพาะปลูกพืชและเพาะเลี้ยงสัตว์น้ำในพื้นที่น้ำจืด</t>
  </si>
  <si>
    <t xml:space="preserve">             เลี้ยงปศุสัตว์และเพาะเลี้ยงสัตว์นํ้าในพื้นที่นํ้าจืด</t>
  </si>
  <si>
    <t xml:space="preserve">             เพาะปลูกพืช  เลี้ยงปศุสัตว์และเพาะเลี้ยงสัตว์น้ำในพื้นที่น้ำจืด</t>
  </si>
  <si>
    <t xml:space="preserve">        ทำการเกษตรตั้งแต่ 3 ประเภทขึ้นไป</t>
  </si>
  <si>
    <t>ปลูกพืชเป็นหลัก</t>
  </si>
  <si>
    <t>..</t>
  </si>
  <si>
    <t>นำไปใช้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</si>
</sst>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5" x14ac:knownFonts="1">
    <font>
      <sz val="14"/>
      <name val="AngsanaUPC"/>
    </font>
    <font>
      <sz val="14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b/>
      <sz val="14"/>
      <name val="AngsanaUPC"/>
      <family val="1"/>
    </font>
    <font>
      <sz val="14"/>
      <color rgb="FFFF0000"/>
      <name val="AngsanaUPC"/>
      <family val="1"/>
    </font>
    <font>
      <b/>
      <sz val="14"/>
      <color rgb="FFFF0000"/>
      <name val="AngsanaUPC"/>
      <family val="1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2"/>
      <color rgb="FFFF0000"/>
      <name val="TH SarabunPSK"/>
      <family val="2"/>
    </font>
    <font>
      <sz val="16.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2">
    <xf numFmtId="0" fontId="0" fillId="0" borderId="0"/>
    <xf numFmtId="0" fontId="7" fillId="0" borderId="0"/>
  </cellStyleXfs>
  <cellXfs count="21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textRotation="180"/>
    </xf>
    <xf numFmtId="0" fontId="1" fillId="0" borderId="0" xfId="0" applyFont="1" applyFill="1" applyAlignment="1">
      <alignment horizontal="right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10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center" textRotation="180"/>
    </xf>
    <xf numFmtId="0" fontId="1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Border="1"/>
    <xf numFmtId="0" fontId="1" fillId="0" borderId="0" xfId="1" applyFont="1" applyBorder="1" applyAlignment="1">
      <alignment horizontal="left" wrapText="1"/>
    </xf>
    <xf numFmtId="0" fontId="1" fillId="0" borderId="10" xfId="1" applyFont="1" applyBorder="1" applyAlignment="1">
      <alignment horizontal="left" wrapText="1"/>
    </xf>
    <xf numFmtId="0" fontId="1" fillId="0" borderId="0" xfId="1" applyFont="1"/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/>
    <xf numFmtId="0" fontId="1" fillId="0" borderId="0" xfId="0" applyFont="1" applyFill="1" applyAlignment="1"/>
    <xf numFmtId="3" fontId="1" fillId="0" borderId="0" xfId="0" applyNumberFormat="1" applyFont="1" applyFill="1" applyBorder="1" applyAlignment="1"/>
    <xf numFmtId="3" fontId="4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/>
    <xf numFmtId="3" fontId="1" fillId="0" borderId="0" xfId="0" applyNumberFormat="1" applyFont="1" applyFill="1" applyBorder="1"/>
    <xf numFmtId="187" fontId="4" fillId="0" borderId="0" xfId="0" applyNumberFormat="1" applyFont="1" applyBorder="1" applyAlignment="1">
      <alignment wrapText="1"/>
    </xf>
    <xf numFmtId="187" fontId="1" fillId="0" borderId="0" xfId="0" applyNumberFormat="1" applyFont="1" applyBorder="1" applyAlignment="1">
      <alignment wrapText="1"/>
    </xf>
    <xf numFmtId="187" fontId="1" fillId="0" borderId="0" xfId="0" applyNumberFormat="1" applyFont="1" applyBorder="1" applyAlignment="1">
      <alignment vertical="center" wrapText="1"/>
    </xf>
    <xf numFmtId="187" fontId="1" fillId="0" borderId="0" xfId="0" applyNumberFormat="1" applyFont="1" applyFill="1" applyBorder="1" applyAlignment="1"/>
    <xf numFmtId="187" fontId="4" fillId="0" borderId="0" xfId="0" applyNumberFormat="1" applyFont="1" applyFill="1" applyAlignment="1">
      <alignment vertical="center"/>
    </xf>
    <xf numFmtId="187" fontId="1" fillId="0" borderId="0" xfId="0" applyNumberFormat="1" applyFont="1" applyFill="1" applyAlignment="1">
      <alignment vertical="center"/>
    </xf>
    <xf numFmtId="187" fontId="1" fillId="0" borderId="0" xfId="0" applyNumberFormat="1" applyFont="1" applyFill="1" applyAlignment="1"/>
    <xf numFmtId="3" fontId="1" fillId="0" borderId="0" xfId="0" applyNumberFormat="1" applyFont="1" applyFill="1" applyBorder="1" applyAlignment="1">
      <alignment horizontal="right"/>
    </xf>
    <xf numFmtId="187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187" fontId="1" fillId="0" borderId="0" xfId="0" applyNumberFormat="1" applyFont="1" applyFill="1" applyBorder="1"/>
    <xf numFmtId="187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0" fontId="1" fillId="0" borderId="1" xfId="1" applyFont="1" applyBorder="1"/>
    <xf numFmtId="0" fontId="1" fillId="0" borderId="10" xfId="1" applyFont="1" applyBorder="1"/>
    <xf numFmtId="3" fontId="4" fillId="0" borderId="0" xfId="0" applyNumberFormat="1" applyFont="1" applyFill="1" applyBorder="1" applyAlignment="1"/>
    <xf numFmtId="187" fontId="4" fillId="0" borderId="0" xfId="0" applyNumberFormat="1" applyFont="1" applyBorder="1" applyAlignment="1">
      <alignment horizontal="right" wrapText="1"/>
    </xf>
    <xf numFmtId="187" fontId="1" fillId="0" borderId="0" xfId="0" applyNumberFormat="1" applyFont="1" applyBorder="1" applyAlignment="1">
      <alignment horizontal="right" wrapText="1"/>
    </xf>
    <xf numFmtId="187" fontId="1" fillId="0" borderId="0" xfId="0" applyNumberFormat="1" applyFont="1" applyBorder="1" applyAlignment="1">
      <alignment horizontal="right" vertical="center" wrapText="1"/>
    </xf>
    <xf numFmtId="0" fontId="1" fillId="0" borderId="32" xfId="0" applyFont="1" applyFill="1" applyBorder="1"/>
    <xf numFmtId="0" fontId="1" fillId="0" borderId="32" xfId="1" applyFont="1" applyBorder="1"/>
    <xf numFmtId="3" fontId="1" fillId="0" borderId="0" xfId="0" applyNumberFormat="1" applyFont="1" applyBorder="1" applyAlignment="1"/>
    <xf numFmtId="187" fontId="1" fillId="0" borderId="0" xfId="0" applyNumberFormat="1" applyFont="1" applyBorder="1" applyAlignment="1"/>
    <xf numFmtId="187" fontId="1" fillId="0" borderId="0" xfId="0" applyNumberFormat="1" applyFont="1" applyFill="1" applyBorder="1" applyAlignment="1">
      <alignment horizontal="right"/>
    </xf>
    <xf numFmtId="0" fontId="1" fillId="0" borderId="33" xfId="1" applyFont="1" applyBorder="1"/>
    <xf numFmtId="3" fontId="1" fillId="0" borderId="32" xfId="0" applyNumberFormat="1" applyFont="1" applyFill="1" applyBorder="1"/>
    <xf numFmtId="187" fontId="1" fillId="0" borderId="32" xfId="0" applyNumberFormat="1" applyFont="1" applyFill="1" applyBorder="1"/>
    <xf numFmtId="0" fontId="1" fillId="0" borderId="32" xfId="0" applyFont="1" applyFill="1" applyBorder="1" applyAlignment="1">
      <alignment horizontal="right"/>
    </xf>
    <xf numFmtId="3" fontId="1" fillId="0" borderId="32" xfId="0" applyNumberFormat="1" applyFont="1" applyFill="1" applyBorder="1" applyAlignment="1">
      <alignment horizontal="right"/>
    </xf>
    <xf numFmtId="0" fontId="1" fillId="0" borderId="0" xfId="1" applyFont="1" applyBorder="1"/>
    <xf numFmtId="3" fontId="0" fillId="0" borderId="0" xfId="0" applyNumberFormat="1"/>
    <xf numFmtId="0" fontId="0" fillId="0" borderId="39" xfId="0" applyBorder="1" applyAlignment="1">
      <alignment horizontal="center"/>
    </xf>
    <xf numFmtId="3" fontId="0" fillId="0" borderId="39" xfId="0" applyNumberFormat="1" applyBorder="1"/>
    <xf numFmtId="0" fontId="7" fillId="0" borderId="39" xfId="0" applyFont="1" applyBorder="1" applyAlignment="1">
      <alignment horizontal="center"/>
    </xf>
    <xf numFmtId="3" fontId="8" fillId="0" borderId="39" xfId="0" applyNumberFormat="1" applyFont="1" applyBorder="1" applyAlignment="1">
      <alignment horizontal="right"/>
    </xf>
    <xf numFmtId="188" fontId="8" fillId="0" borderId="39" xfId="0" applyNumberFormat="1" applyFont="1" applyBorder="1" applyAlignment="1">
      <alignment horizontal="center"/>
    </xf>
    <xf numFmtId="3" fontId="6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9" fillId="0" borderId="39" xfId="0" applyNumberFormat="1" applyFont="1" applyBorder="1"/>
    <xf numFmtId="3" fontId="10" fillId="0" borderId="39" xfId="0" applyNumberFormat="1" applyFont="1" applyBorder="1"/>
    <xf numFmtId="188" fontId="0" fillId="0" borderId="39" xfId="0" applyNumberFormat="1" applyBorder="1" applyAlignment="1">
      <alignment horizontal="right" indent="1"/>
    </xf>
    <xf numFmtId="0" fontId="0" fillId="0" borderId="39" xfId="0" applyBorder="1" applyAlignment="1">
      <alignment horizontal="center"/>
    </xf>
    <xf numFmtId="3" fontId="7" fillId="0" borderId="39" xfId="0" applyNumberFormat="1" applyFont="1" applyBorder="1" applyAlignment="1">
      <alignment horizontal="center"/>
    </xf>
    <xf numFmtId="3" fontId="8" fillId="0" borderId="39" xfId="0" applyNumberFormat="1" applyFont="1" applyBorder="1" applyAlignment="1">
      <alignment horizontal="center"/>
    </xf>
    <xf numFmtId="0" fontId="7" fillId="0" borderId="0" xfId="0" applyFont="1"/>
    <xf numFmtId="188" fontId="0" fillId="0" borderId="0" xfId="0" applyNumberFormat="1"/>
    <xf numFmtId="187" fontId="8" fillId="0" borderId="39" xfId="0" applyNumberFormat="1" applyFont="1" applyBorder="1" applyAlignment="1">
      <alignment horizontal="center"/>
    </xf>
    <xf numFmtId="187" fontId="7" fillId="0" borderId="39" xfId="0" applyNumberFormat="1" applyFont="1" applyBorder="1" applyAlignment="1">
      <alignment horizontal="center"/>
    </xf>
    <xf numFmtId="3" fontId="8" fillId="0" borderId="0" xfId="0" applyNumberFormat="1" applyFont="1"/>
    <xf numFmtId="187" fontId="8" fillId="0" borderId="0" xfId="0" applyNumberFormat="1" applyFont="1"/>
    <xf numFmtId="2" fontId="0" fillId="0" borderId="0" xfId="0" applyNumberFormat="1"/>
    <xf numFmtId="3" fontId="0" fillId="3" borderId="0" xfId="0" applyNumberFormat="1" applyFill="1"/>
    <xf numFmtId="2" fontId="0" fillId="3" borderId="0" xfId="0" applyNumberFormat="1" applyFill="1"/>
    <xf numFmtId="0" fontId="0" fillId="4" borderId="0" xfId="0" applyFill="1"/>
    <xf numFmtId="3" fontId="0" fillId="4" borderId="0" xfId="0" applyNumberFormat="1" applyFill="1"/>
    <xf numFmtId="0" fontId="10" fillId="4" borderId="0" xfId="0" applyFont="1" applyFill="1"/>
    <xf numFmtId="0" fontId="7" fillId="4" borderId="0" xfId="0" applyFont="1" applyFill="1"/>
    <xf numFmtId="2" fontId="10" fillId="4" borderId="0" xfId="0" applyNumberFormat="1" applyFont="1" applyFill="1"/>
    <xf numFmtId="2" fontId="10" fillId="3" borderId="0" xfId="0" applyNumberFormat="1" applyFont="1" applyFill="1"/>
    <xf numFmtId="2" fontId="10" fillId="0" borderId="0" xfId="0" applyNumberFormat="1" applyFont="1"/>
    <xf numFmtId="2" fontId="8" fillId="0" borderId="0" xfId="0" applyNumberFormat="1" applyFont="1"/>
    <xf numFmtId="2" fontId="8" fillId="4" borderId="0" xfId="0" applyNumberFormat="1" applyFont="1" applyFill="1"/>
    <xf numFmtId="0" fontId="0" fillId="0" borderId="39" xfId="0" applyBorder="1" applyAlignment="1">
      <alignment horizontal="center"/>
    </xf>
    <xf numFmtId="2" fontId="0" fillId="0" borderId="39" xfId="0" applyNumberFormat="1" applyBorder="1"/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2" fontId="7" fillId="0" borderId="39" xfId="0" applyNumberFormat="1" applyFont="1" applyBorder="1"/>
    <xf numFmtId="2" fontId="9" fillId="0" borderId="39" xfId="0" applyNumberFormat="1" applyFont="1" applyBorder="1"/>
    <xf numFmtId="3" fontId="8" fillId="3" borderId="39" xfId="0" applyNumberFormat="1" applyFont="1" applyFill="1" applyBorder="1" applyAlignment="1">
      <alignment horizontal="right"/>
    </xf>
    <xf numFmtId="3" fontId="0" fillId="3" borderId="39" xfId="0" applyNumberFormat="1" applyFill="1" applyBorder="1"/>
    <xf numFmtId="3" fontId="4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9" fillId="0" borderId="0" xfId="0" applyNumberFormat="1" applyFont="1"/>
    <xf numFmtId="187" fontId="6" fillId="0" borderId="0" xfId="0" applyNumberFormat="1" applyFont="1" applyFill="1" applyAlignment="1">
      <alignment vertical="center"/>
    </xf>
    <xf numFmtId="4" fontId="1" fillId="0" borderId="0" xfId="0" applyNumberFormat="1" applyFont="1" applyBorder="1" applyAlignment="1">
      <alignment wrapText="1"/>
    </xf>
    <xf numFmtId="0" fontId="1" fillId="2" borderId="40" xfId="0" applyFont="1" applyFill="1" applyBorder="1" applyAlignment="1">
      <alignment horizontal="center"/>
    </xf>
    <xf numFmtId="187" fontId="11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vertical="center" wrapText="1"/>
    </xf>
    <xf numFmtId="3" fontId="12" fillId="0" borderId="0" xfId="0" applyNumberFormat="1" applyFont="1" applyFill="1" applyBorder="1" applyAlignment="1"/>
    <xf numFmtId="0" fontId="12" fillId="0" borderId="0" xfId="0" applyFont="1" applyFill="1" applyBorder="1"/>
    <xf numFmtId="0" fontId="12" fillId="0" borderId="0" xfId="0" applyFont="1" applyFill="1"/>
    <xf numFmtId="3" fontId="11" fillId="0" borderId="0" xfId="0" applyNumberFormat="1" applyFont="1" applyFill="1" applyAlignment="1">
      <alignment vertical="center"/>
    </xf>
    <xf numFmtId="3" fontId="12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0" fontId="1" fillId="2" borderId="40" xfId="0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vertical="center"/>
    </xf>
    <xf numFmtId="187" fontId="13" fillId="0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3" borderId="0" xfId="0" applyFont="1" applyFill="1"/>
    <xf numFmtId="4" fontId="12" fillId="3" borderId="0" xfId="0" applyNumberFormat="1" applyFont="1" applyFill="1" applyAlignment="1">
      <alignment vertical="center"/>
    </xf>
    <xf numFmtId="187" fontId="12" fillId="3" borderId="0" xfId="0" applyNumberFormat="1" applyFont="1" applyFill="1" applyAlignment="1">
      <alignment vertical="center"/>
    </xf>
    <xf numFmtId="187" fontId="12" fillId="3" borderId="0" xfId="0" applyNumberFormat="1" applyFont="1" applyFill="1" applyAlignment="1"/>
    <xf numFmtId="0" fontId="12" fillId="3" borderId="0" xfId="0" applyFont="1" applyFill="1" applyBorder="1" applyAlignment="1">
      <alignment horizontal="right"/>
    </xf>
    <xf numFmtId="0" fontId="12" fillId="3" borderId="0" xfId="0" applyFont="1" applyFill="1" applyAlignment="1">
      <alignment horizontal="right"/>
    </xf>
    <xf numFmtId="0" fontId="12" fillId="3" borderId="0" xfId="0" applyFont="1" applyFill="1" applyBorder="1"/>
    <xf numFmtId="0" fontId="12" fillId="3" borderId="0" xfId="0" applyFont="1" applyFill="1"/>
    <xf numFmtId="187" fontId="12" fillId="3" borderId="0" xfId="0" applyNumberFormat="1" applyFont="1" applyFill="1" applyBorder="1" applyAlignment="1">
      <alignment wrapText="1"/>
    </xf>
    <xf numFmtId="188" fontId="11" fillId="2" borderId="7" xfId="0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0" fontId="1" fillId="0" borderId="33" xfId="0" applyFont="1" applyFill="1" applyBorder="1"/>
    <xf numFmtId="0" fontId="14" fillId="0" borderId="0" xfId="0" applyFont="1" applyAlignment="1">
      <alignment horizontal="center" textRotation="180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showGridLines="0" defaultGridColor="0" topLeftCell="A7" colorId="12" zoomScaleNormal="100" workbookViewId="0">
      <selection activeCell="I14" sqref="I14"/>
    </sheetView>
  </sheetViews>
  <sheetFormatPr defaultColWidth="9.33203125" defaultRowHeight="18.75" x14ac:dyDescent="0.3"/>
  <cols>
    <col min="1" max="1" width="4" style="1" customWidth="1"/>
    <col min="2" max="2" width="15.5" style="1" customWidth="1"/>
    <col min="3" max="3" width="22.5" style="1" customWidth="1"/>
    <col min="4" max="4" width="14.33203125" style="1" customWidth="1"/>
    <col min="5" max="6" width="14.6640625" style="1" customWidth="1"/>
    <col min="7" max="7" width="13.83203125" style="1" customWidth="1"/>
    <col min="8" max="10" width="14.33203125" style="1" customWidth="1"/>
    <col min="11" max="12" width="12.83203125" style="1" customWidth="1"/>
    <col min="13" max="13" width="14.1640625" style="1" customWidth="1"/>
    <col min="14" max="14" width="14.6640625" style="1" customWidth="1"/>
    <col min="15" max="16384" width="9.33203125" style="1"/>
  </cols>
  <sheetData>
    <row r="1" spans="1:15" ht="21" customHeight="1" x14ac:dyDescent="0.3"/>
    <row r="2" spans="1:15" ht="24" customHeight="1" x14ac:dyDescent="0.3">
      <c r="B2" s="27" t="s">
        <v>80</v>
      </c>
      <c r="N2" s="2"/>
    </row>
    <row r="3" spans="1:15" s="5" customFormat="1" ht="24" customHeight="1" x14ac:dyDescent="0.3">
      <c r="A3" s="3"/>
      <c r="B3" s="28" t="s">
        <v>81</v>
      </c>
      <c r="D3" s="3"/>
      <c r="N3" s="6"/>
    </row>
    <row r="4" spans="1:15" ht="5.0999999999999996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24.75" customHeight="1" x14ac:dyDescent="0.3">
      <c r="A5" s="156"/>
      <c r="B5" s="156"/>
      <c r="C5" s="157"/>
      <c r="D5" s="164" t="s">
        <v>3</v>
      </c>
      <c r="E5" s="165"/>
      <c r="F5" s="126"/>
      <c r="G5" s="170" t="s">
        <v>7</v>
      </c>
      <c r="H5" s="171"/>
      <c r="I5" s="137"/>
      <c r="J5" s="170" t="s">
        <v>10</v>
      </c>
      <c r="K5" s="171"/>
      <c r="L5" s="137"/>
      <c r="M5" s="170" t="s">
        <v>6</v>
      </c>
      <c r="N5" s="171"/>
    </row>
    <row r="6" spans="1:15" ht="22.5" customHeight="1" x14ac:dyDescent="0.3">
      <c r="A6" s="156" t="s">
        <v>14</v>
      </c>
      <c r="B6" s="156"/>
      <c r="C6" s="157"/>
      <c r="D6" s="154" t="s">
        <v>0</v>
      </c>
      <c r="E6" s="163"/>
      <c r="F6" s="114"/>
      <c r="G6" s="154" t="s">
        <v>21</v>
      </c>
      <c r="H6" s="163"/>
      <c r="I6" s="114"/>
      <c r="J6" s="154" t="s">
        <v>8</v>
      </c>
      <c r="K6" s="163"/>
      <c r="L6" s="114"/>
      <c r="M6" s="154" t="s">
        <v>22</v>
      </c>
      <c r="N6" s="163"/>
    </row>
    <row r="7" spans="1:15" ht="23.25" customHeight="1" x14ac:dyDescent="0.3">
      <c r="A7" s="158" t="s">
        <v>15</v>
      </c>
      <c r="B7" s="158"/>
      <c r="C7" s="159"/>
      <c r="D7" s="112" t="s">
        <v>4</v>
      </c>
      <c r="E7" s="113" t="s">
        <v>84</v>
      </c>
      <c r="F7" s="113"/>
      <c r="G7" s="112" t="s">
        <v>4</v>
      </c>
      <c r="H7" s="113" t="s">
        <v>84</v>
      </c>
      <c r="I7" s="113"/>
      <c r="J7" s="112" t="s">
        <v>4</v>
      </c>
      <c r="K7" s="113" t="s">
        <v>84</v>
      </c>
      <c r="L7" s="113"/>
      <c r="M7" s="112" t="s">
        <v>4</v>
      </c>
      <c r="N7" s="113" t="s">
        <v>84</v>
      </c>
    </row>
    <row r="8" spans="1:15" s="4" customFormat="1" ht="23.25" customHeight="1" x14ac:dyDescent="0.3">
      <c r="A8" s="160"/>
      <c r="B8" s="161"/>
      <c r="C8" s="162"/>
      <c r="D8" s="111" t="s">
        <v>1</v>
      </c>
      <c r="E8" s="114"/>
      <c r="F8" s="114"/>
      <c r="G8" s="111" t="s">
        <v>1</v>
      </c>
      <c r="H8" s="114"/>
      <c r="I8" s="150">
        <f>G10*100/D10</f>
        <v>96.054967502321261</v>
      </c>
      <c r="J8" s="111" t="s">
        <v>1</v>
      </c>
      <c r="K8" s="114"/>
      <c r="L8" s="150">
        <f>J10*100/D10</f>
        <v>18.479480037140203</v>
      </c>
      <c r="M8" s="111" t="s">
        <v>1</v>
      </c>
      <c r="N8" s="114"/>
      <c r="O8" s="150">
        <f>M10*100/D10</f>
        <v>2.0709377901578461</v>
      </c>
    </row>
    <row r="9" spans="1:15" ht="4.5" customHeight="1" x14ac:dyDescent="0.3">
      <c r="A9" s="4"/>
      <c r="B9" s="4"/>
      <c r="C9" s="13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5" s="18" customFormat="1" ht="24.95" customHeight="1" x14ac:dyDescent="0.3">
      <c r="A10" s="14" t="s">
        <v>16</v>
      </c>
      <c r="B10" s="15"/>
      <c r="C10" s="21"/>
      <c r="D10" s="128">
        <v>134625</v>
      </c>
      <c r="E10" s="47">
        <f t="shared" ref="E10:J10" si="0">SUM(E11:E35)</f>
        <v>99.999999999999986</v>
      </c>
      <c r="F10" s="127">
        <f t="shared" si="0"/>
        <v>100.00000000000001</v>
      </c>
      <c r="G10" s="134">
        <f t="shared" si="0"/>
        <v>129314</v>
      </c>
      <c r="H10" s="47">
        <f t="shared" si="0"/>
        <v>100.00000000000001</v>
      </c>
      <c r="I10" s="127">
        <f t="shared" si="0"/>
        <v>99.999999999999986</v>
      </c>
      <c r="J10" s="134">
        <f t="shared" si="0"/>
        <v>24878</v>
      </c>
      <c r="K10" s="47">
        <f t="shared" ref="K10:L10" si="1">SUM(K11:K35)</f>
        <v>100</v>
      </c>
      <c r="L10" s="127">
        <f t="shared" si="1"/>
        <v>99.999999999999986</v>
      </c>
      <c r="M10" s="134">
        <f>SUM(M11:M35)</f>
        <v>2788</v>
      </c>
      <c r="N10" s="51">
        <v>100.00000000000001</v>
      </c>
      <c r="O10" s="139">
        <v>100.00000000000001</v>
      </c>
    </row>
    <row r="11" spans="1:15" s="20" customFormat="1" ht="24.95" customHeight="1" x14ac:dyDescent="0.45">
      <c r="A11" s="19"/>
      <c r="B11" s="29" t="s">
        <v>28</v>
      </c>
      <c r="C11" s="30" t="s">
        <v>29</v>
      </c>
      <c r="D11" s="129">
        <v>409</v>
      </c>
      <c r="E11" s="125">
        <f>D11*100/$D$10</f>
        <v>0.30380687093779019</v>
      </c>
      <c r="F11" s="149">
        <v>0.3</v>
      </c>
      <c r="G11" s="123">
        <v>370</v>
      </c>
      <c r="H11" s="138">
        <f>G11*100/$G$10</f>
        <v>0.28612524552639312</v>
      </c>
      <c r="I11" s="143">
        <v>0.3</v>
      </c>
      <c r="J11" s="129">
        <v>70</v>
      </c>
      <c r="K11" s="138">
        <f>J11*100/$J$10</f>
        <v>0.28137310073157007</v>
      </c>
      <c r="L11" s="142">
        <v>0.3</v>
      </c>
      <c r="M11" s="129">
        <v>23</v>
      </c>
      <c r="N11" s="138">
        <f>M11*100/$J$10</f>
        <v>9.2451161668944445E-2</v>
      </c>
      <c r="O11" s="140">
        <v>0.1</v>
      </c>
    </row>
    <row r="12" spans="1:15" s="20" customFormat="1" ht="24.95" customHeight="1" x14ac:dyDescent="0.45">
      <c r="A12" s="19"/>
      <c r="B12" s="29" t="s">
        <v>30</v>
      </c>
      <c r="C12" s="30" t="s">
        <v>31</v>
      </c>
      <c r="D12" s="129">
        <v>10270</v>
      </c>
      <c r="E12" s="125">
        <f t="shared" ref="E12:E35" si="2">D12*100/$D$10</f>
        <v>7.6285979572887648</v>
      </c>
      <c r="F12" s="149">
        <v>7.6</v>
      </c>
      <c r="G12" s="123">
        <v>10046</v>
      </c>
      <c r="H12" s="138">
        <f t="shared" ref="H12:H35" si="3">G12*100/$G$10</f>
        <v>7.7686870717787713</v>
      </c>
      <c r="I12" s="143">
        <v>7.8</v>
      </c>
      <c r="J12" s="129">
        <v>1010</v>
      </c>
      <c r="K12" s="138">
        <f t="shared" ref="K12:K35" si="4">J12*100/$J$10</f>
        <v>4.059811881984082</v>
      </c>
      <c r="L12" s="143">
        <v>4.0999999999999996</v>
      </c>
      <c r="M12" s="129">
        <v>35</v>
      </c>
      <c r="N12" s="138">
        <f t="shared" ref="N12:N35" si="5">M12*100/$J$10</f>
        <v>0.14068655036578503</v>
      </c>
      <c r="O12" s="140">
        <v>0.1</v>
      </c>
    </row>
    <row r="13" spans="1:15" s="20" customFormat="1" ht="24.95" customHeight="1" x14ac:dyDescent="0.45">
      <c r="A13" s="19"/>
      <c r="B13" s="29" t="s">
        <v>32</v>
      </c>
      <c r="C13" s="30" t="s">
        <v>33</v>
      </c>
      <c r="D13" s="130">
        <v>10468</v>
      </c>
      <c r="E13" s="125">
        <f t="shared" si="2"/>
        <v>7.7756731662024139</v>
      </c>
      <c r="F13" s="149">
        <v>7.8</v>
      </c>
      <c r="G13" s="123">
        <v>10391</v>
      </c>
      <c r="H13" s="138">
        <f t="shared" si="3"/>
        <v>8.0354795304452722</v>
      </c>
      <c r="I13" s="143">
        <v>8</v>
      </c>
      <c r="J13" s="130">
        <v>1907</v>
      </c>
      <c r="K13" s="138">
        <f t="shared" si="4"/>
        <v>7.6654071870729155</v>
      </c>
      <c r="L13" s="143">
        <v>7.7</v>
      </c>
      <c r="M13" s="130">
        <v>34</v>
      </c>
      <c r="N13" s="138">
        <f t="shared" si="5"/>
        <v>0.13666693464104832</v>
      </c>
      <c r="O13" s="140">
        <v>0.1</v>
      </c>
    </row>
    <row r="14" spans="1:15" s="20" customFormat="1" ht="24.95" customHeight="1" x14ac:dyDescent="0.45">
      <c r="A14" s="19"/>
      <c r="B14" s="29" t="s">
        <v>34</v>
      </c>
      <c r="C14" s="30" t="s">
        <v>35</v>
      </c>
      <c r="D14" s="130">
        <v>8047</v>
      </c>
      <c r="E14" s="125">
        <f t="shared" si="2"/>
        <v>5.9773444753946148</v>
      </c>
      <c r="F14" s="149">
        <v>6</v>
      </c>
      <c r="G14" s="123">
        <v>7774</v>
      </c>
      <c r="H14" s="138">
        <f t="shared" si="3"/>
        <v>6.011723401951838</v>
      </c>
      <c r="I14" s="143">
        <v>6</v>
      </c>
      <c r="J14" s="130">
        <v>1226</v>
      </c>
      <c r="K14" s="138">
        <f t="shared" si="4"/>
        <v>4.9280488785272132</v>
      </c>
      <c r="L14" s="143">
        <v>4.9000000000000004</v>
      </c>
      <c r="M14" s="130">
        <v>106</v>
      </c>
      <c r="N14" s="138">
        <f t="shared" si="5"/>
        <v>0.4260792668220918</v>
      </c>
      <c r="O14" s="140">
        <v>0.4</v>
      </c>
    </row>
    <row r="15" spans="1:15" ht="21" x14ac:dyDescent="0.45">
      <c r="B15" s="29" t="s">
        <v>36</v>
      </c>
      <c r="C15" s="30" t="s">
        <v>37</v>
      </c>
      <c r="D15" s="131">
        <v>4280</v>
      </c>
      <c r="E15" s="125">
        <f t="shared" si="2"/>
        <v>3.179201485608171</v>
      </c>
      <c r="F15" s="149">
        <v>3.2</v>
      </c>
      <c r="G15" s="123">
        <v>4009</v>
      </c>
      <c r="H15" s="138">
        <f t="shared" si="3"/>
        <v>3.1002057008521891</v>
      </c>
      <c r="I15" s="144">
        <v>3.1</v>
      </c>
      <c r="J15" s="131">
        <v>872</v>
      </c>
      <c r="K15" s="138">
        <f t="shared" si="4"/>
        <v>3.5051049119704158</v>
      </c>
      <c r="L15" s="144">
        <v>3.5</v>
      </c>
      <c r="M15" s="131">
        <v>207</v>
      </c>
      <c r="N15" s="138">
        <f t="shared" si="5"/>
        <v>0.83206045502050008</v>
      </c>
      <c r="O15" s="141">
        <v>0.8</v>
      </c>
    </row>
    <row r="16" spans="1:15" ht="24" customHeight="1" x14ac:dyDescent="0.45">
      <c r="B16" s="31" t="s">
        <v>38</v>
      </c>
      <c r="C16" s="61" t="s">
        <v>39</v>
      </c>
      <c r="D16" s="131">
        <v>6208</v>
      </c>
      <c r="E16" s="125">
        <f t="shared" si="2"/>
        <v>4.6113277623026923</v>
      </c>
      <c r="F16" s="149">
        <v>4.5999999999999996</v>
      </c>
      <c r="G16" s="123">
        <v>6012</v>
      </c>
      <c r="H16" s="138">
        <f t="shared" si="3"/>
        <v>4.6491485840666904</v>
      </c>
      <c r="I16" s="144">
        <v>4.5999999999999996</v>
      </c>
      <c r="J16" s="131">
        <v>828</v>
      </c>
      <c r="K16" s="138">
        <f t="shared" si="4"/>
        <v>3.3282418200820003</v>
      </c>
      <c r="L16" s="144">
        <v>3.3</v>
      </c>
      <c r="M16" s="131">
        <v>211</v>
      </c>
      <c r="N16" s="138">
        <f t="shared" si="5"/>
        <v>0.84813891791944696</v>
      </c>
      <c r="O16" s="141">
        <v>0.8</v>
      </c>
    </row>
    <row r="17" spans="2:15" ht="17.25" customHeight="1" x14ac:dyDescent="0.45">
      <c r="B17" s="31" t="s">
        <v>40</v>
      </c>
      <c r="C17" s="61" t="s">
        <v>41</v>
      </c>
      <c r="D17" s="131">
        <v>3559</v>
      </c>
      <c r="E17" s="125">
        <f t="shared" si="2"/>
        <v>2.6436397400185703</v>
      </c>
      <c r="F17" s="149">
        <v>2.6</v>
      </c>
      <c r="G17" s="123">
        <v>3430</v>
      </c>
      <c r="H17" s="138">
        <f t="shared" si="3"/>
        <v>2.6524583571771037</v>
      </c>
      <c r="I17" s="144">
        <v>2.6</v>
      </c>
      <c r="J17" s="131">
        <v>295</v>
      </c>
      <c r="K17" s="138">
        <f t="shared" si="4"/>
        <v>1.185786638797331</v>
      </c>
      <c r="L17" s="144">
        <v>1.2</v>
      </c>
      <c r="M17" s="131">
        <v>125</v>
      </c>
      <c r="N17" s="138">
        <f t="shared" si="5"/>
        <v>0.50245196559208938</v>
      </c>
      <c r="O17" s="141">
        <v>0.5</v>
      </c>
    </row>
    <row r="18" spans="2:15" ht="21" x14ac:dyDescent="0.45">
      <c r="B18" s="31" t="s">
        <v>42</v>
      </c>
      <c r="C18" s="61" t="s">
        <v>43</v>
      </c>
      <c r="D18" s="131">
        <v>3059</v>
      </c>
      <c r="E18" s="125">
        <f t="shared" si="2"/>
        <v>2.272237697307335</v>
      </c>
      <c r="F18" s="149">
        <v>2.2999999999999998</v>
      </c>
      <c r="G18" s="123">
        <v>3023</v>
      </c>
      <c r="H18" s="138">
        <f t="shared" si="3"/>
        <v>2.3377205870980715</v>
      </c>
      <c r="I18" s="144">
        <v>2.2999999999999998</v>
      </c>
      <c r="J18" s="131">
        <v>1376</v>
      </c>
      <c r="K18" s="138">
        <f t="shared" si="4"/>
        <v>5.5309912372377203</v>
      </c>
      <c r="L18" s="144">
        <v>5.5</v>
      </c>
      <c r="M18" s="136">
        <v>10</v>
      </c>
      <c r="N18" s="138">
        <f t="shared" si="5"/>
        <v>4.0196157247367151E-2</v>
      </c>
      <c r="O18" s="141">
        <v>0.1</v>
      </c>
    </row>
    <row r="19" spans="2:15" ht="21" x14ac:dyDescent="0.45">
      <c r="B19" s="31" t="s">
        <v>44</v>
      </c>
      <c r="C19" s="61" t="s">
        <v>45</v>
      </c>
      <c r="D19" s="131">
        <v>8758</v>
      </c>
      <c r="E19" s="125">
        <f t="shared" si="2"/>
        <v>6.505478180129991</v>
      </c>
      <c r="F19" s="149">
        <v>6.5</v>
      </c>
      <c r="G19" s="123">
        <v>8487</v>
      </c>
      <c r="H19" s="138">
        <f t="shared" si="3"/>
        <v>6.5630944831959415</v>
      </c>
      <c r="I19" s="144">
        <v>6.6</v>
      </c>
      <c r="J19" s="131">
        <v>1035</v>
      </c>
      <c r="K19" s="138">
        <f t="shared" si="4"/>
        <v>4.1603022751025005</v>
      </c>
      <c r="L19" s="144">
        <v>4.2</v>
      </c>
      <c r="M19" s="131">
        <v>172</v>
      </c>
      <c r="N19" s="138">
        <f t="shared" si="5"/>
        <v>0.69137390465471504</v>
      </c>
      <c r="O19" s="141">
        <v>0.7</v>
      </c>
    </row>
    <row r="20" spans="2:15" ht="21" x14ac:dyDescent="0.45">
      <c r="B20" s="31" t="s">
        <v>46</v>
      </c>
      <c r="C20" s="61" t="s">
        <v>47</v>
      </c>
      <c r="D20" s="131">
        <v>5929</v>
      </c>
      <c r="E20" s="125">
        <f t="shared" si="2"/>
        <v>4.4040854224698238</v>
      </c>
      <c r="F20" s="149">
        <v>4.4000000000000004</v>
      </c>
      <c r="G20" s="123">
        <v>5759</v>
      </c>
      <c r="H20" s="138">
        <f t="shared" si="3"/>
        <v>4.453500781044589</v>
      </c>
      <c r="I20" s="144">
        <v>4.4000000000000004</v>
      </c>
      <c r="J20" s="131">
        <v>509</v>
      </c>
      <c r="K20" s="138">
        <f t="shared" si="4"/>
        <v>2.045984403890988</v>
      </c>
      <c r="L20" s="144">
        <v>2</v>
      </c>
      <c r="M20" s="131">
        <v>142</v>
      </c>
      <c r="N20" s="138">
        <f t="shared" si="5"/>
        <v>0.57078543291261352</v>
      </c>
      <c r="O20" s="141">
        <v>0.6</v>
      </c>
    </row>
    <row r="21" spans="2:15" ht="21" x14ac:dyDescent="0.45">
      <c r="B21" s="31" t="s">
        <v>48</v>
      </c>
      <c r="C21" s="61" t="s">
        <v>49</v>
      </c>
      <c r="D21" s="131">
        <v>7791</v>
      </c>
      <c r="E21" s="125">
        <f t="shared" si="2"/>
        <v>5.7871866295264622</v>
      </c>
      <c r="F21" s="149">
        <v>5.8</v>
      </c>
      <c r="G21" s="123">
        <v>7707</v>
      </c>
      <c r="H21" s="138">
        <f t="shared" si="3"/>
        <v>5.9599115331673289</v>
      </c>
      <c r="I21" s="144">
        <v>6</v>
      </c>
      <c r="J21" s="131">
        <v>1021</v>
      </c>
      <c r="K21" s="138">
        <f t="shared" si="4"/>
        <v>4.1040276549561865</v>
      </c>
      <c r="L21" s="144">
        <v>4.0999999999999996</v>
      </c>
      <c r="M21" s="131">
        <v>301</v>
      </c>
      <c r="N21" s="138">
        <f t="shared" si="5"/>
        <v>1.2099043331457513</v>
      </c>
      <c r="O21" s="141">
        <v>1.2</v>
      </c>
    </row>
    <row r="22" spans="2:15" ht="21" x14ac:dyDescent="0.45">
      <c r="B22" s="1" t="s">
        <v>50</v>
      </c>
      <c r="C22" s="4" t="s">
        <v>51</v>
      </c>
      <c r="D22" s="132">
        <v>6680</v>
      </c>
      <c r="E22" s="125">
        <f t="shared" si="2"/>
        <v>4.9619312906220987</v>
      </c>
      <c r="F22" s="149">
        <v>5</v>
      </c>
      <c r="G22" s="123">
        <v>6492</v>
      </c>
      <c r="H22" s="138">
        <f t="shared" si="3"/>
        <v>5.0203380917766056</v>
      </c>
      <c r="I22" s="147">
        <v>5</v>
      </c>
      <c r="J22" s="135">
        <v>779</v>
      </c>
      <c r="K22" s="138">
        <f t="shared" si="4"/>
        <v>3.1312806495699013</v>
      </c>
      <c r="L22" s="145">
        <v>3.1</v>
      </c>
      <c r="M22" s="132">
        <v>97</v>
      </c>
      <c r="N22" s="138">
        <f t="shared" si="5"/>
        <v>0.38990272529946135</v>
      </c>
      <c r="O22" s="141">
        <v>0.4</v>
      </c>
    </row>
    <row r="23" spans="2:15" ht="21" x14ac:dyDescent="0.45">
      <c r="B23" s="1" t="s">
        <v>52</v>
      </c>
      <c r="C23" s="4" t="s">
        <v>53</v>
      </c>
      <c r="D23" s="132">
        <v>3919</v>
      </c>
      <c r="E23" s="125">
        <f t="shared" si="2"/>
        <v>2.9110492107706594</v>
      </c>
      <c r="F23" s="149">
        <v>2.9</v>
      </c>
      <c r="G23" s="123">
        <v>3570</v>
      </c>
      <c r="H23" s="138">
        <f t="shared" si="3"/>
        <v>2.7607219635924958</v>
      </c>
      <c r="I23" s="147">
        <v>2.8</v>
      </c>
      <c r="J23" s="132">
        <v>1113</v>
      </c>
      <c r="K23" s="138">
        <f t="shared" si="4"/>
        <v>4.4738323016319637</v>
      </c>
      <c r="L23" s="145">
        <v>4.5</v>
      </c>
      <c r="M23" s="132">
        <v>253</v>
      </c>
      <c r="N23" s="138">
        <f t="shared" si="5"/>
        <v>1.016962778358389</v>
      </c>
      <c r="O23" s="141">
        <v>1</v>
      </c>
    </row>
    <row r="24" spans="2:15" ht="21" x14ac:dyDescent="0.45">
      <c r="B24" s="1" t="s">
        <v>54</v>
      </c>
      <c r="C24" s="4" t="s">
        <v>55</v>
      </c>
      <c r="D24" s="132">
        <v>3601</v>
      </c>
      <c r="E24" s="125">
        <f t="shared" si="2"/>
        <v>2.6748375116063139</v>
      </c>
      <c r="F24" s="149">
        <v>2.7</v>
      </c>
      <c r="G24" s="123">
        <v>3236</v>
      </c>
      <c r="H24" s="138">
        <f t="shared" si="3"/>
        <v>2.5024359311443463</v>
      </c>
      <c r="I24" s="147">
        <v>2.5</v>
      </c>
      <c r="J24" s="132">
        <v>867</v>
      </c>
      <c r="K24" s="138">
        <f t="shared" si="4"/>
        <v>3.4850068333467319</v>
      </c>
      <c r="L24" s="145">
        <v>3.5</v>
      </c>
      <c r="M24" s="132">
        <v>247</v>
      </c>
      <c r="N24" s="138">
        <f t="shared" si="5"/>
        <v>0.99284508400996863</v>
      </c>
      <c r="O24" s="141">
        <v>1</v>
      </c>
    </row>
    <row r="25" spans="2:15" ht="21" x14ac:dyDescent="0.45">
      <c r="B25" s="1" t="s">
        <v>56</v>
      </c>
      <c r="C25" s="4" t="s">
        <v>57</v>
      </c>
      <c r="D25" s="132">
        <v>3568</v>
      </c>
      <c r="E25" s="125">
        <f t="shared" si="2"/>
        <v>2.6503249767873722</v>
      </c>
      <c r="F25" s="149">
        <v>2.6</v>
      </c>
      <c r="G25" s="123">
        <v>3348</v>
      </c>
      <c r="H25" s="138">
        <f t="shared" si="3"/>
        <v>2.5890468162766598</v>
      </c>
      <c r="I25" s="147">
        <v>2.6</v>
      </c>
      <c r="J25" s="132">
        <v>539</v>
      </c>
      <c r="K25" s="138">
        <f t="shared" si="4"/>
        <v>2.1665728756330895</v>
      </c>
      <c r="L25" s="145">
        <v>2.2000000000000002</v>
      </c>
      <c r="M25" s="132">
        <v>71</v>
      </c>
      <c r="N25" s="138">
        <f t="shared" si="5"/>
        <v>0.28539271645630676</v>
      </c>
      <c r="O25" s="141">
        <v>0.3</v>
      </c>
    </row>
    <row r="26" spans="2:15" ht="21" x14ac:dyDescent="0.45">
      <c r="B26" s="1" t="s">
        <v>58</v>
      </c>
      <c r="C26" s="4" t="s">
        <v>59</v>
      </c>
      <c r="D26" s="132">
        <v>6848</v>
      </c>
      <c r="E26" s="125">
        <f t="shared" si="2"/>
        <v>5.0867223769730732</v>
      </c>
      <c r="F26" s="149">
        <v>5.0999999999999996</v>
      </c>
      <c r="G26" s="123">
        <v>6751</v>
      </c>
      <c r="H26" s="138">
        <f t="shared" si="3"/>
        <v>5.2206257636450806</v>
      </c>
      <c r="I26" s="147">
        <v>5.2</v>
      </c>
      <c r="J26" s="132">
        <v>995</v>
      </c>
      <c r="K26" s="138">
        <f t="shared" si="4"/>
        <v>3.9995176461130315</v>
      </c>
      <c r="L26" s="145">
        <v>4</v>
      </c>
      <c r="M26" s="132">
        <v>55</v>
      </c>
      <c r="N26" s="138">
        <f t="shared" si="5"/>
        <v>0.22107886486051934</v>
      </c>
      <c r="O26" s="141">
        <v>0.2</v>
      </c>
    </row>
    <row r="27" spans="2:15" ht="21" x14ac:dyDescent="0.45">
      <c r="B27" s="1" t="s">
        <v>60</v>
      </c>
      <c r="C27" s="4" t="s">
        <v>61</v>
      </c>
      <c r="D27" s="132">
        <v>4996</v>
      </c>
      <c r="E27" s="125">
        <f t="shared" si="2"/>
        <v>3.7110492107706592</v>
      </c>
      <c r="F27" s="149">
        <v>3.7</v>
      </c>
      <c r="G27" s="123">
        <v>4953</v>
      </c>
      <c r="H27" s="138">
        <f t="shared" si="3"/>
        <v>3.8302117326816894</v>
      </c>
      <c r="I27" s="147">
        <v>3.8</v>
      </c>
      <c r="J27" s="132">
        <v>630</v>
      </c>
      <c r="K27" s="138">
        <f t="shared" si="4"/>
        <v>2.5323579065841306</v>
      </c>
      <c r="L27" s="145">
        <v>2.5</v>
      </c>
      <c r="M27" s="132">
        <v>23</v>
      </c>
      <c r="N27" s="138">
        <f t="shared" si="5"/>
        <v>9.2451161668944445E-2</v>
      </c>
      <c r="O27" s="141">
        <v>0.1</v>
      </c>
    </row>
    <row r="28" spans="2:15" ht="21" x14ac:dyDescent="0.45">
      <c r="B28" s="1" t="s">
        <v>62</v>
      </c>
      <c r="C28" s="4" t="s">
        <v>63</v>
      </c>
      <c r="D28" s="132">
        <v>7917</v>
      </c>
      <c r="E28" s="125">
        <f t="shared" si="2"/>
        <v>5.880779944289694</v>
      </c>
      <c r="F28" s="149">
        <v>5.9</v>
      </c>
      <c r="G28" s="123">
        <v>7465</v>
      </c>
      <c r="H28" s="138">
        <f t="shared" si="3"/>
        <v>5.7727701563635803</v>
      </c>
      <c r="I28" s="147">
        <v>5.8</v>
      </c>
      <c r="J28" s="132">
        <v>2357</v>
      </c>
      <c r="K28" s="138">
        <f t="shared" si="4"/>
        <v>9.474234263204437</v>
      </c>
      <c r="L28" s="145">
        <v>9.5</v>
      </c>
      <c r="M28" s="132">
        <v>42</v>
      </c>
      <c r="N28" s="138">
        <f t="shared" si="5"/>
        <v>0.16882386043894204</v>
      </c>
      <c r="O28" s="141">
        <v>0.2</v>
      </c>
    </row>
    <row r="29" spans="2:15" ht="21" x14ac:dyDescent="0.45">
      <c r="B29" s="1" t="s">
        <v>64</v>
      </c>
      <c r="C29" s="1" t="s">
        <v>65</v>
      </c>
      <c r="D29" s="133">
        <v>5735</v>
      </c>
      <c r="E29" s="125">
        <f t="shared" si="2"/>
        <v>4.2599814298978647</v>
      </c>
      <c r="F29" s="149">
        <v>4.3</v>
      </c>
      <c r="G29" s="123">
        <v>5583</v>
      </c>
      <c r="H29" s="138">
        <f t="shared" si="3"/>
        <v>4.3173979615509532</v>
      </c>
      <c r="I29" s="148">
        <v>4.3</v>
      </c>
      <c r="J29" s="133">
        <v>499</v>
      </c>
      <c r="K29" s="138">
        <f t="shared" si="4"/>
        <v>2.005788246643621</v>
      </c>
      <c r="L29" s="146">
        <v>2</v>
      </c>
      <c r="M29" s="133">
        <v>71</v>
      </c>
      <c r="N29" s="138">
        <f t="shared" si="5"/>
        <v>0.28539271645630676</v>
      </c>
      <c r="O29" s="141">
        <v>0.3</v>
      </c>
    </row>
    <row r="30" spans="2:15" ht="21" x14ac:dyDescent="0.45">
      <c r="B30" s="1" t="s">
        <v>66</v>
      </c>
      <c r="C30" s="1" t="s">
        <v>67</v>
      </c>
      <c r="D30" s="133">
        <v>2339</v>
      </c>
      <c r="E30" s="125">
        <f t="shared" si="2"/>
        <v>1.7374187558031569</v>
      </c>
      <c r="F30" s="149">
        <v>1.7</v>
      </c>
      <c r="G30" s="123">
        <v>2253</v>
      </c>
      <c r="H30" s="138">
        <f t="shared" si="3"/>
        <v>1.7422707518134155</v>
      </c>
      <c r="I30" s="148">
        <v>1.7</v>
      </c>
      <c r="J30" s="133">
        <v>489</v>
      </c>
      <c r="K30" s="138">
        <f t="shared" si="4"/>
        <v>1.9655920893962537</v>
      </c>
      <c r="L30" s="146">
        <v>2</v>
      </c>
      <c r="M30" s="133">
        <v>16</v>
      </c>
      <c r="N30" s="138">
        <f t="shared" si="5"/>
        <v>6.4313851595787438E-2</v>
      </c>
      <c r="O30" s="141">
        <v>0.1</v>
      </c>
    </row>
    <row r="31" spans="2:15" ht="21" x14ac:dyDescent="0.45">
      <c r="B31" s="1" t="s">
        <v>68</v>
      </c>
      <c r="C31" s="1" t="s">
        <v>69</v>
      </c>
      <c r="D31" s="133">
        <v>5989</v>
      </c>
      <c r="E31" s="125">
        <f t="shared" si="2"/>
        <v>4.4486536675951713</v>
      </c>
      <c r="F31" s="149">
        <v>4.4000000000000004</v>
      </c>
      <c r="G31" s="123">
        <v>5132</v>
      </c>
      <c r="H31" s="138">
        <f t="shared" si="3"/>
        <v>3.9686344865985124</v>
      </c>
      <c r="I31" s="148">
        <v>4</v>
      </c>
      <c r="J31" s="133">
        <v>1522</v>
      </c>
      <c r="K31" s="138">
        <f t="shared" si="4"/>
        <v>6.1178551330492805</v>
      </c>
      <c r="L31" s="146">
        <v>6.1</v>
      </c>
      <c r="M31" s="133">
        <v>40</v>
      </c>
      <c r="N31" s="138">
        <f t="shared" si="5"/>
        <v>0.1607846289894686</v>
      </c>
      <c r="O31" s="141">
        <v>0.2</v>
      </c>
    </row>
    <row r="32" spans="2:15" ht="21" x14ac:dyDescent="0.45">
      <c r="B32" s="1" t="s">
        <v>70</v>
      </c>
      <c r="C32" s="1" t="s">
        <v>71</v>
      </c>
      <c r="D32" s="133">
        <v>4658</v>
      </c>
      <c r="E32" s="125">
        <f t="shared" si="2"/>
        <v>3.4599814298978644</v>
      </c>
      <c r="F32" s="149">
        <v>3.5</v>
      </c>
      <c r="G32" s="123">
        <v>4593</v>
      </c>
      <c r="H32" s="138">
        <f t="shared" si="3"/>
        <v>3.5518196018992532</v>
      </c>
      <c r="I32" s="148">
        <v>3.6</v>
      </c>
      <c r="J32" s="133">
        <v>1075</v>
      </c>
      <c r="K32" s="138">
        <f t="shared" si="4"/>
        <v>4.3210869040919686</v>
      </c>
      <c r="L32" s="146">
        <v>4.3</v>
      </c>
      <c r="M32" s="133">
        <v>101</v>
      </c>
      <c r="N32" s="138">
        <f t="shared" si="5"/>
        <v>0.40598118819840823</v>
      </c>
      <c r="O32" s="141">
        <v>0.4</v>
      </c>
    </row>
    <row r="33" spans="2:15" ht="21" x14ac:dyDescent="0.45">
      <c r="B33" s="1" t="s">
        <v>72</v>
      </c>
      <c r="C33" s="1" t="s">
        <v>73</v>
      </c>
      <c r="D33" s="133">
        <v>2676</v>
      </c>
      <c r="E33" s="125">
        <f t="shared" si="2"/>
        <v>1.9877437325905292</v>
      </c>
      <c r="F33" s="149">
        <v>2</v>
      </c>
      <c r="G33" s="123">
        <v>2176</v>
      </c>
      <c r="H33" s="138">
        <f t="shared" si="3"/>
        <v>1.6827257682849499</v>
      </c>
      <c r="I33" s="148">
        <v>1.7</v>
      </c>
      <c r="J33" s="133">
        <v>1322</v>
      </c>
      <c r="K33" s="138">
        <f t="shared" si="4"/>
        <v>5.3139319881019373</v>
      </c>
      <c r="L33" s="146">
        <v>5.3</v>
      </c>
      <c r="M33" s="133">
        <v>208</v>
      </c>
      <c r="N33" s="138">
        <f t="shared" si="5"/>
        <v>0.83608007074523671</v>
      </c>
      <c r="O33" s="141">
        <v>0.8</v>
      </c>
    </row>
    <row r="34" spans="2:15" ht="21" x14ac:dyDescent="0.45">
      <c r="B34" s="1" t="s">
        <v>74</v>
      </c>
      <c r="C34" s="1" t="s">
        <v>75</v>
      </c>
      <c r="D34" s="133">
        <v>5025</v>
      </c>
      <c r="E34" s="125">
        <f t="shared" si="2"/>
        <v>3.7325905292479109</v>
      </c>
      <c r="F34" s="149">
        <v>3.7</v>
      </c>
      <c r="G34" s="123">
        <v>4872</v>
      </c>
      <c r="H34" s="138">
        <f t="shared" si="3"/>
        <v>3.7675735032556412</v>
      </c>
      <c r="I34" s="148">
        <v>3.8</v>
      </c>
      <c r="J34" s="133">
        <v>1764</v>
      </c>
      <c r="K34" s="138">
        <f t="shared" si="4"/>
        <v>7.0906021384355657</v>
      </c>
      <c r="L34" s="146">
        <v>7.1</v>
      </c>
      <c r="M34" s="133">
        <v>179</v>
      </c>
      <c r="N34" s="138">
        <f t="shared" si="5"/>
        <v>0.71951121472787205</v>
      </c>
      <c r="O34" s="141">
        <v>0.7</v>
      </c>
    </row>
    <row r="35" spans="2:15" ht="21" x14ac:dyDescent="0.45">
      <c r="B35" s="1" t="s">
        <v>76</v>
      </c>
      <c r="C35" s="1" t="s">
        <v>77</v>
      </c>
      <c r="D35" s="133">
        <v>1896</v>
      </c>
      <c r="E35" s="125">
        <f t="shared" si="2"/>
        <v>1.4083565459610028</v>
      </c>
      <c r="F35" s="149">
        <v>1.4</v>
      </c>
      <c r="G35" s="123">
        <v>1882</v>
      </c>
      <c r="H35" s="138">
        <f t="shared" si="3"/>
        <v>1.4553721948126266</v>
      </c>
      <c r="I35" s="148">
        <v>1.5</v>
      </c>
      <c r="J35" s="1">
        <v>778</v>
      </c>
      <c r="K35" s="138">
        <f t="shared" si="4"/>
        <v>3.1272610338451643</v>
      </c>
      <c r="L35" s="146">
        <v>3.1</v>
      </c>
      <c r="M35" s="1">
        <v>19</v>
      </c>
      <c r="N35" s="138">
        <f t="shared" si="5"/>
        <v>7.6372698769997582E-2</v>
      </c>
      <c r="O35" s="141">
        <v>0.1</v>
      </c>
    </row>
    <row r="36" spans="2:15" x14ac:dyDescent="0.3">
      <c r="K36" s="10"/>
      <c r="L36" s="10"/>
    </row>
    <row r="37" spans="2:15" x14ac:dyDescent="0.3">
      <c r="K37" s="10"/>
      <c r="L37" s="10"/>
    </row>
    <row r="38" spans="2:15" x14ac:dyDescent="0.3">
      <c r="K38" s="10"/>
      <c r="L38" s="10"/>
    </row>
    <row r="39" spans="2:15" x14ac:dyDescent="0.3">
      <c r="K39" s="10"/>
      <c r="L39" s="10"/>
    </row>
    <row r="40" spans="2:15" x14ac:dyDescent="0.3">
      <c r="K40" s="10"/>
      <c r="L40" s="10"/>
    </row>
    <row r="41" spans="2:15" x14ac:dyDescent="0.3">
      <c r="K41" s="10"/>
      <c r="L41" s="10"/>
    </row>
    <row r="42" spans="2:15" x14ac:dyDescent="0.3">
      <c r="K42" s="10"/>
      <c r="L42" s="10"/>
    </row>
    <row r="43" spans="2:15" x14ac:dyDescent="0.3">
      <c r="K43" s="10"/>
      <c r="L43" s="10"/>
    </row>
    <row r="44" spans="2:15" x14ac:dyDescent="0.3">
      <c r="K44" s="10"/>
      <c r="L44" s="10"/>
    </row>
    <row r="45" spans="2:15" x14ac:dyDescent="0.3">
      <c r="K45" s="10"/>
      <c r="L45" s="10"/>
    </row>
    <row r="46" spans="2:15" x14ac:dyDescent="0.3">
      <c r="K46" s="10"/>
      <c r="L46" s="10"/>
    </row>
    <row r="47" spans="2:15" x14ac:dyDescent="0.3">
      <c r="K47" s="10"/>
      <c r="L47" s="10"/>
    </row>
    <row r="48" spans="2:15" x14ac:dyDescent="0.3">
      <c r="K48" s="10"/>
      <c r="L48" s="10"/>
    </row>
    <row r="49" spans="11:12" x14ac:dyDescent="0.3">
      <c r="K49" s="10"/>
      <c r="L49" s="10"/>
    </row>
    <row r="50" spans="11:12" x14ac:dyDescent="0.3">
      <c r="K50" s="10"/>
      <c r="L50" s="10"/>
    </row>
    <row r="51" spans="11:12" x14ac:dyDescent="0.3">
      <c r="K51" s="10"/>
      <c r="L51" s="10"/>
    </row>
    <row r="52" spans="11:12" x14ac:dyDescent="0.3">
      <c r="K52" s="10"/>
      <c r="L52" s="10"/>
    </row>
    <row r="53" spans="11:12" x14ac:dyDescent="0.3">
      <c r="K53" s="10"/>
      <c r="L53" s="10"/>
    </row>
    <row r="54" spans="11:12" x14ac:dyDescent="0.3">
      <c r="K54" s="10"/>
      <c r="L54" s="10"/>
    </row>
    <row r="55" spans="11:12" x14ac:dyDescent="0.3">
      <c r="K55" s="10"/>
      <c r="L55" s="10"/>
    </row>
    <row r="56" spans="11:12" x14ac:dyDescent="0.3">
      <c r="K56" s="10"/>
      <c r="L56" s="10"/>
    </row>
    <row r="57" spans="11:12" x14ac:dyDescent="0.3">
      <c r="K57" s="10"/>
      <c r="L57" s="10"/>
    </row>
    <row r="58" spans="11:12" x14ac:dyDescent="0.3">
      <c r="K58" s="10"/>
      <c r="L58" s="10"/>
    </row>
    <row r="59" spans="11:12" x14ac:dyDescent="0.3">
      <c r="K59" s="10"/>
      <c r="L59" s="10"/>
    </row>
    <row r="60" spans="11:12" x14ac:dyDescent="0.3">
      <c r="K60" s="10"/>
      <c r="L60" s="10"/>
    </row>
    <row r="61" spans="11:12" x14ac:dyDescent="0.3">
      <c r="K61" s="10"/>
      <c r="L61" s="10"/>
    </row>
  </sheetData>
  <mergeCells count="12">
    <mergeCell ref="J5:K5"/>
    <mergeCell ref="M5:N5"/>
    <mergeCell ref="A6:C6"/>
    <mergeCell ref="D6:E6"/>
    <mergeCell ref="G6:H6"/>
    <mergeCell ref="J6:K6"/>
    <mergeCell ref="M6:N6"/>
    <mergeCell ref="A8:C8"/>
    <mergeCell ref="A7:C7"/>
    <mergeCell ref="A5:C5"/>
    <mergeCell ref="D5:E5"/>
    <mergeCell ref="G5:H5"/>
  </mergeCells>
  <pageMargins left="0.51181102362204722" right="0.51181102362204722" top="0.59055118110236227" bottom="0.51181102362204722" header="0.19685039370078741" footer="0.19685039370078741"/>
  <pageSetup paperSize="9"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defaultGridColor="0" topLeftCell="A21" colorId="12" zoomScaleNormal="100" workbookViewId="0">
      <selection activeCell="C23" sqref="C23:J35"/>
    </sheetView>
  </sheetViews>
  <sheetFormatPr defaultColWidth="9.33203125" defaultRowHeight="18.75" x14ac:dyDescent="0.3"/>
  <cols>
    <col min="1" max="1" width="4" style="1" customWidth="1"/>
    <col min="2" max="2" width="15.5" style="1" customWidth="1"/>
    <col min="3" max="3" width="14.33203125" style="1" customWidth="1"/>
    <col min="4" max="4" width="14.6640625" style="1" customWidth="1"/>
    <col min="5" max="5" width="13.83203125" style="1" customWidth="1"/>
    <col min="6" max="7" width="14.33203125" style="1" customWidth="1"/>
    <col min="8" max="8" width="12.83203125" style="1" customWidth="1"/>
    <col min="9" max="9" width="14.1640625" style="1" customWidth="1"/>
    <col min="10" max="16384" width="9.33203125" style="1"/>
  </cols>
  <sheetData>
    <row r="1" spans="1:10" ht="21" customHeight="1" x14ac:dyDescent="0.3">
      <c r="C1" s="1" t="s">
        <v>107</v>
      </c>
    </row>
    <row r="2" spans="1:10" ht="24" customHeight="1" x14ac:dyDescent="0.3">
      <c r="B2" s="27" t="s">
        <v>80</v>
      </c>
    </row>
    <row r="3" spans="1:10" s="5" customFormat="1" ht="24" customHeight="1" x14ac:dyDescent="0.3">
      <c r="A3" s="3"/>
      <c r="B3" s="28" t="s">
        <v>81</v>
      </c>
      <c r="C3" s="3"/>
    </row>
    <row r="4" spans="1:10" ht="5.0999999999999996" customHeight="1" x14ac:dyDescent="0.3">
      <c r="A4" s="11"/>
      <c r="B4" s="11"/>
      <c r="C4" s="11"/>
      <c r="D4" s="11"/>
      <c r="E4" s="11"/>
      <c r="F4" s="11"/>
      <c r="G4" s="11"/>
      <c r="H4" s="11"/>
      <c r="I4" s="11"/>
    </row>
    <row r="5" spans="1:10" ht="24.75" customHeight="1" x14ac:dyDescent="0.3">
      <c r="A5" s="156"/>
      <c r="B5" s="156"/>
      <c r="C5" s="112" t="s">
        <v>3</v>
      </c>
      <c r="D5" s="126"/>
      <c r="E5" s="115" t="s">
        <v>7</v>
      </c>
      <c r="F5" s="137"/>
      <c r="G5" s="115" t="s">
        <v>10</v>
      </c>
      <c r="H5" s="137"/>
      <c r="I5" s="115" t="s">
        <v>6</v>
      </c>
    </row>
    <row r="6" spans="1:10" ht="22.5" customHeight="1" x14ac:dyDescent="0.3">
      <c r="A6" s="156" t="s">
        <v>14</v>
      </c>
      <c r="B6" s="156"/>
      <c r="C6" s="111" t="s">
        <v>0</v>
      </c>
      <c r="D6" s="114"/>
      <c r="E6" s="111" t="s">
        <v>21</v>
      </c>
      <c r="F6" s="114"/>
      <c r="G6" s="111" t="s">
        <v>8</v>
      </c>
      <c r="H6" s="114"/>
      <c r="I6" s="111" t="s">
        <v>22</v>
      </c>
    </row>
    <row r="7" spans="1:10" ht="23.25" customHeight="1" x14ac:dyDescent="0.3">
      <c r="A7" s="158" t="s">
        <v>15</v>
      </c>
      <c r="B7" s="158"/>
      <c r="C7" s="112" t="s">
        <v>4</v>
      </c>
      <c r="D7" s="113" t="s">
        <v>84</v>
      </c>
      <c r="E7" s="112" t="s">
        <v>4</v>
      </c>
      <c r="F7" s="113" t="s">
        <v>84</v>
      </c>
      <c r="G7" s="112" t="s">
        <v>4</v>
      </c>
      <c r="H7" s="113" t="s">
        <v>84</v>
      </c>
      <c r="I7" s="112" t="s">
        <v>4</v>
      </c>
      <c r="J7" s="113" t="s">
        <v>84</v>
      </c>
    </row>
    <row r="8" spans="1:10" s="4" customFormat="1" ht="23.25" customHeight="1" x14ac:dyDescent="0.3">
      <c r="A8" s="160"/>
      <c r="B8" s="161"/>
      <c r="C8" s="111" t="s">
        <v>1</v>
      </c>
      <c r="D8" s="114"/>
      <c r="E8" s="111" t="s">
        <v>1</v>
      </c>
      <c r="F8" s="150">
        <f>E10*100/C10</f>
        <v>96.054967502321261</v>
      </c>
      <c r="G8" s="111" t="s">
        <v>1</v>
      </c>
      <c r="H8" s="150">
        <f>G10*100/C10</f>
        <v>18.479480037140203</v>
      </c>
      <c r="I8" s="111" t="s">
        <v>1</v>
      </c>
      <c r="J8" s="150">
        <f>I10*100/C10</f>
        <v>2.0709377901578461</v>
      </c>
    </row>
    <row r="9" spans="1:10" ht="4.5" customHeight="1" x14ac:dyDescent="0.3">
      <c r="A9" s="4"/>
      <c r="B9" s="4"/>
      <c r="C9" s="7"/>
      <c r="D9" s="7"/>
      <c r="E9" s="7"/>
      <c r="F9" s="7"/>
      <c r="G9" s="7"/>
      <c r="H9" s="7"/>
      <c r="I9" s="7"/>
    </row>
    <row r="10" spans="1:10" s="18" customFormat="1" ht="24.95" customHeight="1" x14ac:dyDescent="0.3">
      <c r="A10" s="14" t="s">
        <v>16</v>
      </c>
      <c r="B10" s="15"/>
      <c r="C10" s="128">
        <v>134625</v>
      </c>
      <c r="D10" s="127">
        <v>100.00000000000001</v>
      </c>
      <c r="E10" s="134">
        <v>129314</v>
      </c>
      <c r="F10" s="127">
        <v>99.999999999999986</v>
      </c>
      <c r="G10" s="134">
        <v>24878</v>
      </c>
      <c r="H10" s="127">
        <v>99.999999999999986</v>
      </c>
      <c r="I10" s="134">
        <v>2788</v>
      </c>
      <c r="J10" s="139">
        <v>100.00000000000001</v>
      </c>
    </row>
    <row r="11" spans="1:10" s="20" customFormat="1" ht="24.95" customHeight="1" x14ac:dyDescent="0.45">
      <c r="A11" s="19"/>
      <c r="B11" s="29" t="s">
        <v>28</v>
      </c>
      <c r="C11" s="129">
        <v>409</v>
      </c>
      <c r="D11" s="149">
        <v>0.3</v>
      </c>
      <c r="E11" s="123">
        <v>370</v>
      </c>
      <c r="F11" s="149">
        <v>0.3</v>
      </c>
      <c r="G11" s="129">
        <v>70</v>
      </c>
      <c r="H11" s="149">
        <v>0.3</v>
      </c>
      <c r="I11" s="129">
        <v>23</v>
      </c>
      <c r="J11" s="149">
        <v>0.1</v>
      </c>
    </row>
    <row r="12" spans="1:10" s="20" customFormat="1" ht="24.95" customHeight="1" x14ac:dyDescent="0.45">
      <c r="A12" s="19"/>
      <c r="B12" s="29" t="s">
        <v>30</v>
      </c>
      <c r="C12" s="129">
        <v>10270</v>
      </c>
      <c r="D12" s="149">
        <v>7.6</v>
      </c>
      <c r="E12" s="123">
        <v>10046</v>
      </c>
      <c r="F12" s="149">
        <v>7.8</v>
      </c>
      <c r="G12" s="129">
        <v>1010</v>
      </c>
      <c r="H12" s="149">
        <v>4.0999999999999996</v>
      </c>
      <c r="I12" s="129">
        <v>35</v>
      </c>
      <c r="J12" s="149">
        <v>0.1</v>
      </c>
    </row>
    <row r="13" spans="1:10" s="20" customFormat="1" ht="24.95" customHeight="1" x14ac:dyDescent="0.45">
      <c r="A13" s="19"/>
      <c r="B13" s="29" t="s">
        <v>32</v>
      </c>
      <c r="C13" s="130">
        <v>10468</v>
      </c>
      <c r="D13" s="149">
        <v>7.8</v>
      </c>
      <c r="E13" s="123">
        <v>10391</v>
      </c>
      <c r="F13" s="149">
        <v>8</v>
      </c>
      <c r="G13" s="130">
        <v>1907</v>
      </c>
      <c r="H13" s="149">
        <v>7.7</v>
      </c>
      <c r="I13" s="130">
        <v>34</v>
      </c>
      <c r="J13" s="149">
        <v>0.1</v>
      </c>
    </row>
    <row r="14" spans="1:10" s="20" customFormat="1" ht="24.95" customHeight="1" x14ac:dyDescent="0.45">
      <c r="A14" s="19"/>
      <c r="B14" s="29" t="s">
        <v>34</v>
      </c>
      <c r="C14" s="130">
        <v>8047</v>
      </c>
      <c r="D14" s="149">
        <v>6</v>
      </c>
      <c r="E14" s="123">
        <v>7774</v>
      </c>
      <c r="F14" s="149">
        <v>6</v>
      </c>
      <c r="G14" s="130">
        <v>1226</v>
      </c>
      <c r="H14" s="149">
        <v>4.9000000000000004</v>
      </c>
      <c r="I14" s="130">
        <v>106</v>
      </c>
      <c r="J14" s="149">
        <v>0.4</v>
      </c>
    </row>
    <row r="15" spans="1:10" ht="21" x14ac:dyDescent="0.45">
      <c r="B15" s="29" t="s">
        <v>36</v>
      </c>
      <c r="C15" s="131">
        <v>4280</v>
      </c>
      <c r="D15" s="149">
        <v>3.2</v>
      </c>
      <c r="E15" s="123">
        <v>4009</v>
      </c>
      <c r="F15" s="149">
        <v>3.1</v>
      </c>
      <c r="G15" s="131">
        <v>872</v>
      </c>
      <c r="H15" s="149">
        <v>3.5</v>
      </c>
      <c r="I15" s="131">
        <v>207</v>
      </c>
      <c r="J15" s="149">
        <v>0.8</v>
      </c>
    </row>
    <row r="16" spans="1:10" ht="24" customHeight="1" x14ac:dyDescent="0.45">
      <c r="B16" s="31" t="s">
        <v>38</v>
      </c>
      <c r="C16" s="131">
        <v>6208</v>
      </c>
      <c r="D16" s="149">
        <v>4.5999999999999996</v>
      </c>
      <c r="E16" s="123">
        <v>6012</v>
      </c>
      <c r="F16" s="149">
        <v>4.5999999999999996</v>
      </c>
      <c r="G16" s="131">
        <v>828</v>
      </c>
      <c r="H16" s="149">
        <v>3.3</v>
      </c>
      <c r="I16" s="131">
        <v>211</v>
      </c>
      <c r="J16" s="149">
        <v>0.8</v>
      </c>
    </row>
    <row r="17" spans="2:10" ht="17.25" customHeight="1" x14ac:dyDescent="0.45">
      <c r="B17" s="31" t="s">
        <v>40</v>
      </c>
      <c r="C17" s="131">
        <v>3559</v>
      </c>
      <c r="D17" s="149">
        <v>2.6</v>
      </c>
      <c r="E17" s="123">
        <v>3430</v>
      </c>
      <c r="F17" s="149">
        <v>2.6</v>
      </c>
      <c r="G17" s="131">
        <v>295</v>
      </c>
      <c r="H17" s="149">
        <v>1.2</v>
      </c>
      <c r="I17" s="131">
        <v>125</v>
      </c>
      <c r="J17" s="149">
        <v>0.5</v>
      </c>
    </row>
    <row r="18" spans="2:10" ht="21" x14ac:dyDescent="0.45">
      <c r="B18" s="31" t="s">
        <v>42</v>
      </c>
      <c r="C18" s="131">
        <v>3059</v>
      </c>
      <c r="D18" s="149">
        <v>2.2999999999999998</v>
      </c>
      <c r="E18" s="123">
        <v>3023</v>
      </c>
      <c r="F18" s="149">
        <v>2.2999999999999998</v>
      </c>
      <c r="G18" s="131">
        <v>1376</v>
      </c>
      <c r="H18" s="149">
        <v>5.5</v>
      </c>
      <c r="I18" s="136">
        <v>10</v>
      </c>
      <c r="J18" s="149">
        <v>0.1</v>
      </c>
    </row>
    <row r="19" spans="2:10" ht="21" x14ac:dyDescent="0.45">
      <c r="B19" s="31" t="s">
        <v>44</v>
      </c>
      <c r="C19" s="131">
        <v>8758</v>
      </c>
      <c r="D19" s="149">
        <v>6.5</v>
      </c>
      <c r="E19" s="123">
        <v>8487</v>
      </c>
      <c r="F19" s="149">
        <v>6.6</v>
      </c>
      <c r="G19" s="131">
        <v>1035</v>
      </c>
      <c r="H19" s="149">
        <v>4.2</v>
      </c>
      <c r="I19" s="131">
        <v>172</v>
      </c>
      <c r="J19" s="149">
        <v>0.7</v>
      </c>
    </row>
    <row r="20" spans="2:10" ht="21" x14ac:dyDescent="0.45">
      <c r="B20" s="31" t="s">
        <v>46</v>
      </c>
      <c r="C20" s="131">
        <v>5929</v>
      </c>
      <c r="D20" s="149">
        <v>4.4000000000000004</v>
      </c>
      <c r="E20" s="123">
        <v>5759</v>
      </c>
      <c r="F20" s="149">
        <v>4.4000000000000004</v>
      </c>
      <c r="G20" s="131">
        <v>509</v>
      </c>
      <c r="H20" s="149">
        <v>2</v>
      </c>
      <c r="I20" s="131">
        <v>142</v>
      </c>
      <c r="J20" s="149">
        <v>0.6</v>
      </c>
    </row>
    <row r="21" spans="2:10" ht="21" x14ac:dyDescent="0.45">
      <c r="B21" s="31" t="s">
        <v>48</v>
      </c>
      <c r="C21" s="131">
        <v>7791</v>
      </c>
      <c r="D21" s="149">
        <v>5.8</v>
      </c>
      <c r="E21" s="123">
        <v>7707</v>
      </c>
      <c r="F21" s="149">
        <v>6</v>
      </c>
      <c r="G21" s="131">
        <v>1021</v>
      </c>
      <c r="H21" s="149">
        <v>4.0999999999999996</v>
      </c>
      <c r="I21" s="131">
        <v>301</v>
      </c>
      <c r="J21" s="149">
        <v>1.2</v>
      </c>
    </row>
    <row r="22" spans="2:10" ht="21" x14ac:dyDescent="0.45">
      <c r="B22" s="1" t="s">
        <v>50</v>
      </c>
      <c r="C22" s="135">
        <v>6680</v>
      </c>
      <c r="D22" s="149">
        <v>5</v>
      </c>
      <c r="E22" s="123">
        <v>6492</v>
      </c>
      <c r="F22" s="149">
        <v>5</v>
      </c>
      <c r="G22" s="135">
        <v>779</v>
      </c>
      <c r="H22" s="149">
        <v>3.1</v>
      </c>
      <c r="I22" s="135">
        <v>97</v>
      </c>
      <c r="J22" s="149">
        <v>0.4</v>
      </c>
    </row>
    <row r="23" spans="2:10" ht="21" x14ac:dyDescent="0.45">
      <c r="B23" s="1" t="s">
        <v>52</v>
      </c>
      <c r="C23" s="135">
        <v>3919</v>
      </c>
      <c r="D23" s="149">
        <v>2.9</v>
      </c>
      <c r="E23" s="123">
        <v>3570</v>
      </c>
      <c r="F23" s="149">
        <v>2.8</v>
      </c>
      <c r="G23" s="135">
        <v>1113</v>
      </c>
      <c r="H23" s="149">
        <v>4.5</v>
      </c>
      <c r="I23" s="135">
        <v>253</v>
      </c>
      <c r="J23" s="149">
        <v>1</v>
      </c>
    </row>
    <row r="24" spans="2:10" ht="21" x14ac:dyDescent="0.45">
      <c r="B24" s="1" t="s">
        <v>54</v>
      </c>
      <c r="C24" s="135">
        <v>3601</v>
      </c>
      <c r="D24" s="149">
        <v>2.7</v>
      </c>
      <c r="E24" s="123">
        <v>3236</v>
      </c>
      <c r="F24" s="149">
        <v>2.5</v>
      </c>
      <c r="G24" s="135">
        <v>867</v>
      </c>
      <c r="H24" s="149">
        <v>3.5</v>
      </c>
      <c r="I24" s="135">
        <v>247</v>
      </c>
      <c r="J24" s="149">
        <v>1</v>
      </c>
    </row>
    <row r="25" spans="2:10" ht="21" x14ac:dyDescent="0.45">
      <c r="B25" s="1" t="s">
        <v>56</v>
      </c>
      <c r="C25" s="135">
        <v>3568</v>
      </c>
      <c r="D25" s="149">
        <v>2.6</v>
      </c>
      <c r="E25" s="123">
        <v>3348</v>
      </c>
      <c r="F25" s="149">
        <v>2.6</v>
      </c>
      <c r="G25" s="135">
        <v>539</v>
      </c>
      <c r="H25" s="149">
        <v>2.2000000000000002</v>
      </c>
      <c r="I25" s="135">
        <v>71</v>
      </c>
      <c r="J25" s="149">
        <v>0.3</v>
      </c>
    </row>
    <row r="26" spans="2:10" ht="21" x14ac:dyDescent="0.45">
      <c r="B26" s="1" t="s">
        <v>58</v>
      </c>
      <c r="C26" s="135">
        <v>6848</v>
      </c>
      <c r="D26" s="149">
        <v>5.0999999999999996</v>
      </c>
      <c r="E26" s="123">
        <v>6751</v>
      </c>
      <c r="F26" s="149">
        <v>5.2</v>
      </c>
      <c r="G26" s="135">
        <v>995</v>
      </c>
      <c r="H26" s="149">
        <v>4</v>
      </c>
      <c r="I26" s="135">
        <v>55</v>
      </c>
      <c r="J26" s="149">
        <v>0.2</v>
      </c>
    </row>
    <row r="27" spans="2:10" ht="21" x14ac:dyDescent="0.45">
      <c r="B27" s="1" t="s">
        <v>60</v>
      </c>
      <c r="C27" s="135">
        <v>4996</v>
      </c>
      <c r="D27" s="149">
        <v>3.7</v>
      </c>
      <c r="E27" s="123">
        <v>4953</v>
      </c>
      <c r="F27" s="149">
        <v>3.8</v>
      </c>
      <c r="G27" s="135">
        <v>630</v>
      </c>
      <c r="H27" s="149">
        <v>2.5</v>
      </c>
      <c r="I27" s="135">
        <v>23</v>
      </c>
      <c r="J27" s="149">
        <v>0.1</v>
      </c>
    </row>
    <row r="28" spans="2:10" ht="21" x14ac:dyDescent="0.45">
      <c r="B28" s="1" t="s">
        <v>62</v>
      </c>
      <c r="C28" s="135">
        <v>7917</v>
      </c>
      <c r="D28" s="149">
        <v>5.9</v>
      </c>
      <c r="E28" s="123">
        <v>7465</v>
      </c>
      <c r="F28" s="149">
        <v>5.8</v>
      </c>
      <c r="G28" s="135">
        <v>2357</v>
      </c>
      <c r="H28" s="149">
        <v>9.5</v>
      </c>
      <c r="I28" s="135">
        <v>42</v>
      </c>
      <c r="J28" s="149">
        <v>0.2</v>
      </c>
    </row>
    <row r="29" spans="2:10" ht="21" x14ac:dyDescent="0.45">
      <c r="B29" s="1" t="s">
        <v>64</v>
      </c>
      <c r="C29" s="151">
        <v>5735</v>
      </c>
      <c r="D29" s="149">
        <v>4.3</v>
      </c>
      <c r="E29" s="123">
        <v>5583</v>
      </c>
      <c r="F29" s="149">
        <v>4.3</v>
      </c>
      <c r="G29" s="151">
        <v>499</v>
      </c>
      <c r="H29" s="149">
        <v>2</v>
      </c>
      <c r="I29" s="151">
        <v>71</v>
      </c>
      <c r="J29" s="149">
        <v>0.3</v>
      </c>
    </row>
    <row r="30" spans="2:10" ht="21" x14ac:dyDescent="0.45">
      <c r="B30" s="1" t="s">
        <v>66</v>
      </c>
      <c r="C30" s="151">
        <v>2339</v>
      </c>
      <c r="D30" s="149">
        <v>1.7</v>
      </c>
      <c r="E30" s="123">
        <v>2253</v>
      </c>
      <c r="F30" s="149">
        <v>1.7</v>
      </c>
      <c r="G30" s="151">
        <v>489</v>
      </c>
      <c r="H30" s="149">
        <v>2</v>
      </c>
      <c r="I30" s="151">
        <v>16</v>
      </c>
      <c r="J30" s="149">
        <v>0.1</v>
      </c>
    </row>
    <row r="31" spans="2:10" ht="21" x14ac:dyDescent="0.45">
      <c r="B31" s="1" t="s">
        <v>68</v>
      </c>
      <c r="C31" s="151">
        <v>5989</v>
      </c>
      <c r="D31" s="149">
        <v>4.4000000000000004</v>
      </c>
      <c r="E31" s="123">
        <v>5132</v>
      </c>
      <c r="F31" s="149">
        <v>4</v>
      </c>
      <c r="G31" s="151">
        <v>1522</v>
      </c>
      <c r="H31" s="149">
        <v>6.1</v>
      </c>
      <c r="I31" s="151">
        <v>40</v>
      </c>
      <c r="J31" s="149">
        <v>0.2</v>
      </c>
    </row>
    <row r="32" spans="2:10" ht="21" x14ac:dyDescent="0.45">
      <c r="B32" s="1" t="s">
        <v>70</v>
      </c>
      <c r="C32" s="151">
        <v>4658</v>
      </c>
      <c r="D32" s="149">
        <v>3.5</v>
      </c>
      <c r="E32" s="123">
        <v>4593</v>
      </c>
      <c r="F32" s="149">
        <v>3.6</v>
      </c>
      <c r="G32" s="151">
        <v>1075</v>
      </c>
      <c r="H32" s="149">
        <v>4.3</v>
      </c>
      <c r="I32" s="151">
        <v>101</v>
      </c>
      <c r="J32" s="149">
        <v>0.4</v>
      </c>
    </row>
    <row r="33" spans="2:10" ht="21" x14ac:dyDescent="0.45">
      <c r="B33" s="1" t="s">
        <v>72</v>
      </c>
      <c r="C33" s="151">
        <v>2676</v>
      </c>
      <c r="D33" s="149">
        <v>2</v>
      </c>
      <c r="E33" s="123">
        <v>2176</v>
      </c>
      <c r="F33" s="149">
        <v>1.7</v>
      </c>
      <c r="G33" s="151">
        <v>1322</v>
      </c>
      <c r="H33" s="149">
        <v>5.3</v>
      </c>
      <c r="I33" s="151">
        <v>208</v>
      </c>
      <c r="J33" s="149">
        <v>0.8</v>
      </c>
    </row>
    <row r="34" spans="2:10" ht="21" x14ac:dyDescent="0.45">
      <c r="B34" s="1" t="s">
        <v>74</v>
      </c>
      <c r="C34" s="151">
        <v>5025</v>
      </c>
      <c r="D34" s="149">
        <v>3.7</v>
      </c>
      <c r="E34" s="123">
        <v>4872</v>
      </c>
      <c r="F34" s="149">
        <v>3.8</v>
      </c>
      <c r="G34" s="151">
        <v>1764</v>
      </c>
      <c r="H34" s="149">
        <v>7.1</v>
      </c>
      <c r="I34" s="151">
        <v>179</v>
      </c>
      <c r="J34" s="149">
        <v>0.7</v>
      </c>
    </row>
    <row r="35" spans="2:10" ht="21" x14ac:dyDescent="0.45">
      <c r="B35" s="1" t="s">
        <v>76</v>
      </c>
      <c r="C35" s="151">
        <v>1896</v>
      </c>
      <c r="D35" s="149">
        <v>1.4</v>
      </c>
      <c r="E35" s="123">
        <v>1882</v>
      </c>
      <c r="F35" s="149">
        <v>1.5</v>
      </c>
      <c r="G35" s="56">
        <v>778</v>
      </c>
      <c r="H35" s="149">
        <v>3.1</v>
      </c>
      <c r="I35" s="56">
        <v>19</v>
      </c>
      <c r="J35" s="149">
        <v>0.1</v>
      </c>
    </row>
    <row r="36" spans="2:10" x14ac:dyDescent="0.3">
      <c r="H36" s="10"/>
    </row>
    <row r="37" spans="2:10" x14ac:dyDescent="0.3">
      <c r="H37" s="10"/>
    </row>
    <row r="38" spans="2:10" x14ac:dyDescent="0.3">
      <c r="H38" s="10"/>
    </row>
    <row r="39" spans="2:10" x14ac:dyDescent="0.3">
      <c r="H39" s="10"/>
    </row>
    <row r="40" spans="2:10" x14ac:dyDescent="0.3">
      <c r="H40" s="10"/>
    </row>
    <row r="41" spans="2:10" x14ac:dyDescent="0.3">
      <c r="H41" s="10"/>
    </row>
    <row r="42" spans="2:10" x14ac:dyDescent="0.3">
      <c r="H42" s="10"/>
    </row>
    <row r="43" spans="2:10" x14ac:dyDescent="0.3">
      <c r="H43" s="10"/>
    </row>
    <row r="44" spans="2:10" x14ac:dyDescent="0.3">
      <c r="H44" s="10"/>
    </row>
    <row r="45" spans="2:10" x14ac:dyDescent="0.3">
      <c r="H45" s="10"/>
    </row>
    <row r="46" spans="2:10" x14ac:dyDescent="0.3">
      <c r="H46" s="10"/>
    </row>
    <row r="47" spans="2:10" x14ac:dyDescent="0.3">
      <c r="H47" s="10"/>
    </row>
    <row r="48" spans="2:10" x14ac:dyDescent="0.3">
      <c r="H48" s="10"/>
    </row>
    <row r="49" spans="8:8" x14ac:dyDescent="0.3">
      <c r="H49" s="10"/>
    </row>
    <row r="50" spans="8:8" x14ac:dyDescent="0.3">
      <c r="H50" s="10"/>
    </row>
    <row r="51" spans="8:8" x14ac:dyDescent="0.3">
      <c r="H51" s="10"/>
    </row>
    <row r="52" spans="8:8" x14ac:dyDescent="0.3">
      <c r="H52" s="10"/>
    </row>
    <row r="53" spans="8:8" x14ac:dyDescent="0.3">
      <c r="H53" s="10"/>
    </row>
    <row r="54" spans="8:8" x14ac:dyDescent="0.3">
      <c r="H54" s="10"/>
    </row>
    <row r="55" spans="8:8" x14ac:dyDescent="0.3">
      <c r="H55" s="10"/>
    </row>
    <row r="56" spans="8:8" x14ac:dyDescent="0.3">
      <c r="H56" s="10"/>
    </row>
    <row r="57" spans="8:8" x14ac:dyDescent="0.3">
      <c r="H57" s="10"/>
    </row>
    <row r="58" spans="8:8" x14ac:dyDescent="0.3">
      <c r="H58" s="10"/>
    </row>
    <row r="59" spans="8:8" x14ac:dyDescent="0.3">
      <c r="H59" s="10"/>
    </row>
    <row r="60" spans="8:8" x14ac:dyDescent="0.3">
      <c r="H60" s="10"/>
    </row>
    <row r="61" spans="8:8" x14ac:dyDescent="0.3">
      <c r="H61" s="10"/>
    </row>
  </sheetData>
  <mergeCells count="4">
    <mergeCell ref="A7:B7"/>
    <mergeCell ref="A8:B8"/>
    <mergeCell ref="A5:B5"/>
    <mergeCell ref="A6:B6"/>
  </mergeCells>
  <pageMargins left="0.31496062992125984" right="0.31496062992125984" top="0.59055118110236227" bottom="0.51181102362204722" header="0.19685039370078741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1"/>
  <sheetViews>
    <sheetView showGridLines="0" tabSelected="1" defaultGridColor="0" colorId="12" zoomScaleNormal="100" workbookViewId="0">
      <selection activeCell="S1" sqref="S1"/>
    </sheetView>
  </sheetViews>
  <sheetFormatPr defaultColWidth="9.33203125" defaultRowHeight="18.75" x14ac:dyDescent="0.3"/>
  <cols>
    <col min="1" max="1" width="4" style="1" customWidth="1"/>
    <col min="2" max="2" width="15.5" style="1" customWidth="1"/>
    <col min="3" max="3" width="22.5" style="1" customWidth="1"/>
    <col min="4" max="4" width="14.33203125" style="1" customWidth="1"/>
    <col min="5" max="5" width="1.33203125" style="1" customWidth="1"/>
    <col min="6" max="6" width="14.6640625" style="1" customWidth="1"/>
    <col min="7" max="7" width="2.6640625" style="1" customWidth="1"/>
    <col min="8" max="8" width="13.83203125" style="1" customWidth="1"/>
    <col min="9" max="9" width="2.83203125" style="1" customWidth="1"/>
    <col min="10" max="10" width="14.33203125" style="1" customWidth="1"/>
    <col min="11" max="11" width="2.6640625" style="1" customWidth="1"/>
    <col min="12" max="12" width="14.33203125" style="1" customWidth="1"/>
    <col min="13" max="13" width="2.1640625" style="1" customWidth="1"/>
    <col min="14" max="14" width="12.83203125" style="1" customWidth="1"/>
    <col min="15" max="15" width="2.33203125" style="1" customWidth="1"/>
    <col min="16" max="16" width="14.1640625" style="1" customWidth="1"/>
    <col min="17" max="17" width="2.6640625" style="1" customWidth="1"/>
    <col min="18" max="18" width="14.6640625" style="1" customWidth="1"/>
    <col min="19" max="19" width="3.1640625" style="1" customWidth="1"/>
    <col min="20" max="20" width="3.33203125" style="1" customWidth="1"/>
    <col min="21" max="16384" width="9.33203125" style="1"/>
  </cols>
  <sheetData>
    <row r="1" spans="1:22" ht="21" customHeight="1" x14ac:dyDescent="0.3">
      <c r="S1" s="153"/>
      <c r="T1" s="9"/>
    </row>
    <row r="2" spans="1:22" ht="24" customHeight="1" x14ac:dyDescent="0.3">
      <c r="B2" s="27" t="s">
        <v>80</v>
      </c>
      <c r="R2" s="2"/>
      <c r="S2" s="22" t="s">
        <v>18</v>
      </c>
    </row>
    <row r="3" spans="1:22" s="5" customFormat="1" ht="24" customHeight="1" x14ac:dyDescent="0.3">
      <c r="A3" s="3"/>
      <c r="B3" s="28" t="s">
        <v>81</v>
      </c>
      <c r="D3" s="3"/>
      <c r="R3" s="6"/>
      <c r="S3" s="22" t="s">
        <v>17</v>
      </c>
    </row>
    <row r="4" spans="1:22" ht="5.0999999999999996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spans="1:22" ht="24.75" customHeight="1" x14ac:dyDescent="0.3">
      <c r="A5" s="156"/>
      <c r="B5" s="156"/>
      <c r="C5" s="157"/>
      <c r="D5" s="164" t="s">
        <v>3</v>
      </c>
      <c r="E5" s="165"/>
      <c r="F5" s="165"/>
      <c r="G5" s="166"/>
      <c r="H5" s="170" t="s">
        <v>7</v>
      </c>
      <c r="I5" s="171"/>
      <c r="J5" s="171"/>
      <c r="K5" s="172"/>
      <c r="L5" s="170" t="s">
        <v>10</v>
      </c>
      <c r="M5" s="171"/>
      <c r="N5" s="171"/>
      <c r="O5" s="172"/>
      <c r="P5" s="170" t="s">
        <v>6</v>
      </c>
      <c r="Q5" s="171"/>
      <c r="R5" s="171"/>
      <c r="S5" s="173"/>
    </row>
    <row r="6" spans="1:22" ht="22.5" customHeight="1" x14ac:dyDescent="0.3">
      <c r="A6" s="156" t="s">
        <v>14</v>
      </c>
      <c r="B6" s="156"/>
      <c r="C6" s="157"/>
      <c r="D6" s="154" t="s">
        <v>0</v>
      </c>
      <c r="E6" s="163"/>
      <c r="F6" s="163"/>
      <c r="G6" s="155"/>
      <c r="H6" s="154" t="s">
        <v>21</v>
      </c>
      <c r="I6" s="163"/>
      <c r="J6" s="163"/>
      <c r="K6" s="155"/>
      <c r="L6" s="154" t="s">
        <v>8</v>
      </c>
      <c r="M6" s="163"/>
      <c r="N6" s="163"/>
      <c r="O6" s="155"/>
      <c r="P6" s="154" t="s">
        <v>22</v>
      </c>
      <c r="Q6" s="163"/>
      <c r="R6" s="163"/>
      <c r="S6" s="174"/>
    </row>
    <row r="7" spans="1:22" ht="23.25" customHeight="1" x14ac:dyDescent="0.3">
      <c r="A7" s="158" t="s">
        <v>15</v>
      </c>
      <c r="B7" s="158"/>
      <c r="C7" s="159"/>
      <c r="D7" s="164" t="s">
        <v>4</v>
      </c>
      <c r="E7" s="166"/>
      <c r="F7" s="167" t="s">
        <v>5</v>
      </c>
      <c r="G7" s="168"/>
      <c r="H7" s="164" t="s">
        <v>4</v>
      </c>
      <c r="I7" s="166"/>
      <c r="J7" s="167" t="s">
        <v>5</v>
      </c>
      <c r="K7" s="168"/>
      <c r="L7" s="164" t="s">
        <v>4</v>
      </c>
      <c r="M7" s="166"/>
      <c r="N7" s="167" t="s">
        <v>5</v>
      </c>
      <c r="O7" s="168"/>
      <c r="P7" s="164" t="s">
        <v>4</v>
      </c>
      <c r="Q7" s="166"/>
      <c r="R7" s="175" t="s">
        <v>5</v>
      </c>
      <c r="S7" s="176"/>
    </row>
    <row r="8" spans="1:22" s="4" customFormat="1" ht="23.25" customHeight="1" x14ac:dyDescent="0.3">
      <c r="A8" s="160"/>
      <c r="B8" s="161"/>
      <c r="C8" s="162"/>
      <c r="D8" s="154" t="s">
        <v>1</v>
      </c>
      <c r="E8" s="155"/>
      <c r="F8" s="169" t="s">
        <v>2</v>
      </c>
      <c r="G8" s="155"/>
      <c r="H8" s="154" t="s">
        <v>1</v>
      </c>
      <c r="I8" s="155"/>
      <c r="J8" s="169" t="s">
        <v>2</v>
      </c>
      <c r="K8" s="155"/>
      <c r="L8" s="154" t="s">
        <v>1</v>
      </c>
      <c r="M8" s="155"/>
      <c r="N8" s="169" t="s">
        <v>2</v>
      </c>
      <c r="O8" s="155"/>
      <c r="P8" s="154" t="s">
        <v>1</v>
      </c>
      <c r="Q8" s="155"/>
      <c r="R8" s="177" t="s">
        <v>2</v>
      </c>
      <c r="S8" s="178"/>
    </row>
    <row r="9" spans="1:22" ht="4.5" customHeight="1" x14ac:dyDescent="0.3">
      <c r="A9" s="4"/>
      <c r="B9" s="4"/>
      <c r="C9" s="13"/>
      <c r="D9" s="7"/>
      <c r="E9" s="7"/>
      <c r="F9" s="7"/>
      <c r="G9" s="7"/>
      <c r="H9" s="7"/>
      <c r="I9" s="4"/>
      <c r="J9" s="7"/>
      <c r="K9" s="4"/>
      <c r="L9" s="7"/>
      <c r="M9" s="4"/>
      <c r="N9" s="7"/>
      <c r="O9" s="4"/>
      <c r="P9" s="7"/>
      <c r="Q9" s="4"/>
      <c r="R9" s="7"/>
    </row>
    <row r="10" spans="1:22" s="18" customFormat="1" ht="24.95" customHeight="1" x14ac:dyDescent="0.3">
      <c r="A10" s="14" t="s">
        <v>16</v>
      </c>
      <c r="B10" s="15"/>
      <c r="C10" s="21"/>
      <c r="D10" s="34">
        <v>134625</v>
      </c>
      <c r="E10" s="32"/>
      <c r="F10" s="47">
        <v>1211248.7875000001</v>
      </c>
      <c r="G10" s="32"/>
      <c r="H10" s="43">
        <v>108116</v>
      </c>
      <c r="I10" s="32"/>
      <c r="J10" s="51">
        <v>985418.33750000002</v>
      </c>
      <c r="K10" s="32"/>
      <c r="L10" s="34">
        <v>4872</v>
      </c>
      <c r="M10" s="35"/>
      <c r="N10" s="51">
        <v>4546.5924999999997</v>
      </c>
      <c r="O10" s="35"/>
      <c r="P10" s="34">
        <v>303</v>
      </c>
      <c r="Q10" s="35"/>
      <c r="R10" s="51">
        <v>475.005</v>
      </c>
      <c r="S10" s="25"/>
      <c r="U10" s="84"/>
      <c r="V10" s="84"/>
    </row>
    <row r="11" spans="1:22" s="20" customFormat="1" ht="24.95" customHeight="1" x14ac:dyDescent="0.3">
      <c r="A11" s="19"/>
      <c r="B11" s="29" t="s">
        <v>28</v>
      </c>
      <c r="C11" s="30" t="s">
        <v>29</v>
      </c>
      <c r="D11" s="36">
        <v>409</v>
      </c>
      <c r="E11" s="33"/>
      <c r="F11" s="48">
        <v>2967.94</v>
      </c>
      <c r="G11" s="33"/>
      <c r="H11" s="44">
        <v>324</v>
      </c>
      <c r="I11" s="33"/>
      <c r="J11" s="52">
        <v>2315.9499999999998</v>
      </c>
      <c r="K11" s="33"/>
      <c r="L11" s="36">
        <v>28</v>
      </c>
      <c r="M11" s="37"/>
      <c r="N11" s="52">
        <v>13.952500000000001</v>
      </c>
      <c r="O11" s="37"/>
      <c r="P11" s="36">
        <v>10</v>
      </c>
      <c r="Q11" s="37"/>
      <c r="R11" s="52">
        <v>4.51</v>
      </c>
      <c r="S11" s="24"/>
      <c r="U11" s="124"/>
    </row>
    <row r="12" spans="1:22" s="20" customFormat="1" ht="24.95" customHeight="1" x14ac:dyDescent="0.3">
      <c r="A12" s="19"/>
      <c r="B12" s="29" t="s">
        <v>30</v>
      </c>
      <c r="C12" s="30" t="s">
        <v>31</v>
      </c>
      <c r="D12" s="36">
        <v>10270</v>
      </c>
      <c r="E12" s="33"/>
      <c r="F12" s="48">
        <v>62308.17</v>
      </c>
      <c r="G12" s="33"/>
      <c r="H12" s="44">
        <v>9235</v>
      </c>
      <c r="I12" s="33"/>
      <c r="J12" s="52">
        <v>55850.877500000002</v>
      </c>
      <c r="K12" s="33"/>
      <c r="L12" s="36">
        <v>219</v>
      </c>
      <c r="M12" s="36"/>
      <c r="N12" s="52">
        <v>223.465</v>
      </c>
      <c r="O12" s="37"/>
      <c r="P12" s="36">
        <v>3</v>
      </c>
      <c r="Q12" s="36"/>
      <c r="R12" s="52">
        <v>1.5</v>
      </c>
      <c r="S12" s="26"/>
      <c r="U12" s="83"/>
    </row>
    <row r="13" spans="1:22" s="20" customFormat="1" ht="24.95" customHeight="1" x14ac:dyDescent="0.3">
      <c r="A13" s="19"/>
      <c r="B13" s="29" t="s">
        <v>32</v>
      </c>
      <c r="C13" s="30" t="s">
        <v>33</v>
      </c>
      <c r="D13" s="38">
        <v>10468</v>
      </c>
      <c r="E13" s="33"/>
      <c r="F13" s="49">
        <v>184647.625</v>
      </c>
      <c r="G13" s="33"/>
      <c r="H13" s="44">
        <v>8546</v>
      </c>
      <c r="I13" s="33"/>
      <c r="J13" s="52">
        <v>150187.70499999999</v>
      </c>
      <c r="K13" s="33"/>
      <c r="L13" s="38">
        <v>75</v>
      </c>
      <c r="M13" s="39"/>
      <c r="N13" s="52">
        <v>93.157499999999999</v>
      </c>
      <c r="O13" s="39"/>
      <c r="P13" s="38">
        <v>2</v>
      </c>
      <c r="Q13" s="39"/>
      <c r="R13" s="52">
        <v>3.0750000000000002</v>
      </c>
      <c r="S13" s="17"/>
      <c r="U13" s="83"/>
    </row>
    <row r="14" spans="1:22" s="20" customFormat="1" ht="24.95" customHeight="1" x14ac:dyDescent="0.3">
      <c r="A14" s="19"/>
      <c r="B14" s="29" t="s">
        <v>34</v>
      </c>
      <c r="C14" s="30" t="s">
        <v>35</v>
      </c>
      <c r="D14" s="38">
        <v>8047</v>
      </c>
      <c r="E14" s="33"/>
      <c r="F14" s="49">
        <v>113603.51</v>
      </c>
      <c r="G14" s="33"/>
      <c r="H14" s="44">
        <v>6786</v>
      </c>
      <c r="I14" s="33"/>
      <c r="J14" s="52">
        <v>99657.897500000006</v>
      </c>
      <c r="K14" s="33"/>
      <c r="L14" s="38">
        <v>262</v>
      </c>
      <c r="M14" s="39"/>
      <c r="N14" s="52">
        <v>82.61</v>
      </c>
      <c r="O14" s="39"/>
      <c r="P14" s="38">
        <v>7</v>
      </c>
      <c r="Q14" s="39"/>
      <c r="R14" s="52">
        <v>7.375</v>
      </c>
      <c r="S14" s="17"/>
      <c r="U14" s="83"/>
    </row>
    <row r="15" spans="1:22" x14ac:dyDescent="0.3">
      <c r="B15" s="29" t="s">
        <v>36</v>
      </c>
      <c r="C15" s="30" t="s">
        <v>37</v>
      </c>
      <c r="D15" s="42">
        <v>4280</v>
      </c>
      <c r="E15" s="41"/>
      <c r="F15" s="50">
        <v>40717.550000000003</v>
      </c>
      <c r="G15" s="41"/>
      <c r="H15" s="45">
        <v>3282</v>
      </c>
      <c r="I15" s="41"/>
      <c r="J15" s="53">
        <v>32982.342499999999</v>
      </c>
      <c r="K15" s="41"/>
      <c r="L15" s="42">
        <v>221</v>
      </c>
      <c r="M15" s="40"/>
      <c r="N15" s="53">
        <v>248.48249999999999</v>
      </c>
      <c r="O15" s="40"/>
      <c r="P15" s="42">
        <v>39</v>
      </c>
      <c r="Q15" s="40"/>
      <c r="R15" s="53">
        <v>59.682499999999997</v>
      </c>
      <c r="U15" s="83"/>
    </row>
    <row r="16" spans="1:22" ht="24" customHeight="1" x14ac:dyDescent="0.3">
      <c r="B16" s="31" t="s">
        <v>38</v>
      </c>
      <c r="C16" s="61" t="s">
        <v>39</v>
      </c>
      <c r="D16" s="42">
        <v>6208</v>
      </c>
      <c r="E16" s="41"/>
      <c r="F16" s="50">
        <v>59988.4</v>
      </c>
      <c r="G16" s="41"/>
      <c r="H16" s="45">
        <v>5248</v>
      </c>
      <c r="I16" s="41"/>
      <c r="J16" s="53">
        <v>49362.692499999997</v>
      </c>
      <c r="K16" s="41"/>
      <c r="L16" s="42">
        <v>169</v>
      </c>
      <c r="M16" s="40"/>
      <c r="N16" s="53">
        <v>198.04249999999999</v>
      </c>
      <c r="O16" s="40"/>
      <c r="P16" s="42">
        <v>20</v>
      </c>
      <c r="Q16" s="40"/>
      <c r="R16" s="53">
        <v>40.4</v>
      </c>
      <c r="U16" s="83"/>
    </row>
    <row r="17" spans="2:21" ht="17.25" customHeight="1" x14ac:dyDescent="0.3">
      <c r="B17" s="31" t="s">
        <v>40</v>
      </c>
      <c r="C17" s="61" t="s">
        <v>41</v>
      </c>
      <c r="D17" s="42">
        <v>3559</v>
      </c>
      <c r="E17" s="41"/>
      <c r="F17" s="50">
        <v>22042.192500000001</v>
      </c>
      <c r="G17" s="41"/>
      <c r="H17" s="45">
        <v>3178</v>
      </c>
      <c r="I17" s="41"/>
      <c r="J17" s="53">
        <v>19809.099999999999</v>
      </c>
      <c r="K17" s="41"/>
      <c r="L17" s="42">
        <v>109</v>
      </c>
      <c r="M17" s="40"/>
      <c r="N17" s="53">
        <v>136.7225</v>
      </c>
      <c r="O17" s="40"/>
      <c r="P17" s="42">
        <v>17</v>
      </c>
      <c r="Q17" s="40"/>
      <c r="R17" s="53">
        <v>22.75</v>
      </c>
      <c r="U17" s="83"/>
    </row>
    <row r="18" spans="2:21" x14ac:dyDescent="0.3">
      <c r="B18" s="31" t="s">
        <v>42</v>
      </c>
      <c r="C18" s="61" t="s">
        <v>43</v>
      </c>
      <c r="D18" s="42">
        <v>3059</v>
      </c>
      <c r="E18" s="41"/>
      <c r="F18" s="50">
        <v>19583.6525</v>
      </c>
      <c r="G18" s="41"/>
      <c r="H18" s="45">
        <v>1681</v>
      </c>
      <c r="I18" s="41"/>
      <c r="J18" s="53">
        <v>9036.5049999999992</v>
      </c>
      <c r="K18" s="41"/>
      <c r="L18" s="42">
        <v>35</v>
      </c>
      <c r="M18" s="40"/>
      <c r="N18" s="53">
        <v>40.450000000000003</v>
      </c>
      <c r="O18" s="40"/>
      <c r="P18" s="54" t="s">
        <v>79</v>
      </c>
      <c r="Q18" s="8"/>
      <c r="R18" s="55" t="s">
        <v>79</v>
      </c>
      <c r="U18" s="83"/>
    </row>
    <row r="19" spans="2:21" x14ac:dyDescent="0.3">
      <c r="B19" s="31" t="s">
        <v>44</v>
      </c>
      <c r="C19" s="61" t="s">
        <v>45</v>
      </c>
      <c r="D19" s="42">
        <v>8758</v>
      </c>
      <c r="E19" s="41"/>
      <c r="F19" s="50">
        <v>104191.45</v>
      </c>
      <c r="G19" s="41"/>
      <c r="H19" s="45">
        <v>7612</v>
      </c>
      <c r="I19" s="41"/>
      <c r="J19" s="53">
        <v>92538.764999999999</v>
      </c>
      <c r="K19" s="41"/>
      <c r="L19" s="42">
        <v>245</v>
      </c>
      <c r="M19" s="40"/>
      <c r="N19" s="53">
        <v>193.80500000000001</v>
      </c>
      <c r="O19" s="40"/>
      <c r="P19" s="42">
        <v>16</v>
      </c>
      <c r="Q19" s="40"/>
      <c r="R19" s="53">
        <v>17.212499999999999</v>
      </c>
      <c r="U19" s="83"/>
    </row>
    <row r="20" spans="2:21" x14ac:dyDescent="0.3">
      <c r="B20" s="31" t="s">
        <v>46</v>
      </c>
      <c r="C20" s="61" t="s">
        <v>47</v>
      </c>
      <c r="D20" s="42">
        <v>5929</v>
      </c>
      <c r="E20" s="41"/>
      <c r="F20" s="50">
        <v>76852.957500000004</v>
      </c>
      <c r="G20" s="41"/>
      <c r="H20" s="45">
        <v>5315</v>
      </c>
      <c r="I20" s="41"/>
      <c r="J20" s="53">
        <v>69099.59</v>
      </c>
      <c r="K20" s="41"/>
      <c r="L20" s="42">
        <v>148</v>
      </c>
      <c r="M20" s="40"/>
      <c r="N20" s="53">
        <v>130.55500000000001</v>
      </c>
      <c r="O20" s="40"/>
      <c r="P20" s="42">
        <v>19</v>
      </c>
      <c r="Q20" s="40"/>
      <c r="R20" s="53">
        <v>18.125</v>
      </c>
      <c r="U20" s="83"/>
    </row>
    <row r="21" spans="2:21" x14ac:dyDescent="0.3">
      <c r="B21" s="31" t="s">
        <v>48</v>
      </c>
      <c r="C21" s="61" t="s">
        <v>49</v>
      </c>
      <c r="D21" s="42">
        <v>7791</v>
      </c>
      <c r="E21" s="41"/>
      <c r="F21" s="50">
        <v>92088.542499999996</v>
      </c>
      <c r="G21" s="41"/>
      <c r="H21" s="45">
        <v>6561</v>
      </c>
      <c r="I21" s="41"/>
      <c r="J21" s="53">
        <v>74643.327499999999</v>
      </c>
      <c r="K21" s="41"/>
      <c r="L21" s="42">
        <v>72</v>
      </c>
      <c r="M21" s="40"/>
      <c r="N21" s="53">
        <v>31.977499999999999</v>
      </c>
      <c r="O21" s="40"/>
      <c r="P21" s="42">
        <v>7</v>
      </c>
      <c r="Q21" s="40"/>
      <c r="R21" s="53">
        <v>2.4350000000000001</v>
      </c>
      <c r="U21" s="83"/>
    </row>
    <row r="22" spans="2:21" x14ac:dyDescent="0.3">
      <c r="C22" s="4"/>
      <c r="D22" s="4"/>
      <c r="E22" s="4"/>
      <c r="F22" s="4"/>
      <c r="G22" s="4"/>
      <c r="H22" s="4"/>
      <c r="I22" s="4"/>
      <c r="J22" s="4"/>
      <c r="K22" s="4"/>
      <c r="L22" s="46"/>
      <c r="M22" s="8"/>
      <c r="N22" s="8"/>
      <c r="O22" s="4"/>
      <c r="P22" s="4"/>
      <c r="Q22" s="4"/>
      <c r="R22" s="4"/>
    </row>
    <row r="23" spans="2:21" x14ac:dyDescent="0.3">
      <c r="C23" s="4"/>
      <c r="D23" s="4"/>
      <c r="E23" s="4"/>
      <c r="F23" s="4"/>
      <c r="G23" s="4"/>
      <c r="H23" s="4"/>
      <c r="I23" s="4"/>
      <c r="J23" s="4"/>
      <c r="K23" s="4"/>
      <c r="L23" s="4"/>
      <c r="M23" s="8"/>
      <c r="N23" s="8"/>
      <c r="O23" s="4"/>
      <c r="P23" s="4"/>
      <c r="Q23" s="4"/>
      <c r="R23" s="4"/>
    </row>
    <row r="24" spans="2:21" x14ac:dyDescent="0.3">
      <c r="C24" s="4"/>
      <c r="D24" s="4"/>
      <c r="E24" s="4"/>
      <c r="F24" s="4"/>
      <c r="G24" s="4"/>
      <c r="H24" s="4"/>
      <c r="I24" s="4"/>
      <c r="J24" s="4"/>
      <c r="K24" s="4"/>
      <c r="L24" s="4"/>
      <c r="M24" s="8"/>
      <c r="N24" s="8"/>
      <c r="O24" s="4"/>
      <c r="P24" s="4"/>
      <c r="Q24" s="4"/>
      <c r="R24" s="4"/>
      <c r="T24" s="23"/>
    </row>
    <row r="25" spans="2:21" x14ac:dyDescent="0.3">
      <c r="C25" s="4"/>
      <c r="D25" s="4"/>
      <c r="E25" s="4"/>
      <c r="F25" s="4"/>
      <c r="G25" s="4"/>
      <c r="H25" s="4"/>
      <c r="I25" s="4"/>
      <c r="J25" s="4"/>
      <c r="K25" s="4"/>
      <c r="L25" s="4"/>
      <c r="M25" s="8"/>
      <c r="N25" s="8"/>
      <c r="O25" s="4"/>
      <c r="P25" s="4"/>
      <c r="Q25" s="4"/>
      <c r="R25" s="4"/>
    </row>
    <row r="26" spans="2:21" x14ac:dyDescent="0.3">
      <c r="C26" s="4"/>
      <c r="D26" s="4"/>
      <c r="E26" s="4"/>
      <c r="F26" s="4"/>
      <c r="G26" s="4"/>
      <c r="H26" s="4"/>
      <c r="I26" s="4"/>
      <c r="J26" s="4"/>
      <c r="K26" s="4"/>
      <c r="L26" s="4"/>
      <c r="M26" s="8"/>
      <c r="N26" s="8"/>
      <c r="O26" s="4"/>
      <c r="P26" s="4"/>
      <c r="Q26" s="4"/>
      <c r="R26" s="4"/>
    </row>
    <row r="27" spans="2:21" x14ac:dyDescent="0.3">
      <c r="C27" s="4"/>
      <c r="D27" s="4"/>
      <c r="E27" s="4"/>
      <c r="F27" s="4"/>
      <c r="G27" s="4"/>
      <c r="H27" s="4"/>
      <c r="I27" s="4"/>
      <c r="J27" s="4"/>
      <c r="K27" s="4"/>
      <c r="L27" s="4"/>
      <c r="M27" s="8"/>
      <c r="N27" s="8"/>
      <c r="O27" s="4"/>
      <c r="P27" s="4"/>
      <c r="Q27" s="4"/>
      <c r="R27" s="4"/>
    </row>
    <row r="28" spans="2:21" x14ac:dyDescent="0.3">
      <c r="C28" s="4"/>
      <c r="D28" s="4"/>
      <c r="E28" s="4"/>
      <c r="F28" s="4"/>
      <c r="G28" s="4"/>
      <c r="H28" s="4"/>
      <c r="I28" s="4"/>
      <c r="J28" s="4"/>
      <c r="K28" s="4"/>
      <c r="L28" s="4"/>
      <c r="M28" s="8"/>
      <c r="N28" s="8"/>
      <c r="O28" s="4"/>
      <c r="P28" s="4"/>
      <c r="Q28" s="4"/>
      <c r="R28" s="4"/>
    </row>
    <row r="29" spans="2:21" x14ac:dyDescent="0.3">
      <c r="M29" s="10"/>
      <c r="N29" s="10"/>
    </row>
    <row r="30" spans="2:21" x14ac:dyDescent="0.3">
      <c r="M30" s="10"/>
      <c r="N30" s="10"/>
    </row>
    <row r="31" spans="2:21" x14ac:dyDescent="0.3">
      <c r="M31" s="10"/>
      <c r="N31" s="10"/>
    </row>
    <row r="32" spans="2:21" x14ac:dyDescent="0.3">
      <c r="M32" s="10"/>
      <c r="N32" s="10"/>
    </row>
    <row r="33" spans="13:14" x14ac:dyDescent="0.3">
      <c r="M33" s="10"/>
      <c r="N33" s="10"/>
    </row>
    <row r="34" spans="13:14" x14ac:dyDescent="0.3">
      <c r="M34" s="10"/>
      <c r="N34" s="10"/>
    </row>
    <row r="35" spans="13:14" x14ac:dyDescent="0.3">
      <c r="M35" s="10"/>
      <c r="N35" s="10"/>
    </row>
    <row r="36" spans="13:14" x14ac:dyDescent="0.3">
      <c r="M36" s="10"/>
      <c r="N36" s="10"/>
    </row>
    <row r="37" spans="13:14" x14ac:dyDescent="0.3">
      <c r="M37" s="10"/>
      <c r="N37" s="10"/>
    </row>
    <row r="38" spans="13:14" x14ac:dyDescent="0.3">
      <c r="M38" s="10"/>
      <c r="N38" s="10"/>
    </row>
    <row r="39" spans="13:14" x14ac:dyDescent="0.3">
      <c r="M39" s="10"/>
      <c r="N39" s="10"/>
    </row>
    <row r="40" spans="13:14" x14ac:dyDescent="0.3">
      <c r="M40" s="10"/>
      <c r="N40" s="10"/>
    </row>
    <row r="41" spans="13:14" x14ac:dyDescent="0.3">
      <c r="M41" s="10"/>
      <c r="N41" s="10"/>
    </row>
    <row r="42" spans="13:14" x14ac:dyDescent="0.3">
      <c r="M42" s="10"/>
      <c r="N42" s="10"/>
    </row>
    <row r="43" spans="13:14" x14ac:dyDescent="0.3">
      <c r="M43" s="10"/>
      <c r="N43" s="10"/>
    </row>
    <row r="44" spans="13:14" x14ac:dyDescent="0.3">
      <c r="M44" s="10"/>
      <c r="N44" s="10"/>
    </row>
    <row r="45" spans="13:14" x14ac:dyDescent="0.3">
      <c r="M45" s="10"/>
      <c r="N45" s="10"/>
    </row>
    <row r="46" spans="13:14" x14ac:dyDescent="0.3">
      <c r="M46" s="10"/>
      <c r="N46" s="10"/>
    </row>
    <row r="47" spans="13:14" x14ac:dyDescent="0.3">
      <c r="M47" s="10"/>
      <c r="N47" s="10"/>
    </row>
    <row r="48" spans="13:14" x14ac:dyDescent="0.3">
      <c r="M48" s="10"/>
      <c r="N48" s="10"/>
    </row>
    <row r="49" spans="13:14" x14ac:dyDescent="0.3">
      <c r="M49" s="10"/>
      <c r="N49" s="10"/>
    </row>
    <row r="50" spans="13:14" x14ac:dyDescent="0.3">
      <c r="M50" s="10"/>
      <c r="N50" s="10"/>
    </row>
    <row r="51" spans="13:14" x14ac:dyDescent="0.3">
      <c r="M51" s="10"/>
      <c r="N51" s="10"/>
    </row>
    <row r="52" spans="13:14" x14ac:dyDescent="0.3">
      <c r="M52" s="10"/>
      <c r="N52" s="10"/>
    </row>
    <row r="53" spans="13:14" x14ac:dyDescent="0.3">
      <c r="M53" s="10"/>
      <c r="N53" s="10"/>
    </row>
    <row r="54" spans="13:14" x14ac:dyDescent="0.3">
      <c r="M54" s="10"/>
      <c r="N54" s="10"/>
    </row>
    <row r="55" spans="13:14" x14ac:dyDescent="0.3">
      <c r="M55" s="10"/>
      <c r="N55" s="10"/>
    </row>
    <row r="56" spans="13:14" x14ac:dyDescent="0.3">
      <c r="M56" s="10"/>
      <c r="N56" s="10"/>
    </row>
    <row r="57" spans="13:14" x14ac:dyDescent="0.3">
      <c r="M57" s="10"/>
      <c r="N57" s="10"/>
    </row>
    <row r="58" spans="13:14" x14ac:dyDescent="0.3">
      <c r="M58" s="10"/>
      <c r="N58" s="10"/>
    </row>
    <row r="59" spans="13:14" x14ac:dyDescent="0.3">
      <c r="M59" s="10"/>
      <c r="N59" s="10"/>
    </row>
    <row r="60" spans="13:14" x14ac:dyDescent="0.3">
      <c r="M60" s="10"/>
      <c r="N60" s="10"/>
    </row>
    <row r="61" spans="13:14" x14ac:dyDescent="0.3">
      <c r="M61" s="10"/>
      <c r="N61" s="10"/>
    </row>
  </sheetData>
  <mergeCells count="28">
    <mergeCell ref="P5:S5"/>
    <mergeCell ref="P6:S6"/>
    <mergeCell ref="P7:Q7"/>
    <mergeCell ref="P8:Q8"/>
    <mergeCell ref="R7:S7"/>
    <mergeCell ref="R8:S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</mergeCells>
  <pageMargins left="0.39370078740157483" right="0.51181102362204722" top="0.59055118110236227" bottom="0.51181102362204722" header="0.19685039370078741" footer="0.19685039370078741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8"/>
  <sheetViews>
    <sheetView topLeftCell="A17" workbookViewId="0">
      <selection activeCell="T29" sqref="T29"/>
    </sheetView>
  </sheetViews>
  <sheetFormatPr defaultColWidth="9.33203125" defaultRowHeight="18.75" x14ac:dyDescent="0.3"/>
  <cols>
    <col min="1" max="1" width="4" style="1" customWidth="1"/>
    <col min="2" max="2" width="15.5" style="1" customWidth="1"/>
    <col min="3" max="3" width="20.1640625" style="1" customWidth="1"/>
    <col min="4" max="4" width="14.33203125" style="1" customWidth="1"/>
    <col min="5" max="5" width="1.33203125" style="1" customWidth="1"/>
    <col min="6" max="6" width="12.6640625" style="1" customWidth="1"/>
    <col min="7" max="7" width="2.6640625" style="1" customWidth="1"/>
    <col min="8" max="8" width="13.83203125" style="1" customWidth="1"/>
    <col min="9" max="9" width="2.83203125" style="1" customWidth="1"/>
    <col min="10" max="10" width="14.33203125" style="1" customWidth="1"/>
    <col min="11" max="11" width="2.6640625" style="1" customWidth="1"/>
    <col min="12" max="12" width="12.33203125" style="1" customWidth="1"/>
    <col min="13" max="13" width="2.1640625" style="1" customWidth="1"/>
    <col min="14" max="14" width="12.83203125" style="1" customWidth="1"/>
    <col min="15" max="15" width="2.33203125" style="1" customWidth="1"/>
    <col min="16" max="16" width="12.1640625" style="1" customWidth="1"/>
    <col min="17" max="17" width="2.6640625" style="1" customWidth="1"/>
    <col min="18" max="18" width="14.6640625" style="1" customWidth="1"/>
    <col min="19" max="19" width="3.1640625" style="1" customWidth="1"/>
    <col min="20" max="20" width="3.33203125" style="1" customWidth="1"/>
    <col min="21" max="16384" width="9.33203125" style="1"/>
  </cols>
  <sheetData>
    <row r="1" spans="1:21" ht="21" customHeight="1" x14ac:dyDescent="0.3">
      <c r="T1" s="9"/>
    </row>
    <row r="2" spans="1:21" ht="24" customHeight="1" x14ac:dyDescent="0.3">
      <c r="B2" s="27" t="s">
        <v>82</v>
      </c>
      <c r="R2" s="2"/>
      <c r="S2" s="22" t="s">
        <v>18</v>
      </c>
    </row>
    <row r="3" spans="1:21" s="5" customFormat="1" ht="24" customHeight="1" x14ac:dyDescent="0.3">
      <c r="A3" s="3"/>
      <c r="B3" s="28" t="s">
        <v>83</v>
      </c>
      <c r="D3" s="3"/>
      <c r="R3" s="6"/>
      <c r="S3" s="22" t="s">
        <v>17</v>
      </c>
    </row>
    <row r="4" spans="1:21" ht="5.0999999999999996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spans="1:21" ht="24.75" customHeight="1" x14ac:dyDescent="0.3">
      <c r="A5" s="156"/>
      <c r="B5" s="156"/>
      <c r="C5" s="157"/>
      <c r="D5" s="164" t="s">
        <v>3</v>
      </c>
      <c r="E5" s="165"/>
      <c r="F5" s="165"/>
      <c r="G5" s="166"/>
      <c r="H5" s="170" t="s">
        <v>7</v>
      </c>
      <c r="I5" s="171"/>
      <c r="J5" s="171"/>
      <c r="K5" s="172"/>
      <c r="L5" s="170" t="s">
        <v>10</v>
      </c>
      <c r="M5" s="171"/>
      <c r="N5" s="171"/>
      <c r="O5" s="172"/>
      <c r="P5" s="170" t="s">
        <v>6</v>
      </c>
      <c r="Q5" s="171"/>
      <c r="R5" s="171"/>
      <c r="S5" s="173"/>
    </row>
    <row r="6" spans="1:21" ht="22.5" customHeight="1" x14ac:dyDescent="0.3">
      <c r="A6" s="156" t="s">
        <v>14</v>
      </c>
      <c r="B6" s="156"/>
      <c r="C6" s="157"/>
      <c r="D6" s="154" t="s">
        <v>0</v>
      </c>
      <c r="E6" s="163"/>
      <c r="F6" s="163"/>
      <c r="G6" s="155"/>
      <c r="H6" s="154" t="s">
        <v>21</v>
      </c>
      <c r="I6" s="163"/>
      <c r="J6" s="163"/>
      <c r="K6" s="155"/>
      <c r="L6" s="154" t="s">
        <v>8</v>
      </c>
      <c r="M6" s="163"/>
      <c r="N6" s="163"/>
      <c r="O6" s="155"/>
      <c r="P6" s="154" t="s">
        <v>22</v>
      </c>
      <c r="Q6" s="163"/>
      <c r="R6" s="163"/>
      <c r="S6" s="174"/>
    </row>
    <row r="7" spans="1:21" ht="23.25" customHeight="1" x14ac:dyDescent="0.3">
      <c r="A7" s="158" t="s">
        <v>15</v>
      </c>
      <c r="B7" s="158"/>
      <c r="C7" s="159"/>
      <c r="D7" s="164" t="s">
        <v>4</v>
      </c>
      <c r="E7" s="166"/>
      <c r="F7" s="167" t="s">
        <v>5</v>
      </c>
      <c r="G7" s="168"/>
      <c r="H7" s="164" t="s">
        <v>4</v>
      </c>
      <c r="I7" s="166"/>
      <c r="J7" s="167" t="s">
        <v>5</v>
      </c>
      <c r="K7" s="168"/>
      <c r="L7" s="164" t="s">
        <v>4</v>
      </c>
      <c r="M7" s="166"/>
      <c r="N7" s="167" t="s">
        <v>5</v>
      </c>
      <c r="O7" s="168"/>
      <c r="P7" s="164" t="s">
        <v>4</v>
      </c>
      <c r="Q7" s="166"/>
      <c r="R7" s="175" t="s">
        <v>5</v>
      </c>
      <c r="S7" s="176"/>
    </row>
    <row r="8" spans="1:21" s="4" customFormat="1" ht="23.25" customHeight="1" x14ac:dyDescent="0.3">
      <c r="A8" s="160"/>
      <c r="B8" s="161"/>
      <c r="C8" s="162"/>
      <c r="D8" s="154" t="s">
        <v>1</v>
      </c>
      <c r="E8" s="155"/>
      <c r="F8" s="169" t="s">
        <v>2</v>
      </c>
      <c r="G8" s="155"/>
      <c r="H8" s="154" t="s">
        <v>1</v>
      </c>
      <c r="I8" s="155"/>
      <c r="J8" s="169" t="s">
        <v>2</v>
      </c>
      <c r="K8" s="155"/>
      <c r="L8" s="154" t="s">
        <v>1</v>
      </c>
      <c r="M8" s="155"/>
      <c r="N8" s="169" t="s">
        <v>2</v>
      </c>
      <c r="O8" s="155"/>
      <c r="P8" s="154" t="s">
        <v>1</v>
      </c>
      <c r="Q8" s="155"/>
      <c r="R8" s="177" t="s">
        <v>2</v>
      </c>
      <c r="S8" s="178"/>
      <c r="U8" s="46"/>
    </row>
    <row r="9" spans="1:21" ht="4.5" customHeight="1" x14ac:dyDescent="0.3">
      <c r="A9" s="4"/>
      <c r="B9" s="4"/>
      <c r="C9" s="13"/>
      <c r="D9" s="7"/>
      <c r="E9" s="7"/>
      <c r="F9" s="7"/>
      <c r="G9" s="7"/>
      <c r="H9" s="7"/>
      <c r="I9" s="4"/>
      <c r="J9" s="7"/>
      <c r="K9" s="4"/>
      <c r="L9" s="7"/>
      <c r="M9" s="4"/>
      <c r="N9" s="7"/>
      <c r="O9" s="4"/>
      <c r="P9" s="7"/>
      <c r="Q9" s="4"/>
      <c r="R9" s="7"/>
    </row>
    <row r="10" spans="1:21" x14ac:dyDescent="0.3">
      <c r="B10" s="31" t="s">
        <v>50</v>
      </c>
      <c r="C10" s="60" t="s">
        <v>51</v>
      </c>
      <c r="D10" s="46">
        <v>6680</v>
      </c>
      <c r="F10" s="57">
        <v>33503.832499999997</v>
      </c>
      <c r="H10" s="46">
        <v>5831</v>
      </c>
      <c r="J10" s="57">
        <v>28885.5275</v>
      </c>
      <c r="L10" s="46">
        <v>181</v>
      </c>
      <c r="M10" s="8"/>
      <c r="N10" s="57">
        <v>247.815</v>
      </c>
      <c r="O10" s="4"/>
      <c r="P10" s="46">
        <v>7</v>
      </c>
      <c r="Q10" s="4"/>
      <c r="R10" s="57">
        <v>5</v>
      </c>
      <c r="U10" s="56"/>
    </row>
    <row r="11" spans="1:21" x14ac:dyDescent="0.3">
      <c r="B11" s="31" t="s">
        <v>52</v>
      </c>
      <c r="C11" s="60" t="s">
        <v>53</v>
      </c>
      <c r="D11" s="46">
        <v>3919</v>
      </c>
      <c r="F11" s="57">
        <v>31946.572499999998</v>
      </c>
      <c r="H11" s="46">
        <v>2690</v>
      </c>
      <c r="J11" s="57">
        <v>24081.747500000001</v>
      </c>
      <c r="L11" s="46">
        <v>309</v>
      </c>
      <c r="M11" s="8"/>
      <c r="N11" s="57">
        <v>188.95500000000001</v>
      </c>
      <c r="O11" s="4"/>
      <c r="P11" s="46">
        <v>26</v>
      </c>
      <c r="Q11" s="4"/>
      <c r="R11" s="57">
        <v>15.1225</v>
      </c>
      <c r="T11" s="23"/>
      <c r="U11" s="56"/>
    </row>
    <row r="12" spans="1:21" x14ac:dyDescent="0.3">
      <c r="B12" s="31" t="s">
        <v>54</v>
      </c>
      <c r="C12" s="60" t="s">
        <v>55</v>
      </c>
      <c r="D12" s="46">
        <v>3601</v>
      </c>
      <c r="F12" s="57">
        <v>24007.052500000002</v>
      </c>
      <c r="H12" s="46">
        <v>2589</v>
      </c>
      <c r="J12" s="57">
        <v>18270.547500000001</v>
      </c>
      <c r="L12" s="46">
        <v>298</v>
      </c>
      <c r="M12" s="8"/>
      <c r="N12" s="57">
        <v>313.58999999999997</v>
      </c>
      <c r="O12" s="4"/>
      <c r="P12" s="46">
        <v>45</v>
      </c>
      <c r="Q12" s="4"/>
      <c r="R12" s="57">
        <v>187.48</v>
      </c>
      <c r="U12" s="56"/>
    </row>
    <row r="13" spans="1:21" x14ac:dyDescent="0.3">
      <c r="B13" s="31" t="s">
        <v>56</v>
      </c>
      <c r="C13" s="60" t="s">
        <v>57</v>
      </c>
      <c r="D13" s="46">
        <v>3568</v>
      </c>
      <c r="F13" s="57">
        <v>19473.654999999999</v>
      </c>
      <c r="H13" s="46">
        <v>2974</v>
      </c>
      <c r="J13" s="57">
        <v>16775.1525</v>
      </c>
      <c r="L13" s="46">
        <v>189</v>
      </c>
      <c r="M13" s="8"/>
      <c r="N13" s="57">
        <v>142.97749999999999</v>
      </c>
      <c r="O13" s="4"/>
      <c r="P13" s="46">
        <v>27</v>
      </c>
      <c r="Q13" s="4"/>
      <c r="R13" s="57">
        <v>38.354999999999997</v>
      </c>
      <c r="U13" s="56"/>
    </row>
    <row r="14" spans="1:21" x14ac:dyDescent="0.3">
      <c r="B14" s="31" t="s">
        <v>58</v>
      </c>
      <c r="C14" s="60" t="s">
        <v>59</v>
      </c>
      <c r="D14" s="46">
        <v>6848</v>
      </c>
      <c r="F14" s="57">
        <v>42694.172500000001</v>
      </c>
      <c r="H14" s="46">
        <v>5816</v>
      </c>
      <c r="J14" s="57">
        <v>35802.457499999997</v>
      </c>
      <c r="L14" s="46">
        <v>94</v>
      </c>
      <c r="M14" s="8"/>
      <c r="N14" s="57">
        <v>72.737499999999997</v>
      </c>
      <c r="O14" s="4"/>
      <c r="P14" s="46">
        <v>3</v>
      </c>
      <c r="Q14" s="4"/>
      <c r="R14" s="57">
        <v>5.55</v>
      </c>
      <c r="U14" s="56"/>
    </row>
    <row r="15" spans="1:21" x14ac:dyDescent="0.3">
      <c r="B15" s="31" t="s">
        <v>60</v>
      </c>
      <c r="C15" s="60" t="s">
        <v>61</v>
      </c>
      <c r="D15" s="46">
        <v>4996</v>
      </c>
      <c r="F15" s="57">
        <v>50211.105000000003</v>
      </c>
      <c r="H15" s="46">
        <v>4351</v>
      </c>
      <c r="J15" s="57">
        <v>44228.147499999999</v>
      </c>
      <c r="L15" s="46">
        <v>42</v>
      </c>
      <c r="M15" s="8"/>
      <c r="N15" s="57">
        <v>47.137500000000003</v>
      </c>
      <c r="O15" s="4"/>
      <c r="P15" s="46">
        <v>1</v>
      </c>
      <c r="Q15" s="4"/>
      <c r="R15" s="57">
        <v>1</v>
      </c>
      <c r="U15" s="56"/>
    </row>
    <row r="16" spans="1:21" x14ac:dyDescent="0.3">
      <c r="B16" s="31" t="s">
        <v>62</v>
      </c>
      <c r="C16" s="60" t="s">
        <v>63</v>
      </c>
      <c r="D16" s="56">
        <v>7917</v>
      </c>
      <c r="F16" s="58">
        <v>43187.635000000002</v>
      </c>
      <c r="H16" s="56">
        <v>5548</v>
      </c>
      <c r="J16" s="58">
        <v>29922.285</v>
      </c>
      <c r="L16" s="56">
        <v>449</v>
      </c>
      <c r="M16" s="10"/>
      <c r="N16" s="58">
        <v>258.5625</v>
      </c>
      <c r="P16" s="56">
        <v>2</v>
      </c>
      <c r="R16" s="58">
        <v>15</v>
      </c>
      <c r="U16" s="56"/>
    </row>
    <row r="17" spans="1:21" x14ac:dyDescent="0.3">
      <c r="B17" s="31" t="s">
        <v>64</v>
      </c>
      <c r="C17" s="60" t="s">
        <v>65</v>
      </c>
      <c r="D17" s="56">
        <v>5735</v>
      </c>
      <c r="F17" s="58">
        <v>18589.487499999999</v>
      </c>
      <c r="H17" s="56">
        <v>5180</v>
      </c>
      <c r="J17" s="58">
        <v>16731.66</v>
      </c>
      <c r="L17" s="56">
        <v>140</v>
      </c>
      <c r="M17" s="10"/>
      <c r="N17" s="58">
        <v>71.6875</v>
      </c>
      <c r="P17" s="56">
        <v>12</v>
      </c>
      <c r="R17" s="58">
        <v>9.0749999999999993</v>
      </c>
      <c r="U17" s="56"/>
    </row>
    <row r="18" spans="1:21" x14ac:dyDescent="0.3">
      <c r="B18" s="31" t="s">
        <v>66</v>
      </c>
      <c r="C18" s="60" t="s">
        <v>67</v>
      </c>
      <c r="D18" s="56">
        <v>2339</v>
      </c>
      <c r="F18" s="58">
        <v>27303.297500000001</v>
      </c>
      <c r="H18" s="56">
        <v>1846</v>
      </c>
      <c r="J18" s="58">
        <v>21834.377499999999</v>
      </c>
      <c r="L18" s="56">
        <v>86</v>
      </c>
      <c r="M18" s="10"/>
      <c r="N18" s="58">
        <v>260.90249999999997</v>
      </c>
      <c r="P18" s="59" t="s">
        <v>79</v>
      </c>
      <c r="Q18" s="10"/>
      <c r="R18" s="55" t="s">
        <v>79</v>
      </c>
      <c r="U18" s="56"/>
    </row>
    <row r="19" spans="1:21" x14ac:dyDescent="0.3">
      <c r="B19" s="31" t="s">
        <v>68</v>
      </c>
      <c r="C19" s="60" t="s">
        <v>69</v>
      </c>
      <c r="D19" s="56">
        <v>5989</v>
      </c>
      <c r="F19" s="58">
        <v>48836.160000000003</v>
      </c>
      <c r="H19" s="56">
        <v>4441</v>
      </c>
      <c r="J19" s="58">
        <v>35266.67</v>
      </c>
      <c r="L19" s="56">
        <v>848</v>
      </c>
      <c r="M19" s="10"/>
      <c r="N19" s="58">
        <v>833.16250000000002</v>
      </c>
      <c r="P19" s="56">
        <v>6</v>
      </c>
      <c r="R19" s="58">
        <v>3.25</v>
      </c>
      <c r="U19" s="56"/>
    </row>
    <row r="20" spans="1:21" x14ac:dyDescent="0.3">
      <c r="B20" s="31" t="s">
        <v>70</v>
      </c>
      <c r="C20" s="60" t="s">
        <v>71</v>
      </c>
      <c r="D20" s="56">
        <v>4658</v>
      </c>
      <c r="F20" s="58">
        <v>36038.0625</v>
      </c>
      <c r="H20" s="56">
        <v>3529</v>
      </c>
      <c r="J20" s="58">
        <v>24607.067500000001</v>
      </c>
      <c r="L20" s="56">
        <v>55</v>
      </c>
      <c r="M20" s="10"/>
      <c r="N20" s="58">
        <v>49.6175</v>
      </c>
      <c r="P20" s="56">
        <v>7</v>
      </c>
      <c r="R20" s="58">
        <v>1.9750000000000001</v>
      </c>
      <c r="U20" s="56"/>
    </row>
    <row r="21" spans="1:21" x14ac:dyDescent="0.3">
      <c r="B21" s="31" t="s">
        <v>72</v>
      </c>
      <c r="C21" s="60" t="s">
        <v>73</v>
      </c>
      <c r="D21" s="56">
        <v>2676</v>
      </c>
      <c r="F21" s="58">
        <v>14278.745000000001</v>
      </c>
      <c r="H21" s="56">
        <v>1256</v>
      </c>
      <c r="J21" s="58">
        <v>7533.2250000000004</v>
      </c>
      <c r="L21" s="56">
        <v>443</v>
      </c>
      <c r="M21" s="10"/>
      <c r="N21" s="58">
        <v>362.565</v>
      </c>
      <c r="P21" s="56">
        <v>21</v>
      </c>
      <c r="R21" s="58">
        <v>9.91</v>
      </c>
      <c r="U21" s="56"/>
    </row>
    <row r="22" spans="1:21" x14ac:dyDescent="0.3">
      <c r="B22" s="31" t="s">
        <v>74</v>
      </c>
      <c r="C22" s="60" t="s">
        <v>75</v>
      </c>
      <c r="D22" s="56">
        <v>5025</v>
      </c>
      <c r="F22" s="58">
        <v>29566.37</v>
      </c>
      <c r="H22" s="56">
        <v>3187</v>
      </c>
      <c r="J22" s="58">
        <v>18925.595000000001</v>
      </c>
      <c r="L22" s="56">
        <v>142</v>
      </c>
      <c r="M22" s="10"/>
      <c r="N22" s="58">
        <v>294.16250000000002</v>
      </c>
      <c r="P22" s="56">
        <v>6</v>
      </c>
      <c r="R22" s="58">
        <v>6.2225000000000001</v>
      </c>
      <c r="U22" s="56"/>
    </row>
    <row r="23" spans="1:21" ht="18.75" customHeight="1" x14ac:dyDescent="0.3">
      <c r="A23" s="4"/>
      <c r="B23" s="76" t="s">
        <v>76</v>
      </c>
      <c r="C23" s="60" t="s">
        <v>77</v>
      </c>
      <c r="D23" s="46">
        <v>1896</v>
      </c>
      <c r="E23" s="4"/>
      <c r="F23" s="57">
        <v>12620.65</v>
      </c>
      <c r="G23" s="4"/>
      <c r="H23" s="46">
        <v>1110</v>
      </c>
      <c r="I23" s="4"/>
      <c r="J23" s="57">
        <v>7069.125</v>
      </c>
      <c r="K23" s="4"/>
      <c r="L23" s="46">
        <v>13</v>
      </c>
      <c r="M23" s="8"/>
      <c r="N23" s="57">
        <v>9.5</v>
      </c>
      <c r="O23" s="4"/>
      <c r="P23" s="54" t="s">
        <v>79</v>
      </c>
      <c r="Q23" s="8"/>
      <c r="R23" s="8" t="s">
        <v>79</v>
      </c>
      <c r="U23" s="56"/>
    </row>
    <row r="24" spans="1:21" ht="9.9499999999999993" customHeight="1" x14ac:dyDescent="0.3">
      <c r="A24" s="66"/>
      <c r="B24" s="67"/>
      <c r="C24" s="71"/>
      <c r="D24" s="72"/>
      <c r="E24" s="66"/>
      <c r="F24" s="73"/>
      <c r="G24" s="66"/>
      <c r="H24" s="72"/>
      <c r="I24" s="66"/>
      <c r="J24" s="73"/>
      <c r="K24" s="66"/>
      <c r="L24" s="72"/>
      <c r="M24" s="74"/>
      <c r="N24" s="73"/>
      <c r="O24" s="66"/>
      <c r="P24" s="75"/>
      <c r="Q24" s="74"/>
      <c r="R24" s="74"/>
    </row>
    <row r="25" spans="1:21" x14ac:dyDescent="0.3">
      <c r="M25" s="10"/>
      <c r="N25" s="10"/>
    </row>
    <row r="26" spans="1:21" x14ac:dyDescent="0.3">
      <c r="M26" s="10"/>
      <c r="N26" s="10"/>
    </row>
    <row r="27" spans="1:21" x14ac:dyDescent="0.3">
      <c r="M27" s="10"/>
      <c r="N27" s="10"/>
    </row>
    <row r="28" spans="1:21" x14ac:dyDescent="0.3">
      <c r="M28" s="10"/>
      <c r="N28" s="10"/>
    </row>
    <row r="29" spans="1:21" x14ac:dyDescent="0.3">
      <c r="M29" s="10"/>
      <c r="N29" s="10"/>
      <c r="T29" s="153"/>
    </row>
    <row r="30" spans="1:21" x14ac:dyDescent="0.3">
      <c r="M30" s="10"/>
      <c r="N30" s="10"/>
    </row>
    <row r="31" spans="1:21" x14ac:dyDescent="0.3">
      <c r="M31" s="10"/>
      <c r="N31" s="10"/>
    </row>
    <row r="32" spans="1:21" x14ac:dyDescent="0.3">
      <c r="M32" s="10"/>
      <c r="N32" s="10"/>
    </row>
    <row r="33" spans="13:14" x14ac:dyDescent="0.3">
      <c r="M33" s="10"/>
      <c r="N33" s="10"/>
    </row>
    <row r="34" spans="13:14" x14ac:dyDescent="0.3">
      <c r="M34" s="10"/>
      <c r="N34" s="10"/>
    </row>
    <row r="35" spans="13:14" x14ac:dyDescent="0.3">
      <c r="M35" s="10"/>
      <c r="N35" s="10"/>
    </row>
    <row r="36" spans="13:14" x14ac:dyDescent="0.3">
      <c r="M36" s="10"/>
      <c r="N36" s="10"/>
    </row>
    <row r="37" spans="13:14" x14ac:dyDescent="0.3">
      <c r="M37" s="10"/>
      <c r="N37" s="10"/>
    </row>
    <row r="38" spans="13:14" x14ac:dyDescent="0.3">
      <c r="M38" s="10"/>
      <c r="N38" s="10"/>
    </row>
    <row r="39" spans="13:14" x14ac:dyDescent="0.3">
      <c r="M39" s="10"/>
      <c r="N39" s="10"/>
    </row>
    <row r="40" spans="13:14" x14ac:dyDescent="0.3">
      <c r="M40" s="10"/>
      <c r="N40" s="10"/>
    </row>
    <row r="41" spans="13:14" x14ac:dyDescent="0.3">
      <c r="M41" s="10"/>
      <c r="N41" s="10"/>
    </row>
    <row r="42" spans="13:14" x14ac:dyDescent="0.3">
      <c r="M42" s="10"/>
      <c r="N42" s="10"/>
    </row>
    <row r="43" spans="13:14" x14ac:dyDescent="0.3">
      <c r="M43" s="10"/>
      <c r="N43" s="10"/>
    </row>
    <row r="44" spans="13:14" x14ac:dyDescent="0.3">
      <c r="M44" s="10"/>
      <c r="N44" s="10"/>
    </row>
    <row r="45" spans="13:14" x14ac:dyDescent="0.3">
      <c r="M45" s="10"/>
      <c r="N45" s="10"/>
    </row>
    <row r="46" spans="13:14" x14ac:dyDescent="0.3">
      <c r="M46" s="10"/>
      <c r="N46" s="10"/>
    </row>
    <row r="47" spans="13:14" x14ac:dyDescent="0.3">
      <c r="M47" s="10"/>
      <c r="N47" s="10"/>
    </row>
    <row r="48" spans="13:14" x14ac:dyDescent="0.3">
      <c r="M48" s="10"/>
      <c r="N48" s="10"/>
    </row>
  </sheetData>
  <mergeCells count="28">
    <mergeCell ref="A6:C6"/>
    <mergeCell ref="D6:G6"/>
    <mergeCell ref="H6:K6"/>
    <mergeCell ref="L6:O6"/>
    <mergeCell ref="P6:S6"/>
    <mergeCell ref="A5:C5"/>
    <mergeCell ref="D5:G5"/>
    <mergeCell ref="H5:K5"/>
    <mergeCell ref="L5:O5"/>
    <mergeCell ref="P5:S5"/>
    <mergeCell ref="L8:M8"/>
    <mergeCell ref="N8:O8"/>
    <mergeCell ref="A7:C7"/>
    <mergeCell ref="D7:E7"/>
    <mergeCell ref="F7:G7"/>
    <mergeCell ref="H7:I7"/>
    <mergeCell ref="J7:K7"/>
    <mergeCell ref="L7:M7"/>
    <mergeCell ref="A8:C8"/>
    <mergeCell ref="D8:E8"/>
    <mergeCell ref="F8:G8"/>
    <mergeCell ref="H8:I8"/>
    <mergeCell ref="J8:K8"/>
    <mergeCell ref="P8:Q8"/>
    <mergeCell ref="R8:S8"/>
    <mergeCell ref="N7:O7"/>
    <mergeCell ref="P7:Q7"/>
    <mergeCell ref="R7:S7"/>
  </mergeCells>
  <pageMargins left="0.51181102362204722" right="0.51181102362204722" top="0.59055118110236227" bottom="0.51181102362204722" header="0.31496062992125984" footer="0.31496062992125984"/>
  <pageSetup paperSize="9" scale="9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8"/>
  <sheetViews>
    <sheetView workbookViewId="0">
      <selection activeCell="T1" sqref="T1"/>
    </sheetView>
  </sheetViews>
  <sheetFormatPr defaultColWidth="9.33203125" defaultRowHeight="18.75" x14ac:dyDescent="0.3"/>
  <cols>
    <col min="1" max="1" width="3.83203125" style="1" customWidth="1"/>
    <col min="2" max="2" width="14.1640625" style="1" customWidth="1"/>
    <col min="3" max="3" width="21" style="1" customWidth="1"/>
    <col min="4" max="4" width="13.83203125" style="1" customWidth="1"/>
    <col min="5" max="5" width="1.33203125" style="1" customWidth="1"/>
    <col min="6" max="6" width="18.1640625" style="1" customWidth="1"/>
    <col min="7" max="7" width="2.6640625" style="1" customWidth="1"/>
    <col min="8" max="8" width="12.1640625" style="1" customWidth="1"/>
    <col min="9" max="9" width="2.83203125" style="1" customWidth="1"/>
    <col min="10" max="10" width="11.83203125" style="1" customWidth="1"/>
    <col min="11" max="11" width="2.6640625" style="1" customWidth="1"/>
    <col min="12" max="12" width="12.33203125" style="1" customWidth="1"/>
    <col min="13" max="13" width="2.1640625" style="1" customWidth="1"/>
    <col min="14" max="14" width="11.83203125" style="1" customWidth="1"/>
    <col min="15" max="15" width="2.33203125" style="1" customWidth="1"/>
    <col min="16" max="16" width="14.1640625" style="1" customWidth="1"/>
    <col min="17" max="17" width="2.6640625" style="1" customWidth="1"/>
    <col min="18" max="18" width="14.6640625" style="1" customWidth="1"/>
    <col min="19" max="19" width="3.1640625" style="1" customWidth="1"/>
    <col min="20" max="20" width="3.33203125" style="1" customWidth="1"/>
    <col min="21" max="16384" width="9.33203125" style="1"/>
  </cols>
  <sheetData>
    <row r="1" spans="1:20" ht="21" customHeight="1" x14ac:dyDescent="0.3">
      <c r="T1" s="153"/>
    </row>
    <row r="2" spans="1:20" ht="24" customHeight="1" x14ac:dyDescent="0.3">
      <c r="B2" s="27" t="s">
        <v>82</v>
      </c>
      <c r="R2" s="2"/>
      <c r="S2" s="22" t="s">
        <v>18</v>
      </c>
    </row>
    <row r="3" spans="1:20" s="5" customFormat="1" ht="24" customHeight="1" x14ac:dyDescent="0.3">
      <c r="A3" s="3"/>
      <c r="B3" s="28" t="s">
        <v>83</v>
      </c>
      <c r="D3" s="3"/>
      <c r="R3" s="6"/>
      <c r="S3" s="22" t="s">
        <v>17</v>
      </c>
    </row>
    <row r="4" spans="1:20" ht="5.0999999999999996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spans="1:20" ht="24.75" customHeight="1" x14ac:dyDescent="0.3">
      <c r="A5" s="156"/>
      <c r="B5" s="156"/>
      <c r="C5" s="157"/>
      <c r="D5" s="197" t="s">
        <v>23</v>
      </c>
      <c r="E5" s="198"/>
      <c r="F5" s="198"/>
      <c r="G5" s="199"/>
      <c r="H5" s="164" t="s">
        <v>9</v>
      </c>
      <c r="I5" s="165"/>
      <c r="J5" s="165"/>
      <c r="K5" s="166"/>
      <c r="L5" s="164" t="s">
        <v>11</v>
      </c>
      <c r="M5" s="165"/>
      <c r="N5" s="165"/>
      <c r="O5" s="166"/>
      <c r="P5" s="175" t="s">
        <v>25</v>
      </c>
      <c r="Q5" s="176"/>
      <c r="R5" s="176"/>
      <c r="S5" s="176"/>
    </row>
    <row r="6" spans="1:20" ht="24.75" customHeight="1" x14ac:dyDescent="0.3">
      <c r="A6" s="156" t="s">
        <v>14</v>
      </c>
      <c r="B6" s="156"/>
      <c r="C6" s="157"/>
      <c r="D6" s="190"/>
      <c r="E6" s="191"/>
      <c r="F6" s="191"/>
      <c r="G6" s="192"/>
      <c r="H6" s="200" t="s">
        <v>6</v>
      </c>
      <c r="I6" s="201"/>
      <c r="J6" s="201"/>
      <c r="K6" s="168"/>
      <c r="L6" s="200" t="s">
        <v>6</v>
      </c>
      <c r="M6" s="201"/>
      <c r="N6" s="201"/>
      <c r="O6" s="168"/>
      <c r="P6" s="187" t="s">
        <v>6</v>
      </c>
      <c r="Q6" s="188"/>
      <c r="R6" s="188"/>
      <c r="S6" s="189"/>
    </row>
    <row r="7" spans="1:20" ht="24.75" customHeight="1" x14ac:dyDescent="0.3">
      <c r="A7" s="158" t="s">
        <v>15</v>
      </c>
      <c r="B7" s="158"/>
      <c r="C7" s="159"/>
      <c r="D7" s="190" t="s">
        <v>24</v>
      </c>
      <c r="E7" s="191"/>
      <c r="F7" s="191"/>
      <c r="G7" s="192"/>
      <c r="H7" s="194" t="s">
        <v>12</v>
      </c>
      <c r="I7" s="195"/>
      <c r="J7" s="195"/>
      <c r="K7" s="196"/>
      <c r="L7" s="194" t="s">
        <v>13</v>
      </c>
      <c r="M7" s="195"/>
      <c r="N7" s="195"/>
      <c r="O7" s="196"/>
      <c r="P7" s="206" t="s">
        <v>27</v>
      </c>
      <c r="Q7" s="207"/>
      <c r="R7" s="207"/>
      <c r="S7" s="208"/>
    </row>
    <row r="8" spans="1:20" ht="22.5" customHeight="1" x14ac:dyDescent="0.3">
      <c r="A8" s="158" t="s">
        <v>78</v>
      </c>
      <c r="B8" s="158"/>
      <c r="C8" s="159"/>
      <c r="D8" s="177"/>
      <c r="E8" s="178"/>
      <c r="F8" s="178"/>
      <c r="G8" s="193"/>
      <c r="H8" s="154" t="s">
        <v>19</v>
      </c>
      <c r="I8" s="163"/>
      <c r="J8" s="163"/>
      <c r="K8" s="155"/>
      <c r="L8" s="154" t="s">
        <v>20</v>
      </c>
      <c r="M8" s="163"/>
      <c r="N8" s="163"/>
      <c r="O8" s="155"/>
      <c r="P8" s="203" t="s">
        <v>26</v>
      </c>
      <c r="Q8" s="204"/>
      <c r="R8" s="204"/>
      <c r="S8" s="205"/>
    </row>
    <row r="9" spans="1:20" ht="23.25" customHeight="1" x14ac:dyDescent="0.3">
      <c r="D9" s="200" t="s">
        <v>4</v>
      </c>
      <c r="E9" s="168"/>
      <c r="F9" s="167" t="s">
        <v>5</v>
      </c>
      <c r="G9" s="202"/>
      <c r="H9" s="200" t="s">
        <v>4</v>
      </c>
      <c r="I9" s="202"/>
      <c r="J9" s="164" t="s">
        <v>5</v>
      </c>
      <c r="K9" s="166"/>
      <c r="L9" s="164" t="s">
        <v>4</v>
      </c>
      <c r="M9" s="166"/>
      <c r="N9" s="167" t="s">
        <v>5</v>
      </c>
      <c r="O9" s="168"/>
      <c r="P9" s="179" t="s">
        <v>4</v>
      </c>
      <c r="Q9" s="180"/>
      <c r="R9" s="181" t="s">
        <v>5</v>
      </c>
      <c r="S9" s="182"/>
    </row>
    <row r="10" spans="1:20" s="4" customFormat="1" ht="23.25" customHeight="1" x14ac:dyDescent="0.3">
      <c r="A10" s="160"/>
      <c r="B10" s="161"/>
      <c r="C10" s="162"/>
      <c r="D10" s="154" t="s">
        <v>1</v>
      </c>
      <c r="E10" s="155"/>
      <c r="F10" s="169" t="s">
        <v>2</v>
      </c>
      <c r="G10" s="174"/>
      <c r="H10" s="154" t="s">
        <v>1</v>
      </c>
      <c r="I10" s="174"/>
      <c r="J10" s="154" t="s">
        <v>2</v>
      </c>
      <c r="K10" s="155"/>
      <c r="L10" s="154" t="s">
        <v>1</v>
      </c>
      <c r="M10" s="155"/>
      <c r="N10" s="169" t="s">
        <v>2</v>
      </c>
      <c r="O10" s="155"/>
      <c r="P10" s="183" t="s">
        <v>1</v>
      </c>
      <c r="Q10" s="184"/>
      <c r="R10" s="185" t="s">
        <v>2</v>
      </c>
      <c r="S10" s="186"/>
    </row>
    <row r="11" spans="1:20" ht="4.5" customHeight="1" x14ac:dyDescent="0.3">
      <c r="A11" s="4"/>
      <c r="B11" s="4"/>
      <c r="C11" s="13"/>
      <c r="D11" s="7"/>
      <c r="E11" s="7"/>
      <c r="F11" s="7"/>
      <c r="G11" s="7"/>
      <c r="H11" s="7"/>
      <c r="I11" s="4"/>
      <c r="J11" s="7"/>
      <c r="K11" s="4"/>
      <c r="L11" s="7"/>
      <c r="M11" s="4"/>
      <c r="N11" s="7"/>
      <c r="O11" s="4"/>
      <c r="P11" s="7"/>
      <c r="Q11" s="4"/>
      <c r="R11" s="7"/>
    </row>
    <row r="12" spans="1:20" s="18" customFormat="1" ht="24.95" customHeight="1" x14ac:dyDescent="0.3">
      <c r="A12" s="14" t="s">
        <v>16</v>
      </c>
      <c r="B12" s="15"/>
      <c r="C12" s="21"/>
      <c r="D12" s="34">
        <v>18849</v>
      </c>
      <c r="E12" s="32"/>
      <c r="F12" s="47">
        <v>191032.94750000001</v>
      </c>
      <c r="G12" s="32"/>
      <c r="H12" s="34">
        <v>1328</v>
      </c>
      <c r="I12" s="32"/>
      <c r="J12" s="47">
        <v>16171.975</v>
      </c>
      <c r="K12" s="34"/>
      <c r="L12" s="34">
        <v>136</v>
      </c>
      <c r="M12" s="35"/>
      <c r="N12" s="47">
        <v>277.86500000000001</v>
      </c>
      <c r="O12" s="35"/>
      <c r="P12" s="62">
        <v>1021</v>
      </c>
      <c r="Q12" s="32"/>
      <c r="R12" s="47">
        <v>13326.065000000001</v>
      </c>
      <c r="S12" s="63"/>
    </row>
    <row r="13" spans="1:20" s="20" customFormat="1" ht="24.95" customHeight="1" x14ac:dyDescent="0.3">
      <c r="A13" s="19"/>
      <c r="B13" s="29" t="s">
        <v>28</v>
      </c>
      <c r="C13" s="30" t="s">
        <v>29</v>
      </c>
      <c r="D13" s="36">
        <v>34</v>
      </c>
      <c r="E13" s="33"/>
      <c r="F13" s="48">
        <v>450.53500000000003</v>
      </c>
      <c r="G13" s="33"/>
      <c r="H13" s="36">
        <v>5</v>
      </c>
      <c r="I13" s="33"/>
      <c r="J13" s="48">
        <v>75.942499999999995</v>
      </c>
      <c r="K13" s="36"/>
      <c r="L13" s="36">
        <v>1</v>
      </c>
      <c r="M13" s="37"/>
      <c r="N13" s="48">
        <v>0.375</v>
      </c>
      <c r="O13" s="37"/>
      <c r="P13" s="36">
        <v>7</v>
      </c>
      <c r="Q13" s="33"/>
      <c r="R13" s="48">
        <v>106.675</v>
      </c>
      <c r="S13" s="64"/>
    </row>
    <row r="14" spans="1:20" s="20" customFormat="1" ht="24.95" customHeight="1" x14ac:dyDescent="0.3">
      <c r="A14" s="19"/>
      <c r="B14" s="29" t="s">
        <v>30</v>
      </c>
      <c r="C14" s="30" t="s">
        <v>31</v>
      </c>
      <c r="D14" s="36">
        <v>781</v>
      </c>
      <c r="E14" s="33"/>
      <c r="F14" s="48">
        <v>5672.4224999999997</v>
      </c>
      <c r="G14" s="33"/>
      <c r="H14" s="36">
        <v>22</v>
      </c>
      <c r="I14" s="33"/>
      <c r="J14" s="48">
        <v>203.9</v>
      </c>
      <c r="K14" s="36"/>
      <c r="L14" s="36">
        <v>2</v>
      </c>
      <c r="M14" s="36"/>
      <c r="N14" s="48">
        <v>0.755</v>
      </c>
      <c r="O14" s="37"/>
      <c r="P14" s="36">
        <v>8</v>
      </c>
      <c r="Q14" s="33"/>
      <c r="R14" s="48">
        <v>355.25</v>
      </c>
      <c r="S14" s="64"/>
    </row>
    <row r="15" spans="1:20" s="20" customFormat="1" ht="24.95" customHeight="1" x14ac:dyDescent="0.3">
      <c r="A15" s="19"/>
      <c r="B15" s="29" t="s">
        <v>32</v>
      </c>
      <c r="C15" s="30" t="s">
        <v>33</v>
      </c>
      <c r="D15" s="38">
        <v>1813</v>
      </c>
      <c r="E15" s="33"/>
      <c r="F15" s="49">
        <v>33949.012499999997</v>
      </c>
      <c r="G15" s="33"/>
      <c r="H15" s="38">
        <v>13</v>
      </c>
      <c r="I15" s="33"/>
      <c r="J15" s="49">
        <v>192.125</v>
      </c>
      <c r="K15" s="38"/>
      <c r="L15" s="38" t="s">
        <v>79</v>
      </c>
      <c r="M15" s="39"/>
      <c r="N15" s="49" t="s">
        <v>79</v>
      </c>
      <c r="O15" s="39"/>
      <c r="P15" s="38">
        <v>19</v>
      </c>
      <c r="Q15" s="33"/>
      <c r="R15" s="49">
        <v>222.55</v>
      </c>
      <c r="S15" s="65"/>
    </row>
    <row r="16" spans="1:20" s="20" customFormat="1" ht="24.95" customHeight="1" x14ac:dyDescent="0.3">
      <c r="A16" s="19"/>
      <c r="B16" s="29" t="s">
        <v>34</v>
      </c>
      <c r="C16" s="30" t="s">
        <v>35</v>
      </c>
      <c r="D16" s="38">
        <v>893</v>
      </c>
      <c r="E16" s="33"/>
      <c r="F16" s="49">
        <v>12064.1875</v>
      </c>
      <c r="G16" s="33"/>
      <c r="H16" s="38">
        <v>28</v>
      </c>
      <c r="I16" s="33"/>
      <c r="J16" s="49">
        <v>560.75250000000005</v>
      </c>
      <c r="K16" s="38"/>
      <c r="L16" s="38">
        <v>4</v>
      </c>
      <c r="M16" s="39"/>
      <c r="N16" s="49">
        <v>17.5</v>
      </c>
      <c r="O16" s="39"/>
      <c r="P16" s="38">
        <v>67</v>
      </c>
      <c r="Q16" s="33"/>
      <c r="R16" s="49">
        <v>1213.1875</v>
      </c>
      <c r="S16" s="65"/>
    </row>
    <row r="17" spans="2:19" x14ac:dyDescent="0.3">
      <c r="B17" s="29" t="s">
        <v>36</v>
      </c>
      <c r="C17" s="30" t="s">
        <v>37</v>
      </c>
      <c r="D17" s="42">
        <v>570</v>
      </c>
      <c r="E17" s="41"/>
      <c r="F17" s="50">
        <v>5712.0124999999998</v>
      </c>
      <c r="G17" s="41"/>
      <c r="H17" s="42">
        <v>87</v>
      </c>
      <c r="I17" s="41"/>
      <c r="J17" s="50">
        <v>973.36749999999995</v>
      </c>
      <c r="K17" s="40"/>
      <c r="L17" s="42">
        <v>11</v>
      </c>
      <c r="M17" s="40"/>
      <c r="N17" s="50">
        <v>19.502500000000001</v>
      </c>
      <c r="O17" s="40"/>
      <c r="P17" s="42">
        <v>70</v>
      </c>
      <c r="Q17" s="41"/>
      <c r="R17" s="50">
        <v>722.16</v>
      </c>
      <c r="S17" s="58"/>
    </row>
    <row r="18" spans="2:19" ht="24" customHeight="1" x14ac:dyDescent="0.3">
      <c r="B18" s="31" t="s">
        <v>38</v>
      </c>
      <c r="C18" s="60" t="s">
        <v>39</v>
      </c>
      <c r="D18" s="42">
        <v>580</v>
      </c>
      <c r="E18" s="41"/>
      <c r="F18" s="50">
        <v>8017.07</v>
      </c>
      <c r="G18" s="41"/>
      <c r="H18" s="42">
        <v>112</v>
      </c>
      <c r="I18" s="41"/>
      <c r="J18" s="50">
        <v>1352.2175</v>
      </c>
      <c r="K18" s="40"/>
      <c r="L18" s="42">
        <v>7</v>
      </c>
      <c r="M18" s="40"/>
      <c r="N18" s="50">
        <v>10.375</v>
      </c>
      <c r="O18" s="40"/>
      <c r="P18" s="42">
        <v>72</v>
      </c>
      <c r="Q18" s="41"/>
      <c r="R18" s="50">
        <v>1007.6025</v>
      </c>
      <c r="S18" s="58"/>
    </row>
    <row r="19" spans="2:19" ht="17.25" customHeight="1" x14ac:dyDescent="0.3">
      <c r="B19" s="31" t="s">
        <v>40</v>
      </c>
      <c r="C19" s="60" t="s">
        <v>41</v>
      </c>
      <c r="D19" s="42">
        <v>147</v>
      </c>
      <c r="E19" s="41"/>
      <c r="F19" s="50">
        <v>1137.615</v>
      </c>
      <c r="G19" s="41"/>
      <c r="H19" s="42">
        <v>69</v>
      </c>
      <c r="I19" s="41"/>
      <c r="J19" s="50">
        <v>620.60500000000002</v>
      </c>
      <c r="K19" s="40"/>
      <c r="L19" s="42">
        <v>3</v>
      </c>
      <c r="M19" s="40"/>
      <c r="N19" s="50">
        <v>3.125</v>
      </c>
      <c r="O19" s="40"/>
      <c r="P19" s="42">
        <v>36</v>
      </c>
      <c r="Q19" s="41"/>
      <c r="R19" s="50">
        <v>312.27499999999998</v>
      </c>
      <c r="S19" s="58"/>
    </row>
    <row r="20" spans="2:19" x14ac:dyDescent="0.3">
      <c r="B20" s="31" t="s">
        <v>42</v>
      </c>
      <c r="C20" s="60" t="s">
        <v>43</v>
      </c>
      <c r="D20" s="42">
        <v>1333</v>
      </c>
      <c r="E20" s="41"/>
      <c r="F20" s="50">
        <v>10336</v>
      </c>
      <c r="G20" s="41"/>
      <c r="H20" s="42">
        <v>2</v>
      </c>
      <c r="I20" s="41"/>
      <c r="J20" s="50">
        <v>32.524999999999999</v>
      </c>
      <c r="K20" s="40"/>
      <c r="L20" s="42">
        <v>1</v>
      </c>
      <c r="M20" s="40"/>
      <c r="N20" s="50">
        <v>1</v>
      </c>
      <c r="O20" s="40"/>
      <c r="P20" s="42">
        <v>7</v>
      </c>
      <c r="Q20" s="41"/>
      <c r="R20" s="50">
        <v>137.17250000000001</v>
      </c>
      <c r="S20" s="58"/>
    </row>
    <row r="21" spans="2:19" x14ac:dyDescent="0.3">
      <c r="B21" s="31" t="s">
        <v>44</v>
      </c>
      <c r="C21" s="60" t="s">
        <v>45</v>
      </c>
      <c r="D21" s="42">
        <v>729</v>
      </c>
      <c r="E21" s="41"/>
      <c r="F21" s="50">
        <v>9071.0450000000001</v>
      </c>
      <c r="G21" s="41"/>
      <c r="H21" s="42">
        <v>95</v>
      </c>
      <c r="I21" s="41"/>
      <c r="J21" s="50">
        <v>1553.05</v>
      </c>
      <c r="K21" s="40"/>
      <c r="L21" s="42">
        <v>10</v>
      </c>
      <c r="M21" s="40"/>
      <c r="N21" s="50">
        <v>8.1999999999999993</v>
      </c>
      <c r="O21" s="40"/>
      <c r="P21" s="42">
        <v>51</v>
      </c>
      <c r="Q21" s="41"/>
      <c r="R21" s="50">
        <v>809.37249999999995</v>
      </c>
      <c r="S21" s="58"/>
    </row>
    <row r="22" spans="2:19" x14ac:dyDescent="0.3">
      <c r="B22" s="31" t="s">
        <v>46</v>
      </c>
      <c r="C22" s="60" t="s">
        <v>47</v>
      </c>
      <c r="D22" s="42">
        <v>324</v>
      </c>
      <c r="E22" s="41"/>
      <c r="F22" s="50">
        <v>4486.46</v>
      </c>
      <c r="G22" s="41"/>
      <c r="H22" s="42">
        <v>86</v>
      </c>
      <c r="I22" s="41"/>
      <c r="J22" s="50">
        <v>2162.3274999999999</v>
      </c>
      <c r="K22" s="40"/>
      <c r="L22" s="42">
        <v>3</v>
      </c>
      <c r="M22" s="40"/>
      <c r="N22" s="50">
        <v>15</v>
      </c>
      <c r="O22" s="40"/>
      <c r="P22" s="42">
        <v>34</v>
      </c>
      <c r="Q22" s="41"/>
      <c r="R22" s="50">
        <v>940.9</v>
      </c>
      <c r="S22" s="58"/>
    </row>
    <row r="23" spans="2:19" x14ac:dyDescent="0.3">
      <c r="B23" s="31" t="s">
        <v>48</v>
      </c>
      <c r="C23" s="60" t="s">
        <v>49</v>
      </c>
      <c r="D23" s="42">
        <v>857</v>
      </c>
      <c r="E23" s="41"/>
      <c r="F23" s="50">
        <v>12566.307500000001</v>
      </c>
      <c r="G23" s="41"/>
      <c r="H23" s="42">
        <v>202</v>
      </c>
      <c r="I23" s="41"/>
      <c r="J23" s="50">
        <v>3202.8</v>
      </c>
      <c r="K23" s="40"/>
      <c r="L23" s="42">
        <v>5</v>
      </c>
      <c r="M23" s="40"/>
      <c r="N23" s="50">
        <v>8.4574999999999996</v>
      </c>
      <c r="O23" s="40"/>
      <c r="P23" s="42">
        <v>87</v>
      </c>
      <c r="Q23" s="41"/>
      <c r="R23" s="50">
        <v>1633.2375</v>
      </c>
      <c r="S23" s="58"/>
    </row>
    <row r="24" spans="2:19" x14ac:dyDescent="0.3">
      <c r="M24" s="10"/>
      <c r="N24" s="10"/>
    </row>
    <row r="25" spans="2:19" x14ac:dyDescent="0.3">
      <c r="M25" s="10"/>
      <c r="N25" s="10"/>
    </row>
    <row r="26" spans="2:19" x14ac:dyDescent="0.3">
      <c r="M26" s="10"/>
      <c r="N26" s="10"/>
    </row>
    <row r="27" spans="2:19" x14ac:dyDescent="0.3">
      <c r="M27" s="10"/>
      <c r="N27" s="10"/>
    </row>
    <row r="28" spans="2:19" x14ac:dyDescent="0.3">
      <c r="M28" s="10"/>
      <c r="N28" s="10"/>
    </row>
    <row r="29" spans="2:19" x14ac:dyDescent="0.3">
      <c r="M29" s="10"/>
      <c r="N29" s="10"/>
    </row>
    <row r="30" spans="2:19" x14ac:dyDescent="0.3">
      <c r="M30" s="10"/>
      <c r="N30" s="10"/>
    </row>
    <row r="31" spans="2:19" x14ac:dyDescent="0.3">
      <c r="M31" s="10"/>
      <c r="N31" s="10"/>
    </row>
    <row r="32" spans="2:19" x14ac:dyDescent="0.3">
      <c r="M32" s="10"/>
      <c r="N32" s="10"/>
    </row>
    <row r="33" spans="13:14" x14ac:dyDescent="0.3">
      <c r="M33" s="10"/>
      <c r="N33" s="10"/>
    </row>
    <row r="34" spans="13:14" x14ac:dyDescent="0.3">
      <c r="M34" s="10"/>
      <c r="N34" s="10"/>
    </row>
    <row r="35" spans="13:14" x14ac:dyDescent="0.3">
      <c r="M35" s="10"/>
      <c r="N35" s="10"/>
    </row>
    <row r="36" spans="13:14" x14ac:dyDescent="0.3">
      <c r="M36" s="10"/>
      <c r="N36" s="10"/>
    </row>
    <row r="37" spans="13:14" x14ac:dyDescent="0.3">
      <c r="M37" s="10"/>
      <c r="N37" s="10"/>
    </row>
    <row r="38" spans="13:14" x14ac:dyDescent="0.3">
      <c r="M38" s="10"/>
      <c r="N38" s="10"/>
    </row>
    <row r="39" spans="13:14" x14ac:dyDescent="0.3">
      <c r="M39" s="10"/>
      <c r="N39" s="10"/>
    </row>
    <row r="40" spans="13:14" x14ac:dyDescent="0.3">
      <c r="M40" s="10"/>
      <c r="N40" s="10"/>
    </row>
    <row r="41" spans="13:14" x14ac:dyDescent="0.3">
      <c r="M41" s="10"/>
      <c r="N41" s="10"/>
    </row>
    <row r="42" spans="13:14" x14ac:dyDescent="0.3">
      <c r="M42" s="10"/>
      <c r="N42" s="10"/>
    </row>
    <row r="43" spans="13:14" x14ac:dyDescent="0.3">
      <c r="M43" s="10"/>
      <c r="N43" s="10"/>
    </row>
    <row r="44" spans="13:14" x14ac:dyDescent="0.3">
      <c r="M44" s="10"/>
      <c r="N44" s="10"/>
    </row>
    <row r="45" spans="13:14" x14ac:dyDescent="0.3">
      <c r="M45" s="10"/>
      <c r="N45" s="10"/>
    </row>
    <row r="46" spans="13:14" x14ac:dyDescent="0.3">
      <c r="M46" s="10"/>
      <c r="N46" s="10"/>
    </row>
    <row r="47" spans="13:14" x14ac:dyDescent="0.3">
      <c r="M47" s="10"/>
      <c r="N47" s="10"/>
    </row>
    <row r="48" spans="13:14" x14ac:dyDescent="0.3">
      <c r="M48" s="10"/>
      <c r="N48" s="10"/>
    </row>
  </sheetData>
  <mergeCells count="35">
    <mergeCell ref="A7:C7"/>
    <mergeCell ref="H8:K8"/>
    <mergeCell ref="L8:O8"/>
    <mergeCell ref="P8:S8"/>
    <mergeCell ref="A8:C8"/>
    <mergeCell ref="L7:O7"/>
    <mergeCell ref="P7:S7"/>
    <mergeCell ref="A6:C6"/>
    <mergeCell ref="H10:I10"/>
    <mergeCell ref="J10:K10"/>
    <mergeCell ref="L10:M10"/>
    <mergeCell ref="N10:O10"/>
    <mergeCell ref="L9:M9"/>
    <mergeCell ref="A10:C10"/>
    <mergeCell ref="D10:E10"/>
    <mergeCell ref="D5:G6"/>
    <mergeCell ref="H6:K6"/>
    <mergeCell ref="L6:O6"/>
    <mergeCell ref="D9:E9"/>
    <mergeCell ref="F9:G9"/>
    <mergeCell ref="H9:I9"/>
    <mergeCell ref="J9:K9"/>
    <mergeCell ref="A5:C5"/>
    <mergeCell ref="N9:O9"/>
    <mergeCell ref="P9:Q9"/>
    <mergeCell ref="R9:S9"/>
    <mergeCell ref="F10:G10"/>
    <mergeCell ref="L5:O5"/>
    <mergeCell ref="P5:S5"/>
    <mergeCell ref="P10:Q10"/>
    <mergeCell ref="R10:S10"/>
    <mergeCell ref="P6:S6"/>
    <mergeCell ref="H5:K5"/>
    <mergeCell ref="D7:G8"/>
    <mergeCell ref="H7:K7"/>
  </mergeCells>
  <pageMargins left="0.51181102362204722" right="0.51181102362204722" top="0.59055118110236227" bottom="0.51181102362204722" header="0.31496062992125984" footer="0.31496062992125984"/>
  <pageSetup paperSize="9" scale="9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7"/>
  <sheetViews>
    <sheetView topLeftCell="A12" workbookViewId="0">
      <selection activeCell="T27" sqref="T27"/>
    </sheetView>
  </sheetViews>
  <sheetFormatPr defaultColWidth="9.33203125" defaultRowHeight="18.75" x14ac:dyDescent="0.3"/>
  <cols>
    <col min="1" max="1" width="3.83203125" style="1" customWidth="1"/>
    <col min="2" max="2" width="14.1640625" style="1" customWidth="1"/>
    <col min="3" max="3" width="21" style="1" customWidth="1"/>
    <col min="4" max="4" width="13.83203125" style="1" customWidth="1"/>
    <col min="5" max="5" width="1.33203125" style="1" customWidth="1"/>
    <col min="6" max="6" width="18.1640625" style="1" customWidth="1"/>
    <col min="7" max="7" width="2.6640625" style="1" customWidth="1"/>
    <col min="8" max="8" width="12.1640625" style="1" customWidth="1"/>
    <col min="9" max="9" width="2.83203125" style="1" customWidth="1"/>
    <col min="10" max="10" width="11.83203125" style="1" customWidth="1"/>
    <col min="11" max="11" width="2.6640625" style="1" customWidth="1"/>
    <col min="12" max="12" width="12.33203125" style="1" customWidth="1"/>
    <col min="13" max="13" width="2.1640625" style="1" customWidth="1"/>
    <col min="14" max="14" width="11.83203125" style="1" customWidth="1"/>
    <col min="15" max="15" width="2.33203125" style="1" customWidth="1"/>
    <col min="16" max="16" width="14.1640625" style="1" customWidth="1"/>
    <col min="17" max="17" width="2.6640625" style="1" customWidth="1"/>
    <col min="18" max="18" width="14.6640625" style="1" customWidth="1"/>
    <col min="19" max="19" width="3.1640625" style="1" customWidth="1"/>
    <col min="20" max="20" width="3.33203125" style="1" customWidth="1"/>
    <col min="21" max="16384" width="9.33203125" style="1"/>
  </cols>
  <sheetData>
    <row r="1" spans="1:20" ht="21" customHeight="1" x14ac:dyDescent="0.3">
      <c r="T1" s="9"/>
    </row>
    <row r="2" spans="1:20" ht="24" customHeight="1" x14ac:dyDescent="0.3">
      <c r="B2" s="27" t="s">
        <v>82</v>
      </c>
      <c r="R2" s="2"/>
      <c r="S2" s="22" t="s">
        <v>18</v>
      </c>
    </row>
    <row r="3" spans="1:20" s="5" customFormat="1" ht="24" customHeight="1" x14ac:dyDescent="0.3">
      <c r="A3" s="3"/>
      <c r="B3" s="28" t="s">
        <v>83</v>
      </c>
      <c r="D3" s="3"/>
      <c r="R3" s="6"/>
      <c r="S3" s="22" t="s">
        <v>17</v>
      </c>
    </row>
    <row r="4" spans="1:20" ht="5.0999999999999996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spans="1:20" ht="24.75" customHeight="1" x14ac:dyDescent="0.3">
      <c r="A5" s="156"/>
      <c r="B5" s="156"/>
      <c r="C5" s="157"/>
      <c r="D5" s="197" t="s">
        <v>23</v>
      </c>
      <c r="E5" s="198"/>
      <c r="F5" s="198"/>
      <c r="G5" s="199"/>
      <c r="H5" s="164" t="s">
        <v>9</v>
      </c>
      <c r="I5" s="165"/>
      <c r="J5" s="165"/>
      <c r="K5" s="166"/>
      <c r="L5" s="164" t="s">
        <v>11</v>
      </c>
      <c r="M5" s="165"/>
      <c r="N5" s="165"/>
      <c r="O5" s="166"/>
      <c r="P5" s="175" t="s">
        <v>25</v>
      </c>
      <c r="Q5" s="176"/>
      <c r="R5" s="176"/>
      <c r="S5" s="176"/>
    </row>
    <row r="6" spans="1:20" ht="24.75" customHeight="1" x14ac:dyDescent="0.3">
      <c r="A6" s="156" t="s">
        <v>14</v>
      </c>
      <c r="B6" s="156"/>
      <c r="C6" s="157"/>
      <c r="D6" s="190"/>
      <c r="E6" s="191"/>
      <c r="F6" s="191"/>
      <c r="G6" s="192"/>
      <c r="H6" s="200" t="s">
        <v>6</v>
      </c>
      <c r="I6" s="201"/>
      <c r="J6" s="201"/>
      <c r="K6" s="168"/>
      <c r="L6" s="200" t="s">
        <v>6</v>
      </c>
      <c r="M6" s="201"/>
      <c r="N6" s="201"/>
      <c r="O6" s="168"/>
      <c r="P6" s="187" t="s">
        <v>6</v>
      </c>
      <c r="Q6" s="188"/>
      <c r="R6" s="188"/>
      <c r="S6" s="189"/>
    </row>
    <row r="7" spans="1:20" ht="24.75" customHeight="1" x14ac:dyDescent="0.3">
      <c r="A7" s="158" t="s">
        <v>15</v>
      </c>
      <c r="B7" s="158"/>
      <c r="C7" s="159"/>
      <c r="D7" s="190" t="s">
        <v>24</v>
      </c>
      <c r="E7" s="191"/>
      <c r="F7" s="191"/>
      <c r="G7" s="192"/>
      <c r="H7" s="194" t="s">
        <v>12</v>
      </c>
      <c r="I7" s="195"/>
      <c r="J7" s="195"/>
      <c r="K7" s="196"/>
      <c r="L7" s="194" t="s">
        <v>13</v>
      </c>
      <c r="M7" s="195"/>
      <c r="N7" s="195"/>
      <c r="O7" s="196"/>
      <c r="P7" s="206" t="s">
        <v>27</v>
      </c>
      <c r="Q7" s="207"/>
      <c r="R7" s="207"/>
      <c r="S7" s="208"/>
    </row>
    <row r="8" spans="1:20" ht="22.5" customHeight="1" x14ac:dyDescent="0.3">
      <c r="A8" s="158" t="s">
        <v>78</v>
      </c>
      <c r="B8" s="158"/>
      <c r="C8" s="159"/>
      <c r="D8" s="177"/>
      <c r="E8" s="178"/>
      <c r="F8" s="178"/>
      <c r="G8" s="193"/>
      <c r="H8" s="154" t="s">
        <v>19</v>
      </c>
      <c r="I8" s="163"/>
      <c r="J8" s="163"/>
      <c r="K8" s="155"/>
      <c r="L8" s="154" t="s">
        <v>20</v>
      </c>
      <c r="M8" s="163"/>
      <c r="N8" s="163"/>
      <c r="O8" s="155"/>
      <c r="P8" s="203" t="s">
        <v>26</v>
      </c>
      <c r="Q8" s="204"/>
      <c r="R8" s="204"/>
      <c r="S8" s="205"/>
    </row>
    <row r="9" spans="1:20" ht="23.25" customHeight="1" x14ac:dyDescent="0.3">
      <c r="D9" s="200" t="s">
        <v>4</v>
      </c>
      <c r="E9" s="168"/>
      <c r="F9" s="167" t="s">
        <v>5</v>
      </c>
      <c r="G9" s="202"/>
      <c r="H9" s="200" t="s">
        <v>4</v>
      </c>
      <c r="I9" s="202"/>
      <c r="J9" s="164" t="s">
        <v>5</v>
      </c>
      <c r="K9" s="166"/>
      <c r="L9" s="164" t="s">
        <v>4</v>
      </c>
      <c r="M9" s="166"/>
      <c r="N9" s="167" t="s">
        <v>5</v>
      </c>
      <c r="O9" s="168"/>
      <c r="P9" s="179" t="s">
        <v>4</v>
      </c>
      <c r="Q9" s="180"/>
      <c r="R9" s="181" t="s">
        <v>5</v>
      </c>
      <c r="S9" s="182"/>
    </row>
    <row r="10" spans="1:20" s="4" customFormat="1" ht="23.25" customHeight="1" x14ac:dyDescent="0.3">
      <c r="A10" s="160"/>
      <c r="B10" s="161"/>
      <c r="C10" s="162"/>
      <c r="D10" s="154" t="s">
        <v>1</v>
      </c>
      <c r="E10" s="155"/>
      <c r="F10" s="169" t="s">
        <v>2</v>
      </c>
      <c r="G10" s="174"/>
      <c r="H10" s="154" t="s">
        <v>1</v>
      </c>
      <c r="I10" s="174"/>
      <c r="J10" s="154" t="s">
        <v>2</v>
      </c>
      <c r="K10" s="155"/>
      <c r="L10" s="154" t="s">
        <v>1</v>
      </c>
      <c r="M10" s="155"/>
      <c r="N10" s="169" t="s">
        <v>2</v>
      </c>
      <c r="O10" s="155"/>
      <c r="P10" s="183" t="s">
        <v>1</v>
      </c>
      <c r="Q10" s="184"/>
      <c r="R10" s="185" t="s">
        <v>2</v>
      </c>
      <c r="S10" s="186"/>
    </row>
    <row r="11" spans="1:20" ht="4.5" customHeight="1" x14ac:dyDescent="0.3">
      <c r="A11" s="4"/>
      <c r="B11" s="4"/>
      <c r="C11" s="13"/>
      <c r="D11" s="7"/>
      <c r="E11" s="7"/>
      <c r="F11" s="7"/>
      <c r="G11" s="7"/>
      <c r="H11" s="7"/>
      <c r="I11" s="4"/>
      <c r="J11" s="7"/>
      <c r="K11" s="4"/>
      <c r="L11" s="7"/>
      <c r="M11" s="4"/>
      <c r="N11" s="7"/>
      <c r="O11" s="4"/>
      <c r="P11" s="7"/>
      <c r="Q11" s="4"/>
      <c r="R11" s="7"/>
    </row>
    <row r="12" spans="1:20" s="20" customFormat="1" ht="24.95" customHeight="1" x14ac:dyDescent="0.3">
      <c r="A12" s="19"/>
      <c r="B12" s="31" t="s">
        <v>50</v>
      </c>
      <c r="C12" s="61" t="s">
        <v>51</v>
      </c>
      <c r="D12" s="38">
        <v>571</v>
      </c>
      <c r="E12" s="33"/>
      <c r="F12" s="49">
        <v>3691.2224999999999</v>
      </c>
      <c r="G12" s="52"/>
      <c r="H12" s="38">
        <v>63</v>
      </c>
      <c r="I12" s="44"/>
      <c r="J12" s="52">
        <v>479.39249999999998</v>
      </c>
      <c r="K12" s="39"/>
      <c r="L12" s="16" t="s">
        <v>79</v>
      </c>
      <c r="M12" s="17"/>
      <c r="N12" s="65" t="s">
        <v>79</v>
      </c>
      <c r="O12" s="39"/>
      <c r="P12" s="36">
        <v>27</v>
      </c>
      <c r="Q12" s="33"/>
      <c r="R12" s="48">
        <v>194.875</v>
      </c>
      <c r="S12" s="64"/>
    </row>
    <row r="13" spans="1:20" s="20" customFormat="1" ht="24.95" customHeight="1" x14ac:dyDescent="0.3">
      <c r="A13" s="19"/>
      <c r="B13" s="31" t="s">
        <v>52</v>
      </c>
      <c r="C13" s="61" t="s">
        <v>53</v>
      </c>
      <c r="D13" s="45">
        <v>667</v>
      </c>
      <c r="E13" s="41"/>
      <c r="F13" s="53">
        <v>5465.8450000000003</v>
      </c>
      <c r="G13" s="53"/>
      <c r="H13" s="45">
        <v>90</v>
      </c>
      <c r="I13" s="45"/>
      <c r="J13" s="53">
        <v>882.38750000000005</v>
      </c>
      <c r="K13" s="40"/>
      <c r="L13" s="42">
        <v>14</v>
      </c>
      <c r="M13" s="40"/>
      <c r="N13" s="50">
        <v>15.3125</v>
      </c>
      <c r="O13" s="41"/>
      <c r="P13" s="68">
        <v>123</v>
      </c>
      <c r="Q13" s="41"/>
      <c r="R13" s="69">
        <v>1297.2025000000001</v>
      </c>
      <c r="S13" s="64"/>
    </row>
    <row r="14" spans="1:20" s="20" customFormat="1" ht="24.95" customHeight="1" x14ac:dyDescent="0.3">
      <c r="A14" s="19"/>
      <c r="B14" s="31" t="s">
        <v>54</v>
      </c>
      <c r="C14" s="61" t="s">
        <v>55</v>
      </c>
      <c r="D14" s="45">
        <v>467</v>
      </c>
      <c r="E14" s="41"/>
      <c r="F14" s="53">
        <v>3690.2275</v>
      </c>
      <c r="G14" s="53"/>
      <c r="H14" s="45">
        <v>100</v>
      </c>
      <c r="I14" s="45"/>
      <c r="J14" s="53">
        <v>803.84</v>
      </c>
      <c r="K14" s="40"/>
      <c r="L14" s="42">
        <v>22</v>
      </c>
      <c r="M14" s="40"/>
      <c r="N14" s="50">
        <v>117.08750000000001</v>
      </c>
      <c r="O14" s="41"/>
      <c r="P14" s="68">
        <v>80</v>
      </c>
      <c r="Q14" s="41"/>
      <c r="R14" s="69">
        <v>624.28</v>
      </c>
      <c r="S14" s="65"/>
    </row>
    <row r="15" spans="1:20" s="20" customFormat="1" ht="24.95" customHeight="1" x14ac:dyDescent="0.3">
      <c r="A15" s="19"/>
      <c r="B15" s="31" t="s">
        <v>56</v>
      </c>
      <c r="C15" s="61" t="s">
        <v>57</v>
      </c>
      <c r="D15" s="45">
        <v>334</v>
      </c>
      <c r="E15" s="41"/>
      <c r="F15" s="53">
        <v>2099.835</v>
      </c>
      <c r="G15" s="53"/>
      <c r="H15" s="45">
        <v>28</v>
      </c>
      <c r="I15" s="45"/>
      <c r="J15" s="53">
        <v>131.58500000000001</v>
      </c>
      <c r="K15" s="40"/>
      <c r="L15" s="42">
        <v>4</v>
      </c>
      <c r="M15" s="40"/>
      <c r="N15" s="50">
        <v>7.5</v>
      </c>
      <c r="O15" s="41"/>
      <c r="P15" s="68">
        <v>12</v>
      </c>
      <c r="Q15" s="41"/>
      <c r="R15" s="69">
        <v>278.25</v>
      </c>
      <c r="S15" s="65"/>
    </row>
    <row r="16" spans="1:20" x14ac:dyDescent="0.3">
      <c r="B16" s="31" t="s">
        <v>58</v>
      </c>
      <c r="C16" s="61" t="s">
        <v>59</v>
      </c>
      <c r="D16" s="45">
        <v>883</v>
      </c>
      <c r="E16" s="41"/>
      <c r="F16" s="53">
        <v>6170.07</v>
      </c>
      <c r="G16" s="53"/>
      <c r="H16" s="45">
        <v>34</v>
      </c>
      <c r="I16" s="45"/>
      <c r="J16" s="53">
        <v>375.4325</v>
      </c>
      <c r="K16" s="40"/>
      <c r="L16" s="54" t="s">
        <v>79</v>
      </c>
      <c r="M16" s="40"/>
      <c r="N16" s="70" t="s">
        <v>79</v>
      </c>
      <c r="O16" s="41"/>
      <c r="P16" s="68">
        <v>18</v>
      </c>
      <c r="Q16" s="41"/>
      <c r="R16" s="69">
        <v>267.92500000000001</v>
      </c>
      <c r="S16" s="58"/>
    </row>
    <row r="17" spans="1:20" ht="24" customHeight="1" x14ac:dyDescent="0.3">
      <c r="B17" s="31" t="s">
        <v>60</v>
      </c>
      <c r="C17" s="61" t="s">
        <v>61</v>
      </c>
      <c r="D17" s="45">
        <v>580</v>
      </c>
      <c r="E17" s="41"/>
      <c r="F17" s="53">
        <v>5605.07</v>
      </c>
      <c r="G17" s="53"/>
      <c r="H17" s="45">
        <v>14</v>
      </c>
      <c r="I17" s="45"/>
      <c r="J17" s="53">
        <v>190.25</v>
      </c>
      <c r="K17" s="40"/>
      <c r="L17" s="54" t="s">
        <v>79</v>
      </c>
      <c r="M17" s="40"/>
      <c r="N17" s="70" t="s">
        <v>79</v>
      </c>
      <c r="O17" s="41"/>
      <c r="P17" s="68">
        <v>8</v>
      </c>
      <c r="Q17" s="41"/>
      <c r="R17" s="69">
        <v>139.5</v>
      </c>
      <c r="S17" s="58"/>
    </row>
    <row r="18" spans="1:20" ht="17.25" customHeight="1" x14ac:dyDescent="0.3">
      <c r="B18" s="31" t="s">
        <v>62</v>
      </c>
      <c r="C18" s="61" t="s">
        <v>63</v>
      </c>
      <c r="D18" s="45">
        <v>1878</v>
      </c>
      <c r="E18" s="41"/>
      <c r="F18" s="53">
        <v>12414.1625</v>
      </c>
      <c r="G18" s="53"/>
      <c r="H18" s="45">
        <v>10</v>
      </c>
      <c r="I18" s="45"/>
      <c r="J18" s="53">
        <v>113</v>
      </c>
      <c r="K18" s="40"/>
      <c r="L18" s="42">
        <v>1</v>
      </c>
      <c r="M18" s="40"/>
      <c r="N18" s="50">
        <v>3</v>
      </c>
      <c r="O18" s="41"/>
      <c r="P18" s="68">
        <v>29</v>
      </c>
      <c r="Q18" s="41"/>
      <c r="R18" s="69">
        <v>461.625</v>
      </c>
      <c r="S18" s="58"/>
    </row>
    <row r="19" spans="1:20" x14ac:dyDescent="0.3">
      <c r="B19" s="31" t="s">
        <v>64</v>
      </c>
      <c r="C19" s="61" t="s">
        <v>65</v>
      </c>
      <c r="D19" s="45">
        <v>344</v>
      </c>
      <c r="E19" s="41"/>
      <c r="F19" s="53">
        <v>1381.6324999999999</v>
      </c>
      <c r="G19" s="53"/>
      <c r="H19" s="45">
        <v>44</v>
      </c>
      <c r="I19" s="45"/>
      <c r="J19" s="53">
        <v>279.65499999999997</v>
      </c>
      <c r="K19" s="40"/>
      <c r="L19" s="54" t="s">
        <v>79</v>
      </c>
      <c r="M19" s="8"/>
      <c r="N19" s="70" t="s">
        <v>79</v>
      </c>
      <c r="O19" s="41"/>
      <c r="P19" s="68">
        <v>15</v>
      </c>
      <c r="Q19" s="41"/>
      <c r="R19" s="69">
        <v>115.7775</v>
      </c>
      <c r="S19" s="58"/>
    </row>
    <row r="20" spans="1:20" x14ac:dyDescent="0.3">
      <c r="B20" s="31" t="s">
        <v>66</v>
      </c>
      <c r="C20" s="61" t="s">
        <v>67</v>
      </c>
      <c r="D20" s="45">
        <v>391</v>
      </c>
      <c r="E20" s="41"/>
      <c r="F20" s="53">
        <v>4834.1025</v>
      </c>
      <c r="G20" s="53"/>
      <c r="H20" s="45">
        <v>4</v>
      </c>
      <c r="I20" s="45"/>
      <c r="J20" s="53">
        <v>114</v>
      </c>
      <c r="K20" s="40"/>
      <c r="L20" s="54" t="s">
        <v>79</v>
      </c>
      <c r="M20" s="8"/>
      <c r="N20" s="70" t="s">
        <v>79</v>
      </c>
      <c r="O20" s="41"/>
      <c r="P20" s="68">
        <v>12</v>
      </c>
      <c r="Q20" s="41"/>
      <c r="R20" s="69">
        <v>259.91500000000002</v>
      </c>
      <c r="S20" s="58"/>
    </row>
    <row r="21" spans="1:20" x14ac:dyDescent="0.3">
      <c r="B21" s="31" t="s">
        <v>68</v>
      </c>
      <c r="C21" s="61" t="s">
        <v>69</v>
      </c>
      <c r="D21" s="45">
        <v>660</v>
      </c>
      <c r="E21" s="41"/>
      <c r="F21" s="53">
        <v>12506.3025</v>
      </c>
      <c r="G21" s="53"/>
      <c r="H21" s="45">
        <v>20</v>
      </c>
      <c r="I21" s="45"/>
      <c r="J21" s="53">
        <v>105.375</v>
      </c>
      <c r="K21" s="40"/>
      <c r="L21" s="42">
        <v>3</v>
      </c>
      <c r="M21" s="40"/>
      <c r="N21" s="50">
        <v>0.65</v>
      </c>
      <c r="O21" s="41"/>
      <c r="P21" s="68">
        <v>11</v>
      </c>
      <c r="Q21" s="41"/>
      <c r="R21" s="69">
        <v>120.75</v>
      </c>
      <c r="S21" s="58"/>
    </row>
    <row r="22" spans="1:20" x14ac:dyDescent="0.3">
      <c r="B22" s="31" t="s">
        <v>70</v>
      </c>
      <c r="C22" s="61" t="s">
        <v>71</v>
      </c>
      <c r="D22" s="45">
        <v>973</v>
      </c>
      <c r="E22" s="41"/>
      <c r="F22" s="53">
        <v>10305.8025</v>
      </c>
      <c r="G22" s="53"/>
      <c r="H22" s="45">
        <v>47</v>
      </c>
      <c r="I22" s="45"/>
      <c r="J22" s="53">
        <v>484</v>
      </c>
      <c r="K22" s="40"/>
      <c r="L22" s="42">
        <v>3</v>
      </c>
      <c r="M22" s="40"/>
      <c r="N22" s="50">
        <v>1.85</v>
      </c>
      <c r="O22" s="41"/>
      <c r="P22" s="68">
        <v>44</v>
      </c>
      <c r="Q22" s="41"/>
      <c r="R22" s="69">
        <v>587.75</v>
      </c>
      <c r="S22" s="58"/>
    </row>
    <row r="23" spans="1:20" x14ac:dyDescent="0.3">
      <c r="B23" s="31" t="s">
        <v>72</v>
      </c>
      <c r="C23" s="61" t="s">
        <v>73</v>
      </c>
      <c r="D23" s="45">
        <v>769</v>
      </c>
      <c r="E23" s="41"/>
      <c r="F23" s="53">
        <v>4995.84</v>
      </c>
      <c r="G23" s="53"/>
      <c r="H23" s="45">
        <v>77</v>
      </c>
      <c r="I23" s="45"/>
      <c r="J23" s="53">
        <v>660.37249999999995</v>
      </c>
      <c r="K23" s="40"/>
      <c r="L23" s="42">
        <v>36</v>
      </c>
      <c r="M23" s="40"/>
      <c r="N23" s="50">
        <v>40.049999999999997</v>
      </c>
      <c r="O23" s="41"/>
      <c r="P23" s="68">
        <v>74</v>
      </c>
      <c r="Q23" s="41"/>
      <c r="R23" s="69">
        <v>676.78250000000003</v>
      </c>
    </row>
    <row r="24" spans="1:20" x14ac:dyDescent="0.3">
      <c r="B24" s="31" t="s">
        <v>74</v>
      </c>
      <c r="C24" s="61" t="s">
        <v>75</v>
      </c>
      <c r="D24" s="45">
        <v>1517</v>
      </c>
      <c r="E24" s="41"/>
      <c r="F24" s="53">
        <v>9007.1424999999999</v>
      </c>
      <c r="G24" s="53"/>
      <c r="H24" s="45">
        <v>68</v>
      </c>
      <c r="I24" s="45"/>
      <c r="J24" s="53">
        <v>554.57249999999999</v>
      </c>
      <c r="K24" s="40"/>
      <c r="L24" s="42">
        <v>5</v>
      </c>
      <c r="M24" s="40"/>
      <c r="N24" s="50">
        <v>7.125</v>
      </c>
      <c r="O24" s="41"/>
      <c r="P24" s="68">
        <v>100</v>
      </c>
      <c r="Q24" s="41"/>
      <c r="R24" s="69">
        <v>771.55</v>
      </c>
    </row>
    <row r="25" spans="1:20" x14ac:dyDescent="0.3">
      <c r="B25" s="76" t="s">
        <v>76</v>
      </c>
      <c r="C25" s="61" t="s">
        <v>77</v>
      </c>
      <c r="D25" s="42">
        <v>754</v>
      </c>
      <c r="E25" s="40"/>
      <c r="F25" s="50">
        <v>5403.0249999999996</v>
      </c>
      <c r="G25" s="50"/>
      <c r="H25" s="42">
        <v>8</v>
      </c>
      <c r="I25" s="42"/>
      <c r="J25" s="50">
        <v>68.5</v>
      </c>
      <c r="K25" s="40"/>
      <c r="L25" s="42">
        <v>1</v>
      </c>
      <c r="M25" s="40"/>
      <c r="N25" s="50">
        <v>1</v>
      </c>
      <c r="O25" s="40"/>
      <c r="P25" s="68">
        <v>10</v>
      </c>
      <c r="Q25" s="40"/>
      <c r="R25" s="69">
        <v>69.5</v>
      </c>
    </row>
    <row r="26" spans="1:20" ht="6.75" customHeight="1" x14ac:dyDescent="0.3">
      <c r="A26" s="66"/>
      <c r="B26" s="66"/>
      <c r="C26" s="152"/>
      <c r="D26" s="66"/>
      <c r="E26" s="66"/>
      <c r="F26" s="66"/>
      <c r="G26" s="66"/>
      <c r="H26" s="66"/>
      <c r="I26" s="66"/>
      <c r="J26" s="66"/>
      <c r="K26" s="66"/>
      <c r="L26" s="66"/>
      <c r="M26" s="74"/>
      <c r="N26" s="74"/>
      <c r="O26" s="66"/>
      <c r="P26" s="66"/>
      <c r="Q26" s="66"/>
      <c r="R26" s="66"/>
      <c r="S26" s="66"/>
    </row>
    <row r="27" spans="1:20" x14ac:dyDescent="0.3">
      <c r="M27" s="10"/>
      <c r="N27" s="10"/>
      <c r="T27" s="153"/>
    </row>
    <row r="28" spans="1:20" x14ac:dyDescent="0.3">
      <c r="M28" s="10"/>
      <c r="N28" s="10"/>
    </row>
    <row r="29" spans="1:20" x14ac:dyDescent="0.3">
      <c r="M29" s="10"/>
      <c r="N29" s="10"/>
    </row>
    <row r="30" spans="1:20" x14ac:dyDescent="0.3">
      <c r="M30" s="10"/>
      <c r="N30" s="10"/>
    </row>
    <row r="31" spans="1:20" x14ac:dyDescent="0.3">
      <c r="M31" s="10"/>
      <c r="N31" s="10"/>
    </row>
    <row r="32" spans="1:20" x14ac:dyDescent="0.3">
      <c r="M32" s="10"/>
      <c r="N32" s="10"/>
    </row>
    <row r="33" spans="13:14" x14ac:dyDescent="0.3">
      <c r="M33" s="10"/>
      <c r="N33" s="10"/>
    </row>
    <row r="34" spans="13:14" x14ac:dyDescent="0.3">
      <c r="M34" s="10"/>
      <c r="N34" s="10"/>
    </row>
    <row r="35" spans="13:14" x14ac:dyDescent="0.3">
      <c r="M35" s="10"/>
      <c r="N35" s="10"/>
    </row>
    <row r="36" spans="13:14" x14ac:dyDescent="0.3">
      <c r="M36" s="10"/>
      <c r="N36" s="10"/>
    </row>
    <row r="37" spans="13:14" x14ac:dyDescent="0.3">
      <c r="M37" s="10"/>
      <c r="N37" s="10"/>
    </row>
    <row r="38" spans="13:14" x14ac:dyDescent="0.3">
      <c r="M38" s="10"/>
      <c r="N38" s="10"/>
    </row>
    <row r="39" spans="13:14" x14ac:dyDescent="0.3">
      <c r="M39" s="10"/>
      <c r="N39" s="10"/>
    </row>
    <row r="40" spans="13:14" x14ac:dyDescent="0.3">
      <c r="M40" s="10"/>
      <c r="N40" s="10"/>
    </row>
    <row r="41" spans="13:14" x14ac:dyDescent="0.3">
      <c r="M41" s="10"/>
      <c r="N41" s="10"/>
    </row>
    <row r="42" spans="13:14" x14ac:dyDescent="0.3">
      <c r="M42" s="10"/>
      <c r="N42" s="10"/>
    </row>
    <row r="43" spans="13:14" x14ac:dyDescent="0.3">
      <c r="M43" s="10"/>
      <c r="N43" s="10"/>
    </row>
    <row r="44" spans="13:14" x14ac:dyDescent="0.3">
      <c r="M44" s="10"/>
      <c r="N44" s="10"/>
    </row>
    <row r="45" spans="13:14" x14ac:dyDescent="0.3">
      <c r="M45" s="10"/>
      <c r="N45" s="10"/>
    </row>
    <row r="46" spans="13:14" x14ac:dyDescent="0.3">
      <c r="M46" s="10"/>
      <c r="N46" s="10"/>
    </row>
    <row r="47" spans="13:14" x14ac:dyDescent="0.3">
      <c r="M47" s="10"/>
      <c r="N47" s="10"/>
    </row>
  </sheetData>
  <mergeCells count="35">
    <mergeCell ref="R10:S10"/>
    <mergeCell ref="P9:Q9"/>
    <mergeCell ref="R9:S9"/>
    <mergeCell ref="A10:C10"/>
    <mergeCell ref="D10:E10"/>
    <mergeCell ref="F10:G10"/>
    <mergeCell ref="H10:I10"/>
    <mergeCell ref="J10:K10"/>
    <mergeCell ref="L10:M10"/>
    <mergeCell ref="N10:O10"/>
    <mergeCell ref="P10:Q10"/>
    <mergeCell ref="D9:E9"/>
    <mergeCell ref="F9:G9"/>
    <mergeCell ref="H9:I9"/>
    <mergeCell ref="J9:K9"/>
    <mergeCell ref="L9:M9"/>
    <mergeCell ref="N9:O9"/>
    <mergeCell ref="A7:C7"/>
    <mergeCell ref="D7:G8"/>
    <mergeCell ref="H7:K7"/>
    <mergeCell ref="L7:O7"/>
    <mergeCell ref="P7:S7"/>
    <mergeCell ref="A8:C8"/>
    <mergeCell ref="H8:K8"/>
    <mergeCell ref="L8:O8"/>
    <mergeCell ref="P8:S8"/>
    <mergeCell ref="A5:C5"/>
    <mergeCell ref="D5:G6"/>
    <mergeCell ref="H5:K5"/>
    <mergeCell ref="L5:O5"/>
    <mergeCell ref="P5:S5"/>
    <mergeCell ref="A6:C6"/>
    <mergeCell ref="H6:K6"/>
    <mergeCell ref="L6:O6"/>
    <mergeCell ref="P6:S6"/>
  </mergeCells>
  <pageMargins left="0.51181102362204722" right="0.51181102362204722" top="0.59055118110236227" bottom="0.51181102362204722" header="0.31496062992125984" footer="0.31496062992125984"/>
  <pageSetup paperSize="9" scale="95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G11" sqref="G11"/>
    </sheetView>
  </sheetViews>
  <sheetFormatPr defaultRowHeight="21" x14ac:dyDescent="0.45"/>
  <cols>
    <col min="1" max="1" width="30.33203125" customWidth="1"/>
    <col min="2" max="3" width="19.6640625" customWidth="1"/>
    <col min="6" max="7" width="15.6640625" customWidth="1"/>
    <col min="23" max="23" width="12.33203125" customWidth="1"/>
  </cols>
  <sheetData>
    <row r="1" spans="1:24" x14ac:dyDescent="0.45">
      <c r="B1" s="209" t="s">
        <v>7</v>
      </c>
      <c r="C1" s="209"/>
      <c r="D1" s="210"/>
      <c r="E1" s="210"/>
      <c r="F1" s="210"/>
      <c r="G1" s="210"/>
      <c r="H1" s="210"/>
      <c r="I1" s="209" t="s">
        <v>10</v>
      </c>
      <c r="J1" s="209"/>
      <c r="K1" s="210"/>
      <c r="L1" s="210"/>
      <c r="M1" s="210"/>
      <c r="N1" s="210"/>
      <c r="O1" s="209" t="s">
        <v>6</v>
      </c>
      <c r="P1" s="209"/>
      <c r="Q1" s="210"/>
      <c r="R1" s="210"/>
      <c r="S1" s="210"/>
    </row>
    <row r="2" spans="1:24" x14ac:dyDescent="0.45">
      <c r="B2" s="80" t="s">
        <v>86</v>
      </c>
      <c r="C2" s="80"/>
      <c r="D2" s="80" t="s">
        <v>85</v>
      </c>
      <c r="E2" s="80"/>
      <c r="F2" s="80" t="s">
        <v>87</v>
      </c>
      <c r="G2" s="80"/>
      <c r="H2" s="80" t="s">
        <v>88</v>
      </c>
      <c r="I2" s="80" t="s">
        <v>10</v>
      </c>
      <c r="J2" s="80"/>
      <c r="K2" s="80" t="s">
        <v>86</v>
      </c>
      <c r="L2" s="80" t="s">
        <v>87</v>
      </c>
      <c r="M2" s="80"/>
      <c r="N2" s="80" t="s">
        <v>88</v>
      </c>
      <c r="O2" s="80" t="s">
        <v>89</v>
      </c>
      <c r="P2" s="80"/>
      <c r="Q2" s="80" t="s">
        <v>86</v>
      </c>
      <c r="R2" s="80" t="s">
        <v>85</v>
      </c>
      <c r="S2" s="78"/>
      <c r="W2" s="91" t="s">
        <v>90</v>
      </c>
    </row>
    <row r="3" spans="1:24" x14ac:dyDescent="0.45">
      <c r="B3" s="90">
        <f>SUM(B4:B28)</f>
        <v>108116</v>
      </c>
      <c r="C3" s="93">
        <f>B3*100/'ตาราง 2.1-50'!D10</f>
        <v>80.309006499535741</v>
      </c>
      <c r="D3" s="89">
        <f t="shared" ref="D3:R3" si="0">SUM(D4:D28)</f>
        <v>18849</v>
      </c>
      <c r="E3" s="94">
        <f>D3*100/$W$8</f>
        <v>14.001114206128134</v>
      </c>
      <c r="F3" s="89">
        <f t="shared" si="0"/>
        <v>1328</v>
      </c>
      <c r="G3" s="94">
        <f>F3*100/$W$8</f>
        <v>0.98644382544103992</v>
      </c>
      <c r="H3" s="89">
        <f t="shared" si="0"/>
        <v>1021</v>
      </c>
      <c r="I3" s="90">
        <f t="shared" si="0"/>
        <v>4872</v>
      </c>
      <c r="J3" s="93">
        <f>I3*100/'ตาราง 2.1-50'!D10</f>
        <v>3.6189415041782729</v>
      </c>
      <c r="K3" s="89">
        <f t="shared" si="0"/>
        <v>0</v>
      </c>
      <c r="L3" s="89">
        <f t="shared" si="0"/>
        <v>136</v>
      </c>
      <c r="M3" s="94">
        <f>L3*100/$W$8</f>
        <v>0.1010213556174559</v>
      </c>
      <c r="N3" s="89">
        <f t="shared" si="0"/>
        <v>0</v>
      </c>
      <c r="O3" s="90">
        <f t="shared" si="0"/>
        <v>303</v>
      </c>
      <c r="P3" s="93">
        <f>O3*100/'ตาราง 2.1-50'!D10</f>
        <v>0.22506963788300835</v>
      </c>
      <c r="Q3" s="89">
        <f t="shared" si="0"/>
        <v>0</v>
      </c>
      <c r="R3" s="89">
        <f t="shared" si="0"/>
        <v>0</v>
      </c>
      <c r="S3" s="88"/>
      <c r="W3" s="77">
        <f>B3+I3+O3</f>
        <v>113291</v>
      </c>
      <c r="X3" s="92">
        <f>W3*100/'ตาราง 2.1-50'!D10</f>
        <v>84.153017641597032</v>
      </c>
    </row>
    <row r="4" spans="1:24" x14ac:dyDescent="0.45">
      <c r="A4" t="str">
        <f>'ตาราง 2.1-50'!B11</f>
        <v>เมืองเชียงใหม่</v>
      </c>
      <c r="B4" s="86">
        <f>'ตาราง 2.1-50'!H11</f>
        <v>324</v>
      </c>
      <c r="C4" s="86"/>
      <c r="D4" s="86">
        <f>'ต่อ3-52'!D13</f>
        <v>34</v>
      </c>
      <c r="E4" s="86"/>
      <c r="F4" s="85">
        <f>'ต่อ3-52'!H13</f>
        <v>5</v>
      </c>
      <c r="G4" s="85"/>
      <c r="H4" s="85">
        <f>'ต่อ3-52'!P13</f>
        <v>7</v>
      </c>
      <c r="I4" s="86">
        <f>'ตาราง 2.1-50'!L11</f>
        <v>28</v>
      </c>
      <c r="J4" s="86"/>
      <c r="K4" s="85"/>
      <c r="L4" s="85">
        <f>'ต่อ3-52'!L13</f>
        <v>1</v>
      </c>
      <c r="M4" s="85"/>
      <c r="N4" s="85"/>
      <c r="O4" s="86">
        <f>'ตาราง 2.1-50'!P11</f>
        <v>10</v>
      </c>
      <c r="P4" s="86"/>
      <c r="Q4" s="85"/>
      <c r="R4" s="85"/>
      <c r="S4" s="85"/>
      <c r="U4" s="77">
        <f>SUM(B4:T4)</f>
        <v>409</v>
      </c>
      <c r="V4" s="77">
        <f>คำนวณ!B4</f>
        <v>10468</v>
      </c>
      <c r="W4" s="91" t="s">
        <v>91</v>
      </c>
    </row>
    <row r="5" spans="1:24" x14ac:dyDescent="0.45">
      <c r="A5" t="str">
        <f>'ตาราง 2.1-50'!B12</f>
        <v>จอมทอง</v>
      </c>
      <c r="B5" s="86">
        <f>'ตาราง 2.1-50'!H12</f>
        <v>9235</v>
      </c>
      <c r="C5" s="86"/>
      <c r="D5" s="86">
        <f>'ต่อ3-52'!D14</f>
        <v>781</v>
      </c>
      <c r="E5" s="86"/>
      <c r="F5" s="85">
        <f>'ต่อ3-52'!H14</f>
        <v>22</v>
      </c>
      <c r="G5" s="85"/>
      <c r="H5" s="85">
        <f>'ต่อ3-52'!P14</f>
        <v>8</v>
      </c>
      <c r="I5" s="86">
        <f>'ตาราง 2.1-50'!L12</f>
        <v>219</v>
      </c>
      <c r="J5" s="86"/>
      <c r="K5" s="85"/>
      <c r="L5" s="85">
        <f>'ต่อ3-52'!L14</f>
        <v>2</v>
      </c>
      <c r="M5" s="85"/>
      <c r="N5" s="85"/>
      <c r="O5" s="86">
        <f>'ตาราง 2.1-50'!P12</f>
        <v>3</v>
      </c>
      <c r="P5" s="86"/>
      <c r="Q5" s="85"/>
      <c r="R5" s="85"/>
      <c r="S5" s="85"/>
      <c r="U5" s="77">
        <f t="shared" ref="U5:U28" si="1">SUM(B5:T5)</f>
        <v>10270</v>
      </c>
      <c r="V5" s="77">
        <f>คำนวณ!B5</f>
        <v>10270</v>
      </c>
      <c r="W5" s="77">
        <f>D3+F3+L3</f>
        <v>20313</v>
      </c>
      <c r="X5" s="92">
        <f>W5*100/W8</f>
        <v>15.088579387186629</v>
      </c>
    </row>
    <row r="6" spans="1:24" x14ac:dyDescent="0.45">
      <c r="A6" t="str">
        <f>'ตาราง 2.1-50'!B13</f>
        <v>แม่แจ่ม</v>
      </c>
      <c r="B6" s="86">
        <f>'ตาราง 2.1-50'!H13</f>
        <v>8546</v>
      </c>
      <c r="C6" s="86"/>
      <c r="D6" s="86">
        <f>'ต่อ3-52'!D15</f>
        <v>1813</v>
      </c>
      <c r="E6" s="86"/>
      <c r="F6" s="85">
        <f>'ต่อ3-52'!H15</f>
        <v>13</v>
      </c>
      <c r="G6" s="85"/>
      <c r="H6" s="85">
        <f>'ต่อ3-52'!P15</f>
        <v>19</v>
      </c>
      <c r="I6" s="86">
        <f>'ตาราง 2.1-50'!L13</f>
        <v>75</v>
      </c>
      <c r="J6" s="86"/>
      <c r="K6" s="85"/>
      <c r="L6" s="85" t="str">
        <f>'ต่อ3-52'!L15</f>
        <v>-</v>
      </c>
      <c r="M6" s="85"/>
      <c r="N6" s="85"/>
      <c r="O6" s="86">
        <f>'ตาราง 2.1-50'!P13</f>
        <v>2</v>
      </c>
      <c r="P6" s="86"/>
      <c r="Q6" s="85"/>
      <c r="R6" s="85"/>
      <c r="S6" s="85"/>
      <c r="U6" s="77">
        <f t="shared" si="1"/>
        <v>10468</v>
      </c>
      <c r="V6" s="77">
        <f>คำนวณ!B6</f>
        <v>8758</v>
      </c>
      <c r="W6" s="91" t="s">
        <v>92</v>
      </c>
    </row>
    <row r="7" spans="1:24" x14ac:dyDescent="0.45">
      <c r="A7" t="str">
        <f>'ตาราง 2.1-50'!B14</f>
        <v>เชียงดาว</v>
      </c>
      <c r="B7" s="86">
        <f>'ตาราง 2.1-50'!H14</f>
        <v>6786</v>
      </c>
      <c r="C7" s="86"/>
      <c r="D7" s="86">
        <f>'ต่อ3-52'!D16</f>
        <v>893</v>
      </c>
      <c r="E7" s="86"/>
      <c r="F7" s="85">
        <f>'ต่อ3-52'!H16</f>
        <v>28</v>
      </c>
      <c r="G7" s="85"/>
      <c r="H7" s="85">
        <f>'ต่อ3-52'!P16</f>
        <v>67</v>
      </c>
      <c r="I7" s="86">
        <f>'ตาราง 2.1-50'!L14</f>
        <v>262</v>
      </c>
      <c r="J7" s="86"/>
      <c r="K7" s="85"/>
      <c r="L7" s="85">
        <f>'ต่อ3-52'!L16</f>
        <v>4</v>
      </c>
      <c r="M7" s="85"/>
      <c r="N7" s="85"/>
      <c r="O7" s="86">
        <f>'ตาราง 2.1-50'!P14</f>
        <v>7</v>
      </c>
      <c r="P7" s="86"/>
      <c r="Q7" s="85"/>
      <c r="R7" s="85"/>
      <c r="S7" s="85"/>
      <c r="U7" s="77">
        <f t="shared" si="1"/>
        <v>8047</v>
      </c>
      <c r="V7" s="77">
        <f>คำนวณ!B7</f>
        <v>8047</v>
      </c>
      <c r="W7" s="77">
        <f>H3</f>
        <v>1021</v>
      </c>
      <c r="X7" s="92">
        <f>W7*100/W8</f>
        <v>0.7584029712163417</v>
      </c>
    </row>
    <row r="8" spans="1:24" x14ac:dyDescent="0.45">
      <c r="A8" t="str">
        <f>'ตาราง 2.1-50'!B15</f>
        <v>ดอยสะเก็ด</v>
      </c>
      <c r="B8" s="86">
        <f>'ตาราง 2.1-50'!H15</f>
        <v>3282</v>
      </c>
      <c r="C8" s="86"/>
      <c r="D8" s="86">
        <f>'ต่อ3-52'!D17</f>
        <v>570</v>
      </c>
      <c r="E8" s="86"/>
      <c r="F8" s="85">
        <f>'ต่อ3-52'!H17</f>
        <v>87</v>
      </c>
      <c r="G8" s="85"/>
      <c r="H8" s="85">
        <f>'ต่อ3-52'!P17</f>
        <v>70</v>
      </c>
      <c r="I8" s="86">
        <f>'ตาราง 2.1-50'!L15</f>
        <v>221</v>
      </c>
      <c r="J8" s="86"/>
      <c r="K8" s="85"/>
      <c r="L8" s="85">
        <f>'ต่อ3-52'!L17</f>
        <v>11</v>
      </c>
      <c r="M8" s="85"/>
      <c r="N8" s="85"/>
      <c r="O8" s="86">
        <f>'ตาราง 2.1-50'!P15</f>
        <v>39</v>
      </c>
      <c r="P8" s="86"/>
      <c r="Q8" s="85"/>
      <c r="R8" s="85"/>
      <c r="S8" s="85"/>
      <c r="U8" s="77">
        <f t="shared" si="1"/>
        <v>4280</v>
      </c>
      <c r="V8" s="77">
        <f>คำนวณ!B8</f>
        <v>7917</v>
      </c>
      <c r="W8" s="77">
        <f>W3+W5+W7</f>
        <v>134625</v>
      </c>
    </row>
    <row r="9" spans="1:24" x14ac:dyDescent="0.45">
      <c r="A9" t="str">
        <f>'ตาราง 2.1-50'!B16</f>
        <v>แม่แตง</v>
      </c>
      <c r="B9" s="86">
        <f>'ตาราง 2.1-50'!H16</f>
        <v>5248</v>
      </c>
      <c r="C9" s="86"/>
      <c r="D9" s="86">
        <f>'ต่อ3-52'!D18</f>
        <v>580</v>
      </c>
      <c r="E9" s="86"/>
      <c r="F9" s="85">
        <f>'ต่อ3-52'!H18</f>
        <v>112</v>
      </c>
      <c r="G9" s="85"/>
      <c r="H9" s="85">
        <f>'ต่อ3-52'!P18</f>
        <v>72</v>
      </c>
      <c r="I9" s="86">
        <f>'ตาราง 2.1-50'!L16</f>
        <v>169</v>
      </c>
      <c r="J9" s="86"/>
      <c r="K9" s="85"/>
      <c r="L9" s="85">
        <f>'ต่อ3-52'!L18</f>
        <v>7</v>
      </c>
      <c r="M9" s="85"/>
      <c r="N9" s="85"/>
      <c r="O9" s="86">
        <f>'ตาราง 2.1-50'!P16</f>
        <v>20</v>
      </c>
      <c r="P9" s="86"/>
      <c r="Q9" s="85"/>
      <c r="R9" s="85"/>
      <c r="S9" s="85"/>
      <c r="U9" s="77">
        <f t="shared" si="1"/>
        <v>6208</v>
      </c>
      <c r="V9" s="77">
        <f>คำนวณ!B9</f>
        <v>7791</v>
      </c>
    </row>
    <row r="10" spans="1:24" x14ac:dyDescent="0.45">
      <c r="A10" t="str">
        <f>'ตาราง 2.1-50'!B17</f>
        <v>แม่ริม</v>
      </c>
      <c r="B10" s="86">
        <f>'ตาราง 2.1-50'!H17</f>
        <v>3178</v>
      </c>
      <c r="C10" s="86"/>
      <c r="D10" s="86">
        <f>'ต่อ3-52'!D19</f>
        <v>147</v>
      </c>
      <c r="E10" s="86"/>
      <c r="F10" s="85">
        <f>'ต่อ3-52'!H19</f>
        <v>69</v>
      </c>
      <c r="G10" s="85"/>
      <c r="H10" s="85">
        <f>'ต่อ3-52'!P19</f>
        <v>36</v>
      </c>
      <c r="I10" s="86">
        <f>'ตาราง 2.1-50'!L17</f>
        <v>109</v>
      </c>
      <c r="J10" s="86"/>
      <c r="K10" s="85"/>
      <c r="L10" s="85">
        <f>'ต่อ3-52'!L19</f>
        <v>3</v>
      </c>
      <c r="M10" s="85"/>
      <c r="N10" s="85"/>
      <c r="O10" s="86">
        <f>'ตาราง 2.1-50'!P17</f>
        <v>17</v>
      </c>
      <c r="P10" s="86"/>
      <c r="Q10" s="85"/>
      <c r="R10" s="85"/>
      <c r="S10" s="85"/>
      <c r="U10" s="77">
        <f t="shared" si="1"/>
        <v>3559</v>
      </c>
      <c r="V10" s="77">
        <f>คำนวณ!B10</f>
        <v>6848</v>
      </c>
    </row>
    <row r="11" spans="1:24" x14ac:dyDescent="0.45">
      <c r="A11" t="str">
        <f>'ตาราง 2.1-50'!B18</f>
        <v>สะเมิง</v>
      </c>
      <c r="B11" s="86">
        <f>'ตาราง 2.1-50'!H18</f>
        <v>1681</v>
      </c>
      <c r="C11" s="86"/>
      <c r="D11" s="86">
        <f>'ต่อ3-52'!D20</f>
        <v>1333</v>
      </c>
      <c r="E11" s="86"/>
      <c r="F11" s="85">
        <f>'ต่อ3-52'!H20</f>
        <v>2</v>
      </c>
      <c r="G11" s="85"/>
      <c r="H11" s="85">
        <f>'ต่อ3-52'!P20</f>
        <v>7</v>
      </c>
      <c r="I11" s="86">
        <f>'ตาราง 2.1-50'!L18</f>
        <v>35</v>
      </c>
      <c r="J11" s="86"/>
      <c r="K11" s="85"/>
      <c r="L11" s="85">
        <f>'ต่อ3-52'!L20</f>
        <v>1</v>
      </c>
      <c r="M11" s="85"/>
      <c r="N11" s="85"/>
      <c r="O11" s="86" t="str">
        <f>'ตาราง 2.1-50'!P18</f>
        <v>-</v>
      </c>
      <c r="P11" s="86"/>
      <c r="Q11" s="85"/>
      <c r="R11" s="85"/>
      <c r="S11" s="85"/>
      <c r="U11" s="77">
        <f t="shared" si="1"/>
        <v>3059</v>
      </c>
      <c r="V11" s="77">
        <f>คำนวณ!B11</f>
        <v>6680</v>
      </c>
    </row>
    <row r="12" spans="1:24" x14ac:dyDescent="0.45">
      <c r="A12" t="str">
        <f>'ตาราง 2.1-50'!B19</f>
        <v>ฝาง</v>
      </c>
      <c r="B12" s="86">
        <f>'ตาราง 2.1-50'!H19</f>
        <v>7612</v>
      </c>
      <c r="C12" s="86"/>
      <c r="D12" s="86">
        <f>'ต่อ3-52'!D21</f>
        <v>729</v>
      </c>
      <c r="E12" s="86"/>
      <c r="F12" s="85">
        <f>'ต่อ3-52'!H21</f>
        <v>95</v>
      </c>
      <c r="G12" s="85"/>
      <c r="H12" s="85">
        <f>'ต่อ3-52'!P21</f>
        <v>51</v>
      </c>
      <c r="I12" s="86">
        <f>'ตาราง 2.1-50'!L19</f>
        <v>245</v>
      </c>
      <c r="J12" s="86"/>
      <c r="K12" s="85"/>
      <c r="L12" s="85">
        <f>'ต่อ3-52'!L21</f>
        <v>10</v>
      </c>
      <c r="M12" s="85"/>
      <c r="N12" s="85"/>
      <c r="O12" s="86">
        <f>'ตาราง 2.1-50'!P19</f>
        <v>16</v>
      </c>
      <c r="P12" s="86"/>
      <c r="Q12" s="85"/>
      <c r="R12" s="85"/>
      <c r="S12" s="85"/>
      <c r="U12" s="77">
        <f t="shared" si="1"/>
        <v>8758</v>
      </c>
      <c r="V12" s="77">
        <f>คำนวณ!B12</f>
        <v>6208</v>
      </c>
    </row>
    <row r="13" spans="1:24" x14ac:dyDescent="0.45">
      <c r="A13" t="str">
        <f>'ตาราง 2.1-50'!B20</f>
        <v>แม่อาย</v>
      </c>
      <c r="B13" s="86">
        <f>'ตาราง 2.1-50'!H20</f>
        <v>5315</v>
      </c>
      <c r="C13" s="86"/>
      <c r="D13" s="86">
        <f>'ต่อ3-52'!D22</f>
        <v>324</v>
      </c>
      <c r="E13" s="86"/>
      <c r="F13" s="85">
        <f>'ต่อ3-52'!H22</f>
        <v>86</v>
      </c>
      <c r="G13" s="85"/>
      <c r="H13" s="85">
        <f>'ต่อ3-52'!P22</f>
        <v>34</v>
      </c>
      <c r="I13" s="86">
        <f>'ตาราง 2.1-50'!L20</f>
        <v>148</v>
      </c>
      <c r="J13" s="86"/>
      <c r="K13" s="85"/>
      <c r="L13" s="85">
        <f>'ต่อ3-52'!L22</f>
        <v>3</v>
      </c>
      <c r="M13" s="85"/>
      <c r="N13" s="85"/>
      <c r="O13" s="86">
        <f>'ตาราง 2.1-50'!P20</f>
        <v>19</v>
      </c>
      <c r="P13" s="86"/>
      <c r="Q13" s="85"/>
      <c r="R13" s="85"/>
      <c r="S13" s="85"/>
      <c r="U13" s="77">
        <f t="shared" si="1"/>
        <v>5929</v>
      </c>
      <c r="V13" s="77">
        <f>คำนวณ!B13</f>
        <v>5989</v>
      </c>
    </row>
    <row r="14" spans="1:24" x14ac:dyDescent="0.45">
      <c r="A14" t="str">
        <f>'ตาราง 2.1-50'!B21</f>
        <v>พร้าว</v>
      </c>
      <c r="B14" s="86">
        <f>'ตาราง 2.1-50'!H21</f>
        <v>6561</v>
      </c>
      <c r="C14" s="86"/>
      <c r="D14" s="86">
        <f>'ต่อ3-52'!D23</f>
        <v>857</v>
      </c>
      <c r="E14" s="86"/>
      <c r="F14" s="85">
        <f>'ต่อ3-52'!H23</f>
        <v>202</v>
      </c>
      <c r="G14" s="85"/>
      <c r="H14" s="85">
        <f>'ต่อ3-52'!P23</f>
        <v>87</v>
      </c>
      <c r="I14" s="86">
        <f>'ตาราง 2.1-50'!L21</f>
        <v>72</v>
      </c>
      <c r="J14" s="86"/>
      <c r="K14" s="85"/>
      <c r="L14" s="85">
        <f>'ต่อ3-52'!L23</f>
        <v>5</v>
      </c>
      <c r="M14" s="85"/>
      <c r="N14" s="85"/>
      <c r="O14" s="86">
        <f>'ตาราง 2.1-50'!P21</f>
        <v>7</v>
      </c>
      <c r="P14" s="86"/>
      <c r="Q14" s="85"/>
      <c r="R14" s="85"/>
      <c r="S14" s="85"/>
      <c r="U14" s="77">
        <f t="shared" si="1"/>
        <v>7791</v>
      </c>
      <c r="V14" s="77">
        <f>คำนวณ!B14</f>
        <v>5929</v>
      </c>
    </row>
    <row r="15" spans="1:24" x14ac:dyDescent="0.45">
      <c r="A15" t="str">
        <f>'ต่อ2-51'!B10</f>
        <v>สันป่าตอง</v>
      </c>
      <c r="B15" s="79">
        <f>'ต่อ2-51'!H10</f>
        <v>5831</v>
      </c>
      <c r="C15" s="79"/>
      <c r="D15" s="79">
        <f>'ต่อ4-53'!D12</f>
        <v>571</v>
      </c>
      <c r="E15" s="79"/>
      <c r="F15" s="79">
        <f>'ต่อ4-53'!H12</f>
        <v>63</v>
      </c>
      <c r="G15" s="79"/>
      <c r="H15" s="79">
        <f>'ต่อ4-53'!P12</f>
        <v>27</v>
      </c>
      <c r="I15" s="79">
        <f>'ต่อ2-51'!L10</f>
        <v>181</v>
      </c>
      <c r="J15" s="79"/>
      <c r="K15" s="79"/>
      <c r="L15" s="79" t="str">
        <f>'ต่อ4-53'!L12</f>
        <v>-</v>
      </c>
      <c r="M15" s="79"/>
      <c r="N15" s="79"/>
      <c r="O15" s="79">
        <f>'ต่อ2-51'!P10</f>
        <v>7</v>
      </c>
      <c r="P15" s="79"/>
      <c r="Q15" s="79"/>
      <c r="R15" s="79" t="s">
        <v>79</v>
      </c>
      <c r="S15" s="79"/>
      <c r="U15" s="77">
        <f t="shared" si="1"/>
        <v>6680</v>
      </c>
      <c r="V15" s="77">
        <f>คำนวณ!B15</f>
        <v>5735</v>
      </c>
    </row>
    <row r="16" spans="1:24" x14ac:dyDescent="0.45">
      <c r="A16" t="str">
        <f>'ต่อ2-51'!B11</f>
        <v>สันกำแพง</v>
      </c>
      <c r="B16" s="79">
        <f>'ต่อ2-51'!H11</f>
        <v>2690</v>
      </c>
      <c r="C16" s="79"/>
      <c r="D16" s="79">
        <f>'ต่อ4-53'!D13</f>
        <v>667</v>
      </c>
      <c r="E16" s="79"/>
      <c r="F16" s="79">
        <f>'ต่อ4-53'!H13</f>
        <v>90</v>
      </c>
      <c r="G16" s="79"/>
      <c r="H16" s="79">
        <f>'ต่อ4-53'!P13</f>
        <v>123</v>
      </c>
      <c r="I16" s="79">
        <f>'ต่อ2-51'!L11</f>
        <v>309</v>
      </c>
      <c r="J16" s="79"/>
      <c r="K16" s="79"/>
      <c r="L16" s="79">
        <f>'ต่อ4-53'!L13</f>
        <v>14</v>
      </c>
      <c r="M16" s="79"/>
      <c r="N16" s="79"/>
      <c r="O16" s="79">
        <f>'ต่อ2-51'!P11</f>
        <v>26</v>
      </c>
      <c r="P16" s="79"/>
      <c r="Q16" s="79"/>
      <c r="R16" s="79" t="s">
        <v>79</v>
      </c>
      <c r="S16" s="79"/>
      <c r="U16" s="77">
        <f t="shared" si="1"/>
        <v>3919</v>
      </c>
      <c r="V16" s="77">
        <f>คำนวณ!B16</f>
        <v>5025</v>
      </c>
    </row>
    <row r="17" spans="1:22" x14ac:dyDescent="0.45">
      <c r="A17" t="str">
        <f>'ต่อ2-51'!B12</f>
        <v>สันทราย</v>
      </c>
      <c r="B17" s="79">
        <f>'ต่อ2-51'!H12</f>
        <v>2589</v>
      </c>
      <c r="C17" s="79"/>
      <c r="D17" s="79">
        <f>'ต่อ4-53'!D14</f>
        <v>467</v>
      </c>
      <c r="E17" s="79"/>
      <c r="F17" s="79">
        <f>'ต่อ4-53'!H14</f>
        <v>100</v>
      </c>
      <c r="G17" s="79"/>
      <c r="H17" s="79">
        <f>'ต่อ4-53'!P14</f>
        <v>80</v>
      </c>
      <c r="I17" s="79">
        <f>'ต่อ2-51'!L12</f>
        <v>298</v>
      </c>
      <c r="J17" s="79"/>
      <c r="K17" s="79"/>
      <c r="L17" s="79">
        <f>'ต่อ4-53'!L14</f>
        <v>22</v>
      </c>
      <c r="M17" s="79"/>
      <c r="N17" s="79"/>
      <c r="O17" s="79">
        <f>'ต่อ2-51'!P12</f>
        <v>45</v>
      </c>
      <c r="P17" s="79"/>
      <c r="Q17" s="79"/>
      <c r="R17" s="79" t="s">
        <v>79</v>
      </c>
      <c r="S17" s="79"/>
      <c r="U17" s="77">
        <f t="shared" si="1"/>
        <v>3601</v>
      </c>
      <c r="V17" s="77">
        <f>คำนวณ!B17</f>
        <v>4996</v>
      </c>
    </row>
    <row r="18" spans="1:22" x14ac:dyDescent="0.45">
      <c r="A18" t="str">
        <f>'ต่อ2-51'!B13</f>
        <v>หางดง</v>
      </c>
      <c r="B18" s="79">
        <f>'ต่อ2-51'!H13</f>
        <v>2974</v>
      </c>
      <c r="C18" s="79"/>
      <c r="D18" s="79">
        <f>'ต่อ4-53'!D15</f>
        <v>334</v>
      </c>
      <c r="E18" s="79"/>
      <c r="F18" s="79">
        <f>'ต่อ4-53'!H15</f>
        <v>28</v>
      </c>
      <c r="G18" s="79"/>
      <c r="H18" s="79">
        <f>'ต่อ4-53'!P15</f>
        <v>12</v>
      </c>
      <c r="I18" s="79">
        <f>'ต่อ2-51'!L13</f>
        <v>189</v>
      </c>
      <c r="J18" s="79"/>
      <c r="K18" s="79"/>
      <c r="L18" s="79">
        <f>'ต่อ4-53'!L15</f>
        <v>4</v>
      </c>
      <c r="M18" s="79"/>
      <c r="N18" s="79"/>
      <c r="O18" s="79">
        <f>'ต่อ2-51'!P13</f>
        <v>27</v>
      </c>
      <c r="P18" s="79"/>
      <c r="Q18" s="79"/>
      <c r="R18" s="79" t="s">
        <v>79</v>
      </c>
      <c r="S18" s="79"/>
      <c r="U18" s="77">
        <f t="shared" si="1"/>
        <v>3568</v>
      </c>
      <c r="V18" s="77">
        <f>คำนวณ!B18</f>
        <v>4658</v>
      </c>
    </row>
    <row r="19" spans="1:22" x14ac:dyDescent="0.45">
      <c r="A19" t="str">
        <f>'ต่อ2-51'!B14</f>
        <v>ฮอด</v>
      </c>
      <c r="B19" s="79">
        <f>'ต่อ2-51'!H14</f>
        <v>5816</v>
      </c>
      <c r="C19" s="79"/>
      <c r="D19" s="79">
        <f>'ต่อ4-53'!D16</f>
        <v>883</v>
      </c>
      <c r="E19" s="79"/>
      <c r="F19" s="79">
        <f>'ต่อ4-53'!H16</f>
        <v>34</v>
      </c>
      <c r="G19" s="79"/>
      <c r="H19" s="79">
        <f>'ต่อ4-53'!P16</f>
        <v>18</v>
      </c>
      <c r="I19" s="79">
        <f>'ต่อ2-51'!L14</f>
        <v>94</v>
      </c>
      <c r="J19" s="79"/>
      <c r="K19" s="79"/>
      <c r="L19" s="79" t="str">
        <f>'ต่อ4-53'!L16</f>
        <v>-</v>
      </c>
      <c r="M19" s="79"/>
      <c r="N19" s="79"/>
      <c r="O19" s="79">
        <f>'ต่อ2-51'!P14</f>
        <v>3</v>
      </c>
      <c r="P19" s="79"/>
      <c r="Q19" s="79"/>
      <c r="R19" s="79" t="s">
        <v>79</v>
      </c>
      <c r="S19" s="79"/>
      <c r="U19" s="77">
        <f t="shared" si="1"/>
        <v>6848</v>
      </c>
      <c r="V19" s="77">
        <f>คำนวณ!B19</f>
        <v>4280</v>
      </c>
    </row>
    <row r="20" spans="1:22" x14ac:dyDescent="0.45">
      <c r="A20" t="str">
        <f>'ต่อ2-51'!B15</f>
        <v>ดอยเต่า</v>
      </c>
      <c r="B20" s="79">
        <f>'ต่อ2-51'!H15</f>
        <v>4351</v>
      </c>
      <c r="C20" s="79"/>
      <c r="D20" s="79">
        <f>'ต่อ4-53'!D17</f>
        <v>580</v>
      </c>
      <c r="E20" s="79"/>
      <c r="F20" s="79">
        <f>'ต่อ4-53'!H17</f>
        <v>14</v>
      </c>
      <c r="G20" s="79"/>
      <c r="H20" s="79">
        <f>'ต่อ4-53'!P17</f>
        <v>8</v>
      </c>
      <c r="I20" s="79">
        <f>'ต่อ2-51'!L15</f>
        <v>42</v>
      </c>
      <c r="J20" s="79"/>
      <c r="K20" s="79"/>
      <c r="L20" s="79" t="str">
        <f>'ต่อ4-53'!L17</f>
        <v>-</v>
      </c>
      <c r="M20" s="79"/>
      <c r="N20" s="79"/>
      <c r="O20" s="79">
        <f>'ต่อ2-51'!P15</f>
        <v>1</v>
      </c>
      <c r="P20" s="79"/>
      <c r="Q20" s="79"/>
      <c r="R20" s="79" t="s">
        <v>79</v>
      </c>
      <c r="S20" s="79"/>
      <c r="U20" s="77">
        <f t="shared" si="1"/>
        <v>4996</v>
      </c>
      <c r="V20" s="77">
        <f>คำนวณ!B20</f>
        <v>3919</v>
      </c>
    </row>
    <row r="21" spans="1:22" x14ac:dyDescent="0.45">
      <c r="A21" t="str">
        <f>'ต่อ2-51'!B16</f>
        <v>อมก๋อย</v>
      </c>
      <c r="B21" s="79">
        <f>'ต่อ2-51'!H16</f>
        <v>5548</v>
      </c>
      <c r="C21" s="79"/>
      <c r="D21" s="79">
        <f>'ต่อ4-53'!D18</f>
        <v>1878</v>
      </c>
      <c r="E21" s="79"/>
      <c r="F21" s="79">
        <f>'ต่อ4-53'!H18</f>
        <v>10</v>
      </c>
      <c r="G21" s="79"/>
      <c r="H21" s="79">
        <f>'ต่อ4-53'!P18</f>
        <v>29</v>
      </c>
      <c r="I21" s="79">
        <f>'ต่อ2-51'!L16</f>
        <v>449</v>
      </c>
      <c r="J21" s="79"/>
      <c r="K21" s="79"/>
      <c r="L21" s="79">
        <f>'ต่อ4-53'!L18</f>
        <v>1</v>
      </c>
      <c r="M21" s="79"/>
      <c r="N21" s="79"/>
      <c r="O21" s="79">
        <f>'ต่อ2-51'!P16</f>
        <v>2</v>
      </c>
      <c r="P21" s="79"/>
      <c r="Q21" s="79"/>
      <c r="R21" s="79" t="s">
        <v>79</v>
      </c>
      <c r="S21" s="79"/>
      <c r="U21" s="77">
        <f t="shared" si="1"/>
        <v>7917</v>
      </c>
      <c r="V21" s="77">
        <f>คำนวณ!B21</f>
        <v>3601</v>
      </c>
    </row>
    <row r="22" spans="1:22" x14ac:dyDescent="0.45">
      <c r="A22" t="str">
        <f>'ต่อ2-51'!B17</f>
        <v>สารภี</v>
      </c>
      <c r="B22" s="79">
        <f>'ต่อ2-51'!H17</f>
        <v>5180</v>
      </c>
      <c r="C22" s="79"/>
      <c r="D22" s="79">
        <f>'ต่อ4-53'!D19</f>
        <v>344</v>
      </c>
      <c r="E22" s="79"/>
      <c r="F22" s="79">
        <f>'ต่อ4-53'!H19</f>
        <v>44</v>
      </c>
      <c r="G22" s="79"/>
      <c r="H22" s="79">
        <f>'ต่อ4-53'!P19</f>
        <v>15</v>
      </c>
      <c r="I22" s="79">
        <f>'ต่อ2-51'!L17</f>
        <v>140</v>
      </c>
      <c r="J22" s="79"/>
      <c r="K22" s="79"/>
      <c r="L22" s="79" t="str">
        <f>'ต่อ4-53'!L19</f>
        <v>-</v>
      </c>
      <c r="M22" s="79"/>
      <c r="N22" s="79"/>
      <c r="O22" s="79">
        <f>'ต่อ2-51'!P17</f>
        <v>12</v>
      </c>
      <c r="P22" s="79"/>
      <c r="Q22" s="79"/>
      <c r="R22" s="79" t="s">
        <v>79</v>
      </c>
      <c r="S22" s="79"/>
      <c r="U22" s="77">
        <f t="shared" si="1"/>
        <v>5735</v>
      </c>
      <c r="V22" s="77">
        <f>คำนวณ!B22</f>
        <v>3568</v>
      </c>
    </row>
    <row r="23" spans="1:22" x14ac:dyDescent="0.45">
      <c r="A23" t="str">
        <f>'ต่อ2-51'!B18</f>
        <v>เวียงแหง</v>
      </c>
      <c r="B23" s="79">
        <f>'ต่อ2-51'!H18</f>
        <v>1846</v>
      </c>
      <c r="C23" s="79"/>
      <c r="D23" s="79">
        <f>'ต่อ4-53'!D20</f>
        <v>391</v>
      </c>
      <c r="E23" s="79"/>
      <c r="F23" s="79">
        <f>'ต่อ4-53'!H20</f>
        <v>4</v>
      </c>
      <c r="G23" s="79"/>
      <c r="H23" s="79">
        <f>'ต่อ4-53'!P20</f>
        <v>12</v>
      </c>
      <c r="I23" s="79">
        <f>'ต่อ2-51'!L18</f>
        <v>86</v>
      </c>
      <c r="J23" s="79"/>
      <c r="K23" s="79"/>
      <c r="L23" s="79" t="str">
        <f>'ต่อ4-53'!L20</f>
        <v>-</v>
      </c>
      <c r="M23" s="79"/>
      <c r="N23" s="79"/>
      <c r="O23" s="79" t="str">
        <f>'ต่อ2-51'!P18</f>
        <v>-</v>
      </c>
      <c r="P23" s="79"/>
      <c r="Q23" s="79"/>
      <c r="R23" s="79" t="s">
        <v>79</v>
      </c>
      <c r="S23" s="79"/>
      <c r="U23" s="77">
        <f t="shared" si="1"/>
        <v>2339</v>
      </c>
      <c r="V23" s="77">
        <f>คำนวณ!B23</f>
        <v>3559</v>
      </c>
    </row>
    <row r="24" spans="1:22" x14ac:dyDescent="0.45">
      <c r="A24" t="str">
        <f>'ต่อ2-51'!B19</f>
        <v>ไชยปราการ</v>
      </c>
      <c r="B24" s="79">
        <f>'ต่อ2-51'!H19</f>
        <v>4441</v>
      </c>
      <c r="C24" s="79"/>
      <c r="D24" s="79">
        <f>'ต่อ4-53'!D21</f>
        <v>660</v>
      </c>
      <c r="E24" s="79"/>
      <c r="F24" s="79">
        <f>'ต่อ4-53'!H21</f>
        <v>20</v>
      </c>
      <c r="G24" s="79"/>
      <c r="H24" s="79">
        <f>'ต่อ4-53'!P21</f>
        <v>11</v>
      </c>
      <c r="I24" s="79">
        <f>'ต่อ2-51'!L19</f>
        <v>848</v>
      </c>
      <c r="J24" s="79"/>
      <c r="K24" s="79"/>
      <c r="L24" s="79">
        <f>'ต่อ4-53'!L21</f>
        <v>3</v>
      </c>
      <c r="M24" s="79"/>
      <c r="N24" s="79"/>
      <c r="O24" s="79">
        <f>'ต่อ2-51'!P19</f>
        <v>6</v>
      </c>
      <c r="P24" s="79"/>
      <c r="Q24" s="79"/>
      <c r="R24" s="79" t="s">
        <v>79</v>
      </c>
      <c r="S24" s="79"/>
      <c r="U24" s="77">
        <f t="shared" si="1"/>
        <v>5989</v>
      </c>
      <c r="V24" s="77">
        <f>คำนวณ!B24</f>
        <v>3059</v>
      </c>
    </row>
    <row r="25" spans="1:22" x14ac:dyDescent="0.45">
      <c r="A25" t="str">
        <f>'ต่อ2-51'!B20</f>
        <v>แม่วาง</v>
      </c>
      <c r="B25" s="79">
        <f>'ต่อ2-51'!H20</f>
        <v>3529</v>
      </c>
      <c r="C25" s="79"/>
      <c r="D25" s="79">
        <f>'ต่อ4-53'!D22</f>
        <v>973</v>
      </c>
      <c r="E25" s="79"/>
      <c r="F25" s="79">
        <f>'ต่อ4-53'!H22</f>
        <v>47</v>
      </c>
      <c r="G25" s="79"/>
      <c r="H25" s="79">
        <f>'ต่อ4-53'!P22</f>
        <v>44</v>
      </c>
      <c r="I25" s="79">
        <f>'ต่อ2-51'!L20</f>
        <v>55</v>
      </c>
      <c r="J25" s="79"/>
      <c r="K25" s="79"/>
      <c r="L25" s="79">
        <f>'ต่อ4-53'!L22</f>
        <v>3</v>
      </c>
      <c r="M25" s="79"/>
      <c r="N25" s="79"/>
      <c r="O25" s="79">
        <f>'ต่อ2-51'!P20</f>
        <v>7</v>
      </c>
      <c r="P25" s="79"/>
      <c r="Q25" s="79"/>
      <c r="R25" s="79" t="s">
        <v>79</v>
      </c>
      <c r="S25" s="79"/>
      <c r="U25" s="77">
        <f t="shared" si="1"/>
        <v>4658</v>
      </c>
      <c r="V25" s="77">
        <f>คำนวณ!B25</f>
        <v>2676</v>
      </c>
    </row>
    <row r="26" spans="1:22" x14ac:dyDescent="0.45">
      <c r="A26" t="str">
        <f>'ต่อ2-51'!B21</f>
        <v>แม่ออน</v>
      </c>
      <c r="B26" s="79">
        <f>'ต่อ2-51'!H21</f>
        <v>1256</v>
      </c>
      <c r="C26" s="79"/>
      <c r="D26" s="79">
        <f>'ต่อ4-53'!D23</f>
        <v>769</v>
      </c>
      <c r="E26" s="79"/>
      <c r="F26" s="79">
        <f>'ต่อ4-53'!H23</f>
        <v>77</v>
      </c>
      <c r="G26" s="79"/>
      <c r="H26" s="79">
        <f>'ต่อ4-53'!P23</f>
        <v>74</v>
      </c>
      <c r="I26" s="79">
        <f>'ต่อ2-51'!L21</f>
        <v>443</v>
      </c>
      <c r="J26" s="79"/>
      <c r="K26" s="79"/>
      <c r="L26" s="79">
        <f>'ต่อ4-53'!L23</f>
        <v>36</v>
      </c>
      <c r="M26" s="79"/>
      <c r="N26" s="79"/>
      <c r="O26" s="79">
        <f>'ต่อ2-51'!P21</f>
        <v>21</v>
      </c>
      <c r="P26" s="79"/>
      <c r="Q26" s="79"/>
      <c r="R26" s="79" t="s">
        <v>79</v>
      </c>
      <c r="S26" s="79"/>
      <c r="U26" s="77">
        <f t="shared" si="1"/>
        <v>2676</v>
      </c>
      <c r="V26" s="77">
        <f>คำนวณ!B26</f>
        <v>2339</v>
      </c>
    </row>
    <row r="27" spans="1:22" x14ac:dyDescent="0.45">
      <c r="A27" t="str">
        <f>'ต่อ2-51'!B22</f>
        <v>ดอยหล่อ</v>
      </c>
      <c r="B27" s="79">
        <f>'ต่อ2-51'!H22</f>
        <v>3187</v>
      </c>
      <c r="C27" s="79"/>
      <c r="D27" s="79">
        <f>'ต่อ4-53'!D24</f>
        <v>1517</v>
      </c>
      <c r="E27" s="79"/>
      <c r="F27" s="79">
        <f>'ต่อ4-53'!H24</f>
        <v>68</v>
      </c>
      <c r="G27" s="79"/>
      <c r="H27" s="79">
        <f>'ต่อ4-53'!P24</f>
        <v>100</v>
      </c>
      <c r="I27" s="79">
        <f>'ต่อ2-51'!L22</f>
        <v>142</v>
      </c>
      <c r="J27" s="79"/>
      <c r="K27" s="79"/>
      <c r="L27" s="79">
        <f>'ต่อ4-53'!L24</f>
        <v>5</v>
      </c>
      <c r="M27" s="79"/>
      <c r="N27" s="79"/>
      <c r="O27" s="79">
        <f>'ต่อ2-51'!P22</f>
        <v>6</v>
      </c>
      <c r="P27" s="79"/>
      <c r="Q27" s="79"/>
      <c r="R27" s="79" t="s">
        <v>79</v>
      </c>
      <c r="S27" s="79"/>
      <c r="U27" s="77">
        <f t="shared" si="1"/>
        <v>5025</v>
      </c>
      <c r="V27" s="77">
        <f>คำนวณ!B27</f>
        <v>1896</v>
      </c>
    </row>
    <row r="28" spans="1:22" x14ac:dyDescent="0.45">
      <c r="A28" t="str">
        <f>'ต่อ2-51'!B23</f>
        <v>กัลยาณิวัฒนา</v>
      </c>
      <c r="B28" s="79">
        <f>'ต่อ2-51'!H23</f>
        <v>1110</v>
      </c>
      <c r="C28" s="79"/>
      <c r="D28" s="79">
        <f>'ต่อ4-53'!D25</f>
        <v>754</v>
      </c>
      <c r="E28" s="79"/>
      <c r="F28" s="79">
        <f>'ต่อ4-53'!H25</f>
        <v>8</v>
      </c>
      <c r="G28" s="79"/>
      <c r="H28" s="79">
        <f>'ต่อ4-53'!P25</f>
        <v>10</v>
      </c>
      <c r="I28" s="79">
        <f>'ต่อ2-51'!L23</f>
        <v>13</v>
      </c>
      <c r="J28" s="79"/>
      <c r="K28" s="79"/>
      <c r="L28" s="79">
        <f>'ต่อ4-53'!L25</f>
        <v>1</v>
      </c>
      <c r="M28" s="79"/>
      <c r="N28" s="79"/>
      <c r="O28" s="79" t="str">
        <f>'ต่อ2-51'!P23</f>
        <v>-</v>
      </c>
      <c r="P28" s="79"/>
      <c r="Q28" s="79"/>
      <c r="R28" s="79" t="s">
        <v>79</v>
      </c>
      <c r="S28" s="79"/>
      <c r="U28" s="77">
        <f t="shared" si="1"/>
        <v>1896</v>
      </c>
      <c r="V28" s="77">
        <f>คำนวณ!B28</f>
        <v>409</v>
      </c>
    </row>
  </sheetData>
  <mergeCells count="3">
    <mergeCell ref="B1:H1"/>
    <mergeCell ref="I1:N1"/>
    <mergeCell ref="O1:S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H5" sqref="H5"/>
    </sheetView>
  </sheetViews>
  <sheetFormatPr defaultRowHeight="21" x14ac:dyDescent="0.45"/>
  <cols>
    <col min="1" max="2" width="30.33203125" customWidth="1"/>
    <col min="3" max="3" width="19.83203125" customWidth="1"/>
    <col min="4" max="5" width="12.5" customWidth="1"/>
    <col min="6" max="6" width="19.6640625" customWidth="1"/>
    <col min="7" max="7" width="11.1640625" customWidth="1"/>
    <col min="15" max="15" width="10.1640625" bestFit="1" customWidth="1"/>
  </cols>
  <sheetData>
    <row r="1" spans="1:18" x14ac:dyDescent="0.45">
      <c r="F1" s="211" t="s">
        <v>7</v>
      </c>
      <c r="G1" s="211"/>
      <c r="H1" s="211" t="s">
        <v>10</v>
      </c>
      <c r="I1" s="211"/>
      <c r="J1" s="109"/>
      <c r="K1" s="211" t="s">
        <v>6</v>
      </c>
      <c r="L1" s="211"/>
    </row>
    <row r="2" spans="1:18" x14ac:dyDescent="0.45">
      <c r="D2" s="77">
        <f>B3-D3</f>
        <v>0</v>
      </c>
      <c r="F2" s="80" t="s">
        <v>4</v>
      </c>
      <c r="G2" s="80" t="s">
        <v>84</v>
      </c>
      <c r="H2" s="80" t="s">
        <v>4</v>
      </c>
      <c r="I2" s="80" t="s">
        <v>84</v>
      </c>
      <c r="J2" s="80"/>
      <c r="K2" s="80" t="s">
        <v>4</v>
      </c>
      <c r="L2" s="80" t="s">
        <v>84</v>
      </c>
      <c r="N2">
        <v>134625</v>
      </c>
      <c r="O2" s="77">
        <f>N2-N3</f>
        <v>0</v>
      </c>
    </row>
    <row r="3" spans="1:18" x14ac:dyDescent="0.45">
      <c r="B3" s="77">
        <f>SUM(B4:B28)</f>
        <v>134625</v>
      </c>
      <c r="C3" s="77"/>
      <c r="D3" s="77">
        <f>SUM(D4:D28)</f>
        <v>134625</v>
      </c>
      <c r="F3" s="81">
        <f>SUM(F4:F28)</f>
        <v>129314</v>
      </c>
      <c r="G3" s="82">
        <f>F3*100/'ตาราง 2.1-50'!$D$10</f>
        <v>96.054967502321261</v>
      </c>
      <c r="H3" s="119">
        <f>SUM(H4:H28)</f>
        <v>5008</v>
      </c>
      <c r="I3" s="82">
        <f>H3*100/'ตาราง 2.1-50'!$D$10</f>
        <v>3.719962859795729</v>
      </c>
      <c r="J3" s="82">
        <f>SUM(J4:J28)</f>
        <v>3.7</v>
      </c>
      <c r="K3" s="81">
        <f>SUM(K4:K28)</f>
        <v>303</v>
      </c>
      <c r="L3" s="82">
        <f>K3*100/'ตาราง 2.1-50'!$D$10</f>
        <v>0.22506963788300835</v>
      </c>
      <c r="M3" s="77">
        <f>SUM(M4:M28)</f>
        <v>134625</v>
      </c>
      <c r="N3" s="77">
        <f>SUM(F3,H3,K3)</f>
        <v>134625</v>
      </c>
    </row>
    <row r="4" spans="1:18" x14ac:dyDescent="0.45">
      <c r="A4" t="str">
        <f>'ตาราง 2.1-50'!B13</f>
        <v>แม่แจ่ม</v>
      </c>
      <c r="B4" s="95">
        <f>'ตาราง 2.1-50'!D13</f>
        <v>10468</v>
      </c>
      <c r="C4" s="96">
        <f>B4*100/$B$3</f>
        <v>7.7756731662024139</v>
      </c>
      <c r="D4" s="77">
        <f t="shared" ref="D4:D28" si="0">SUM(F4,H4,K4)</f>
        <v>409</v>
      </c>
      <c r="F4" s="79">
        <f>SUM(รวม!B4:H4)</f>
        <v>370</v>
      </c>
      <c r="G4" s="87">
        <f>(F4*100)/'ตาราง 2.1-50'!$D$10</f>
        <v>0.27483751160631381</v>
      </c>
      <c r="H4" s="120">
        <f>SUM(รวม!I4:N4)</f>
        <v>29</v>
      </c>
      <c r="I4" s="117" t="s">
        <v>106</v>
      </c>
      <c r="J4" s="118" t="s">
        <v>106</v>
      </c>
      <c r="K4" s="79">
        <f>SUM(รวม!O4:S4)</f>
        <v>10</v>
      </c>
      <c r="L4" s="110">
        <f>(K4*100)/'ตาราง 2.1-50'!$D$10</f>
        <v>7.4280408542246983E-3</v>
      </c>
      <c r="M4" s="77">
        <f>SUM(F4,H4,K4)</f>
        <v>409</v>
      </c>
      <c r="O4">
        <f>1187*100/22399</f>
        <v>5.2993437207018168</v>
      </c>
      <c r="Q4">
        <f>370*100/M3</f>
        <v>0.27483751160631381</v>
      </c>
    </row>
    <row r="5" spans="1:18" x14ac:dyDescent="0.45">
      <c r="A5" t="str">
        <f>'ตาราง 2.1-50'!B12</f>
        <v>จอมทอง</v>
      </c>
      <c r="B5" s="95">
        <f>'ตาราง 2.1-50'!D12</f>
        <v>10270</v>
      </c>
      <c r="C5" s="96">
        <f t="shared" ref="C5:C28" si="1">B5*100/$B$3</f>
        <v>7.6285979572887648</v>
      </c>
      <c r="D5" s="77">
        <f t="shared" si="0"/>
        <v>10270</v>
      </c>
      <c r="F5" s="79">
        <f>SUM(รวม!B5:H5)</f>
        <v>10046</v>
      </c>
      <c r="G5" s="87">
        <f>(F5*100)/'ตาราง 2.1-50'!$D$10</f>
        <v>7.4622098421541319</v>
      </c>
      <c r="H5" s="120">
        <f>SUM(รวม!I5:N5)</f>
        <v>221</v>
      </c>
      <c r="I5" s="110">
        <f>(H5*100)/'ตาราง 2.1-50'!$D$10</f>
        <v>0.16415970287836584</v>
      </c>
      <c r="J5" s="110">
        <v>0.2</v>
      </c>
      <c r="K5" s="79">
        <f>SUM(รวม!O5:S5)</f>
        <v>3</v>
      </c>
      <c r="L5" s="110">
        <f>(K5*100)/'ตาราง 2.1-50'!$D$10</f>
        <v>2.2284122562674096E-3</v>
      </c>
      <c r="M5" s="77">
        <f t="shared" ref="M5:M28" si="2">SUM(F5,H5,K5)</f>
        <v>10270</v>
      </c>
      <c r="O5">
        <f>4367*100/22399</f>
        <v>19.496406089557571</v>
      </c>
      <c r="Q5">
        <f>29*100/M3</f>
        <v>2.1541318477251624E-2</v>
      </c>
    </row>
    <row r="6" spans="1:18" x14ac:dyDescent="0.45">
      <c r="A6" t="str">
        <f>'ตาราง 2.1-50'!B19</f>
        <v>ฝาง</v>
      </c>
      <c r="B6" s="95">
        <f>'ตาราง 2.1-50'!D19</f>
        <v>8758</v>
      </c>
      <c r="C6" s="96">
        <f t="shared" si="1"/>
        <v>6.505478180129991</v>
      </c>
      <c r="D6" s="77">
        <f t="shared" si="0"/>
        <v>10468</v>
      </c>
      <c r="F6" s="79">
        <f>SUM(รวม!B6:H6)</f>
        <v>10391</v>
      </c>
      <c r="G6" s="87">
        <f>(F6*100)/'ตาราง 2.1-50'!$D$10</f>
        <v>7.7184772516248836</v>
      </c>
      <c r="H6" s="120">
        <f>SUM(รวม!I6:N6)</f>
        <v>75</v>
      </c>
      <c r="I6" s="110">
        <f>(H6*100)/'ตาราง 2.1-50'!$D$10</f>
        <v>5.5710306406685235E-2</v>
      </c>
      <c r="J6" s="110">
        <v>0.1</v>
      </c>
      <c r="K6" s="79">
        <f>SUM(รวม!O6:S6)</f>
        <v>2</v>
      </c>
      <c r="L6" s="110">
        <f>(K6*100)/'ตาราง 2.1-50'!$D$10</f>
        <v>1.4856081708449396E-3</v>
      </c>
      <c r="M6" s="77">
        <f t="shared" si="2"/>
        <v>10468</v>
      </c>
    </row>
    <row r="7" spans="1:18" x14ac:dyDescent="0.45">
      <c r="A7" t="str">
        <f>'ตาราง 2.1-50'!B14</f>
        <v>เชียงดาว</v>
      </c>
      <c r="B7" s="95">
        <f>'ตาราง 2.1-50'!D14</f>
        <v>8047</v>
      </c>
      <c r="C7" s="96">
        <f t="shared" si="1"/>
        <v>5.9773444753946148</v>
      </c>
      <c r="D7" s="77">
        <f t="shared" si="0"/>
        <v>8047</v>
      </c>
      <c r="F7" s="79">
        <f>SUM(รวม!B7:H7)</f>
        <v>7774</v>
      </c>
      <c r="G7" s="87">
        <f>(F7*100)/'ตาราง 2.1-50'!$D$10</f>
        <v>5.7745589600742804</v>
      </c>
      <c r="H7" s="120">
        <f>SUM(รวม!I7:N7)</f>
        <v>266</v>
      </c>
      <c r="I7" s="110">
        <f>(H7*100)/'ตาราง 2.1-50'!$D$10</f>
        <v>0.19758588672237698</v>
      </c>
      <c r="J7" s="110">
        <v>0.2</v>
      </c>
      <c r="K7" s="79">
        <f>SUM(รวม!O7:S7)</f>
        <v>7</v>
      </c>
      <c r="L7" s="110">
        <f>(K7*100)/'ตาราง 2.1-50'!$D$10</f>
        <v>5.1996285979572891E-3</v>
      </c>
      <c r="M7" s="77">
        <f t="shared" si="2"/>
        <v>8047</v>
      </c>
      <c r="O7" s="77">
        <f>SUM('ตาราง 2.1-50'!H11:H21,'ต่อ2-51'!H10:H23)</f>
        <v>108116</v>
      </c>
      <c r="P7" s="77">
        <f>SUM('ตาราง 2.1-50'!L11:L21,'ต่อ2-51'!L10:L23)</f>
        <v>4872</v>
      </c>
      <c r="Q7" s="77">
        <f>SUM('ตาราง 2.1-50'!P11:P21,'ต่อ2-51'!P10:P23)</f>
        <v>303</v>
      </c>
      <c r="R7" s="77">
        <f>SUM(O7:Q7)</f>
        <v>113291</v>
      </c>
    </row>
    <row r="8" spans="1:18" x14ac:dyDescent="0.45">
      <c r="A8" t="str">
        <f>'ต่อ2-51'!B16</f>
        <v>อมก๋อย</v>
      </c>
      <c r="B8" s="95">
        <f>'ต่อ2-51'!D16</f>
        <v>7917</v>
      </c>
      <c r="C8" s="96">
        <f t="shared" si="1"/>
        <v>5.880779944289694</v>
      </c>
      <c r="D8" s="77">
        <f t="shared" si="0"/>
        <v>4280</v>
      </c>
      <c r="F8" s="79">
        <f>SUM(รวม!B8:H8)</f>
        <v>4009</v>
      </c>
      <c r="G8" s="87">
        <f>(F8*100)/'ตาราง 2.1-50'!$D$10</f>
        <v>2.9779015784586815</v>
      </c>
      <c r="H8" s="120">
        <f>SUM(รวม!I8:N8)</f>
        <v>232</v>
      </c>
      <c r="I8" s="110">
        <f>(H8*100)/'ตาราง 2.1-50'!$D$10</f>
        <v>0.17233054781801299</v>
      </c>
      <c r="J8" s="118">
        <v>0.2</v>
      </c>
      <c r="K8" s="79">
        <f>SUM(รวม!O8:S8)</f>
        <v>39</v>
      </c>
      <c r="L8" s="110">
        <f>(K8*100)/'ตาราง 2.1-50'!$D$10</f>
        <v>2.8969359331476322E-2</v>
      </c>
      <c r="M8" s="77">
        <f t="shared" si="2"/>
        <v>4280</v>
      </c>
    </row>
    <row r="9" spans="1:18" x14ac:dyDescent="0.45">
      <c r="A9" t="str">
        <f>'ตาราง 2.1-50'!B21</f>
        <v>พร้าว</v>
      </c>
      <c r="B9" s="95">
        <f>'ตาราง 2.1-50'!D21</f>
        <v>7791</v>
      </c>
      <c r="C9" s="96">
        <f t="shared" si="1"/>
        <v>5.7871866295264622</v>
      </c>
      <c r="D9" s="77">
        <f t="shared" si="0"/>
        <v>6208</v>
      </c>
      <c r="F9" s="79">
        <f>SUM(รวม!B9:H9)</f>
        <v>6012</v>
      </c>
      <c r="G9" s="87">
        <f>(F9*100)/'ตาราง 2.1-50'!$D$10</f>
        <v>4.465738161559889</v>
      </c>
      <c r="H9" s="120">
        <f>SUM(รวม!I9:N9)</f>
        <v>176</v>
      </c>
      <c r="I9" s="110">
        <f>(H9*100)/'ตาราง 2.1-50'!$D$10</f>
        <v>0.13073351903435468</v>
      </c>
      <c r="J9" s="117">
        <v>0.1</v>
      </c>
      <c r="K9" s="79">
        <f>SUM(รวม!O9:S9)</f>
        <v>20</v>
      </c>
      <c r="L9" s="110">
        <f>(K9*100)/'ตาราง 2.1-50'!$D$10</f>
        <v>1.4856081708449397E-2</v>
      </c>
      <c r="M9" s="77">
        <f t="shared" si="2"/>
        <v>6208</v>
      </c>
      <c r="O9" s="77">
        <v>418886</v>
      </c>
    </row>
    <row r="10" spans="1:18" x14ac:dyDescent="0.45">
      <c r="A10" t="str">
        <f>'ต่อ2-51'!B14</f>
        <v>ฮอด</v>
      </c>
      <c r="B10" s="95">
        <f>'ต่อ2-51'!D14</f>
        <v>6848</v>
      </c>
      <c r="C10" s="96">
        <f t="shared" si="1"/>
        <v>5.0867223769730732</v>
      </c>
      <c r="D10" s="77">
        <f t="shared" si="0"/>
        <v>3559</v>
      </c>
      <c r="F10" s="79">
        <f>SUM(รวม!B10:H10)</f>
        <v>3430</v>
      </c>
      <c r="G10" s="87">
        <f>(F10*100)/'ตาราง 2.1-50'!$D$10</f>
        <v>2.5478180129990715</v>
      </c>
      <c r="H10" s="120">
        <f>SUM(รวม!I10:N10)</f>
        <v>112</v>
      </c>
      <c r="I10" s="110">
        <f>(H10*100)/'ตาราง 2.1-50'!$D$10</f>
        <v>8.3194057567316626E-2</v>
      </c>
      <c r="J10" s="110">
        <v>0.1</v>
      </c>
      <c r="K10" s="79">
        <f>SUM(รวม!O10:S10)</f>
        <v>17</v>
      </c>
      <c r="L10" s="110">
        <f>(K10*100)/'ตาราง 2.1-50'!$D$10</f>
        <v>1.2627669452181987E-2</v>
      </c>
      <c r="M10" s="77">
        <f t="shared" si="2"/>
        <v>3559</v>
      </c>
      <c r="O10" s="77">
        <v>1666888</v>
      </c>
    </row>
    <row r="11" spans="1:18" x14ac:dyDescent="0.45">
      <c r="A11" t="str">
        <f>'ต่อ2-51'!B10</f>
        <v>สันป่าตอง</v>
      </c>
      <c r="B11" s="95">
        <f>'ต่อ2-51'!D10</f>
        <v>6680</v>
      </c>
      <c r="C11" s="96">
        <f t="shared" si="1"/>
        <v>4.9619312906220987</v>
      </c>
      <c r="D11" s="77">
        <f t="shared" si="0"/>
        <v>3059</v>
      </c>
      <c r="F11" s="79">
        <f>SUM(รวม!B11:H11)</f>
        <v>3023</v>
      </c>
      <c r="G11" s="87">
        <f>(F11*100)/'ตาราง 2.1-50'!$D$10</f>
        <v>2.2454967502321264</v>
      </c>
      <c r="H11" s="120">
        <f>SUM(รวม!I11:N11)</f>
        <v>36</v>
      </c>
      <c r="I11" s="110">
        <f>(H11*100)/'ตาราง 2.1-50'!$D$10</f>
        <v>2.6740947075208913E-2</v>
      </c>
      <c r="J11" s="118" t="s">
        <v>106</v>
      </c>
      <c r="K11" s="79">
        <f>SUM(รวม!O11:S11)</f>
        <v>0</v>
      </c>
      <c r="L11" s="110">
        <f>(K11*100)/'ตาราง 2.1-50'!$D$10</f>
        <v>0</v>
      </c>
      <c r="M11" s="77">
        <f t="shared" si="2"/>
        <v>3059</v>
      </c>
      <c r="O11">
        <f>O9*100/O10</f>
        <v>25.129822759537532</v>
      </c>
    </row>
    <row r="12" spans="1:18" x14ac:dyDescent="0.45">
      <c r="A12" t="str">
        <f>'ตาราง 2.1-50'!B16</f>
        <v>แม่แตง</v>
      </c>
      <c r="B12" s="95">
        <f>'ตาราง 2.1-50'!D16</f>
        <v>6208</v>
      </c>
      <c r="C12" s="96">
        <f t="shared" si="1"/>
        <v>4.6113277623026923</v>
      </c>
      <c r="D12" s="77">
        <f t="shared" si="0"/>
        <v>8758</v>
      </c>
      <c r="F12" s="79">
        <f>SUM(รวม!B12:H12)</f>
        <v>8487</v>
      </c>
      <c r="G12" s="87">
        <f>(F12*100)/'ตาราง 2.1-50'!$D$10</f>
        <v>6.3041782729805016</v>
      </c>
      <c r="H12" s="120">
        <f>SUM(รวม!I12:N12)</f>
        <v>255</v>
      </c>
      <c r="I12" s="110">
        <f>(H12*100)/'ตาราง 2.1-50'!$D$10</f>
        <v>0.1894150417827298</v>
      </c>
      <c r="J12" s="118">
        <v>0.2</v>
      </c>
      <c r="K12" s="79">
        <f>SUM(รวม!O12:S12)</f>
        <v>16</v>
      </c>
      <c r="L12" s="110">
        <f>(K12*100)/'ตาราง 2.1-50'!$D$10</f>
        <v>1.1884865366759517E-2</v>
      </c>
      <c r="M12" s="77">
        <f t="shared" si="2"/>
        <v>8758</v>
      </c>
    </row>
    <row r="13" spans="1:18" x14ac:dyDescent="0.45">
      <c r="A13" t="str">
        <f>'ต่อ2-51'!B19</f>
        <v>ไชยปราการ</v>
      </c>
      <c r="B13" s="95">
        <f>'ต่อ2-51'!D19</f>
        <v>5989</v>
      </c>
      <c r="C13" s="96">
        <f t="shared" si="1"/>
        <v>4.4486536675951713</v>
      </c>
      <c r="D13" s="77">
        <f t="shared" si="0"/>
        <v>5929</v>
      </c>
      <c r="F13" s="79">
        <f>SUM(รวม!B13:H13)</f>
        <v>5759</v>
      </c>
      <c r="G13" s="87">
        <f>(F13*100)/'ตาราง 2.1-50'!$D$10</f>
        <v>4.2778087279480035</v>
      </c>
      <c r="H13" s="120">
        <f>SUM(รวม!I13:N13)</f>
        <v>151</v>
      </c>
      <c r="I13" s="110">
        <f>(H13*100)/'ตาราง 2.1-50'!$D$10</f>
        <v>0.11216341689879294</v>
      </c>
      <c r="J13" s="110">
        <v>0.1</v>
      </c>
      <c r="K13" s="79">
        <f>SUM(รวม!O13:S13)</f>
        <v>19</v>
      </c>
      <c r="L13" s="110">
        <f>(K13*100)/'ตาราง 2.1-50'!$D$10</f>
        <v>1.4113277623026927E-2</v>
      </c>
      <c r="M13" s="77">
        <f t="shared" si="2"/>
        <v>5929</v>
      </c>
    </row>
    <row r="14" spans="1:18" x14ac:dyDescent="0.45">
      <c r="A14" t="str">
        <f>'ตาราง 2.1-50'!B20</f>
        <v>แม่อาย</v>
      </c>
      <c r="B14" s="95">
        <f>'ตาราง 2.1-50'!D20</f>
        <v>5929</v>
      </c>
      <c r="C14" s="96">
        <f t="shared" si="1"/>
        <v>4.4040854224698238</v>
      </c>
      <c r="D14" s="77">
        <f t="shared" si="0"/>
        <v>7791</v>
      </c>
      <c r="F14" s="79">
        <f>SUM(รวม!B14:H14)</f>
        <v>7707</v>
      </c>
      <c r="G14" s="87">
        <f>(F14*100)/'ตาราง 2.1-50'!$D$10</f>
        <v>5.724791086350975</v>
      </c>
      <c r="H14" s="120">
        <f>SUM(รวม!I14:N14)</f>
        <v>77</v>
      </c>
      <c r="I14" s="110">
        <f>(H14*100)/'ตาราง 2.1-50'!$D$10</f>
        <v>5.7195914577530177E-2</v>
      </c>
      <c r="J14" s="110">
        <v>0.1</v>
      </c>
      <c r="K14" s="79">
        <f>SUM(รวม!O14:S14)</f>
        <v>7</v>
      </c>
      <c r="L14" s="110">
        <f>(K14*100)/'ตาราง 2.1-50'!$D$10</f>
        <v>5.1996285979572891E-3</v>
      </c>
      <c r="M14" s="77">
        <f t="shared" si="2"/>
        <v>7791</v>
      </c>
    </row>
    <row r="15" spans="1:18" x14ac:dyDescent="0.45">
      <c r="A15" t="str">
        <f>'ต่อ2-51'!B17</f>
        <v>สารภี</v>
      </c>
      <c r="B15" s="95">
        <f>'ต่อ2-51'!D17</f>
        <v>5735</v>
      </c>
      <c r="C15" s="96">
        <f t="shared" si="1"/>
        <v>4.2599814298978647</v>
      </c>
      <c r="D15" s="77">
        <f t="shared" si="0"/>
        <v>6680</v>
      </c>
      <c r="F15" s="79">
        <f>SUM(รวม!B15:H15)</f>
        <v>6492</v>
      </c>
      <c r="G15" s="87">
        <f>(F15*100)/'ตาราง 2.1-50'!$D$10</f>
        <v>4.8222841225626745</v>
      </c>
      <c r="H15" s="120">
        <f>SUM(รวม!I15:N15)</f>
        <v>181</v>
      </c>
      <c r="I15" s="110">
        <f>(H15*100)/'ตาราง 2.1-50'!$D$10</f>
        <v>0.13444753946146704</v>
      </c>
      <c r="J15" s="110">
        <v>0.1</v>
      </c>
      <c r="K15" s="79">
        <f>SUM(รวม!O15:S15)</f>
        <v>7</v>
      </c>
      <c r="L15" s="110">
        <f>(K15*100)/'ตาราง 2.1-50'!$D$10</f>
        <v>5.1996285979572891E-3</v>
      </c>
      <c r="M15" s="77">
        <f t="shared" si="2"/>
        <v>6680</v>
      </c>
    </row>
    <row r="16" spans="1:18" x14ac:dyDescent="0.45">
      <c r="A16" t="str">
        <f>'ต่อ2-51'!B22</f>
        <v>ดอยหล่อ</v>
      </c>
      <c r="B16" s="95">
        <f>'ต่อ2-51'!D22</f>
        <v>5025</v>
      </c>
      <c r="C16" s="96">
        <f t="shared" si="1"/>
        <v>3.7325905292479109</v>
      </c>
      <c r="D16" s="77">
        <f t="shared" si="0"/>
        <v>3919</v>
      </c>
      <c r="F16" s="79">
        <f>SUM(รวม!B16:H16)</f>
        <v>3570</v>
      </c>
      <c r="G16" s="87">
        <f>(F16*100)/'ตาราง 2.1-50'!$D$10</f>
        <v>2.6518105849582172</v>
      </c>
      <c r="H16" s="120">
        <f>SUM(รวม!I16:N16)</f>
        <v>323</v>
      </c>
      <c r="I16" s="110">
        <f>(H16*100)/'ตาราง 2.1-50'!$D$10</f>
        <v>0.23992571959145775</v>
      </c>
      <c r="J16" s="110">
        <v>0.2</v>
      </c>
      <c r="K16" s="79">
        <f>SUM(รวม!O16:S16)</f>
        <v>26</v>
      </c>
      <c r="L16" s="110">
        <f>(K16*100)/'ตาราง 2.1-50'!$D$10</f>
        <v>1.9312906220984215E-2</v>
      </c>
      <c r="M16" s="77">
        <f t="shared" si="2"/>
        <v>3919</v>
      </c>
    </row>
    <row r="17" spans="1:14" x14ac:dyDescent="0.45">
      <c r="A17" t="str">
        <f>'ต่อ2-51'!B15</f>
        <v>ดอยเต่า</v>
      </c>
      <c r="B17" s="95">
        <f>'ต่อ2-51'!D15</f>
        <v>4996</v>
      </c>
      <c r="C17" s="96">
        <f t="shared" si="1"/>
        <v>3.7110492107706592</v>
      </c>
      <c r="D17" s="77">
        <f t="shared" si="0"/>
        <v>3601</v>
      </c>
      <c r="F17" s="79">
        <f>SUM(รวม!B17:H17)</f>
        <v>3236</v>
      </c>
      <c r="G17" s="87">
        <f>(F17*100)/'ตาราง 2.1-50'!$D$10</f>
        <v>2.4037140204271124</v>
      </c>
      <c r="H17" s="120">
        <f>SUM(รวม!I17:N17)</f>
        <v>320</v>
      </c>
      <c r="I17" s="110">
        <f>(H17*100)/'ตาราง 2.1-50'!$D$10</f>
        <v>0.23769730733519034</v>
      </c>
      <c r="J17" s="118">
        <v>0.2</v>
      </c>
      <c r="K17" s="79">
        <f>SUM(รวม!O17:S17)</f>
        <v>45</v>
      </c>
      <c r="L17" s="110">
        <f>(K17*100)/'ตาราง 2.1-50'!$D$10</f>
        <v>3.3426183844011144E-2</v>
      </c>
      <c r="M17" s="77">
        <f t="shared" si="2"/>
        <v>3601</v>
      </c>
    </row>
    <row r="18" spans="1:14" x14ac:dyDescent="0.45">
      <c r="A18" t="str">
        <f>'ต่อ2-51'!B20</f>
        <v>แม่วาง</v>
      </c>
      <c r="B18" s="95">
        <f>'ต่อ2-51'!D20</f>
        <v>4658</v>
      </c>
      <c r="C18" s="96">
        <f t="shared" si="1"/>
        <v>3.4599814298978644</v>
      </c>
      <c r="D18" s="77">
        <f t="shared" si="0"/>
        <v>3568</v>
      </c>
      <c r="F18" s="79">
        <f>SUM(รวม!B18:H18)</f>
        <v>3348</v>
      </c>
      <c r="G18" s="87">
        <f>(F18*100)/'ตาราง 2.1-50'!$D$10</f>
        <v>2.4869080779944288</v>
      </c>
      <c r="H18" s="120">
        <f>SUM(รวม!I18:N18)</f>
        <v>193</v>
      </c>
      <c r="I18" s="110">
        <f>(H18*100)/'ตาราง 2.1-50'!$D$10</f>
        <v>0.14336118848653667</v>
      </c>
      <c r="J18" s="110">
        <v>0.1</v>
      </c>
      <c r="K18" s="79">
        <f>SUM(รวม!O18:S18)</f>
        <v>27</v>
      </c>
      <c r="L18" s="110">
        <f>(K18*100)/'ตาราง 2.1-50'!$D$10</f>
        <v>2.0055710306406686E-2</v>
      </c>
      <c r="M18" s="77">
        <f t="shared" si="2"/>
        <v>3568</v>
      </c>
    </row>
    <row r="19" spans="1:14" x14ac:dyDescent="0.45">
      <c r="A19" t="str">
        <f>'ตาราง 2.1-50'!B15</f>
        <v>ดอยสะเก็ด</v>
      </c>
      <c r="B19" s="95">
        <f>'ตาราง 2.1-50'!D15</f>
        <v>4280</v>
      </c>
      <c r="C19" s="96">
        <f t="shared" si="1"/>
        <v>3.179201485608171</v>
      </c>
      <c r="D19" s="77">
        <f t="shared" si="0"/>
        <v>6848</v>
      </c>
      <c r="F19" s="79">
        <f>SUM(รวม!B19:H19)</f>
        <v>6751</v>
      </c>
      <c r="G19" s="87">
        <f>(F19*100)/'ตาราง 2.1-50'!$D$10</f>
        <v>5.014670380687094</v>
      </c>
      <c r="H19" s="120">
        <f>SUM(รวม!I19:N19)</f>
        <v>94</v>
      </c>
      <c r="I19" s="110">
        <f>(H19*100)/'ตาราง 2.1-50'!$D$10</f>
        <v>6.9823584029712157E-2</v>
      </c>
      <c r="J19" s="118">
        <v>0.1</v>
      </c>
      <c r="K19" s="79">
        <f>SUM(รวม!O19:S19)</f>
        <v>3</v>
      </c>
      <c r="L19" s="110">
        <f>(K19*100)/'ตาราง 2.1-50'!$D$10</f>
        <v>2.2284122562674096E-3</v>
      </c>
      <c r="M19" s="77">
        <f t="shared" si="2"/>
        <v>6848</v>
      </c>
    </row>
    <row r="20" spans="1:14" x14ac:dyDescent="0.45">
      <c r="A20" t="str">
        <f>'ต่อ2-51'!B11</f>
        <v>สันกำแพง</v>
      </c>
      <c r="B20" s="95">
        <f>'ต่อ2-51'!D11</f>
        <v>3919</v>
      </c>
      <c r="C20" s="96">
        <f t="shared" si="1"/>
        <v>2.9110492107706594</v>
      </c>
      <c r="D20" s="77">
        <f t="shared" si="0"/>
        <v>4996</v>
      </c>
      <c r="F20" s="79">
        <f>SUM(รวม!B20:H20)</f>
        <v>4953</v>
      </c>
      <c r="G20" s="87">
        <f>(F20*100)/'ตาราง 2.1-50'!$D$10</f>
        <v>3.6791086350974931</v>
      </c>
      <c r="H20" s="120">
        <f>SUM(รวม!I20:N20)</f>
        <v>42</v>
      </c>
      <c r="I20" s="110">
        <f>(H20*100)/'ตาราง 2.1-50'!$D$10</f>
        <v>3.1197771587743731E-2</v>
      </c>
      <c r="J20" s="118" t="s">
        <v>106</v>
      </c>
      <c r="K20" s="79">
        <f>SUM(รวม!O20:S20)</f>
        <v>1</v>
      </c>
      <c r="L20" s="110">
        <f>(K20*100)/'ตาราง 2.1-50'!$D$10</f>
        <v>7.4280408542246978E-4</v>
      </c>
      <c r="M20" s="77">
        <f t="shared" si="2"/>
        <v>4996</v>
      </c>
    </row>
    <row r="21" spans="1:14" x14ac:dyDescent="0.45">
      <c r="A21" t="str">
        <f>'ต่อ2-51'!B12</f>
        <v>สันทราย</v>
      </c>
      <c r="B21" s="95">
        <f>'ต่อ2-51'!D12</f>
        <v>3601</v>
      </c>
      <c r="C21" s="96">
        <f t="shared" si="1"/>
        <v>2.6748375116063139</v>
      </c>
      <c r="D21" s="77">
        <f t="shared" si="0"/>
        <v>7917</v>
      </c>
      <c r="F21" s="79">
        <f>SUM(รวม!B21:H21)</f>
        <v>7465</v>
      </c>
      <c r="G21" s="87">
        <f>(F21*100)/'ตาราง 2.1-50'!$D$10</f>
        <v>5.5450324976787373</v>
      </c>
      <c r="H21" s="120">
        <f>SUM(รวม!I21:N21)</f>
        <v>450</v>
      </c>
      <c r="I21" s="110">
        <f>(H21*100)/'ตาราง 2.1-50'!$D$10</f>
        <v>0.33426183844011143</v>
      </c>
      <c r="J21" s="118">
        <v>0.3</v>
      </c>
      <c r="K21" s="79">
        <f>SUM(รวม!O21:S21)</f>
        <v>2</v>
      </c>
      <c r="L21" s="110">
        <f>(K21*100)/'ตาราง 2.1-50'!$D$10</f>
        <v>1.4856081708449396E-3</v>
      </c>
      <c r="M21" s="77">
        <f t="shared" si="2"/>
        <v>7917</v>
      </c>
    </row>
    <row r="22" spans="1:14" x14ac:dyDescent="0.45">
      <c r="A22" t="str">
        <f>'ต่อ2-51'!B13</f>
        <v>หางดง</v>
      </c>
      <c r="B22" s="95">
        <f>'ต่อ2-51'!D13</f>
        <v>3568</v>
      </c>
      <c r="C22" s="96">
        <f t="shared" si="1"/>
        <v>2.6503249767873722</v>
      </c>
      <c r="D22" s="77">
        <f t="shared" si="0"/>
        <v>5735</v>
      </c>
      <c r="F22" s="79">
        <f>SUM(รวม!B22:H22)</f>
        <v>5583</v>
      </c>
      <c r="G22" s="87">
        <f>(F22*100)/'ตาราง 2.1-50'!$D$10</f>
        <v>4.1470752089136491</v>
      </c>
      <c r="H22" s="120">
        <f>SUM(รวม!I22:N22)</f>
        <v>140</v>
      </c>
      <c r="I22" s="110">
        <f>(H22*100)/'ตาราง 2.1-50'!$D$10</f>
        <v>0.10399257195914577</v>
      </c>
      <c r="J22" s="110">
        <v>0.1</v>
      </c>
      <c r="K22" s="79">
        <f>SUM(รวม!O22:S22)</f>
        <v>12</v>
      </c>
      <c r="L22" s="110">
        <f>(K22*100)/'ตาราง 2.1-50'!$D$10</f>
        <v>8.9136490250696383E-3</v>
      </c>
      <c r="M22" s="77">
        <f t="shared" si="2"/>
        <v>5735</v>
      </c>
    </row>
    <row r="23" spans="1:14" x14ac:dyDescent="0.45">
      <c r="A23" t="str">
        <f>'ตาราง 2.1-50'!B17</f>
        <v>แม่ริม</v>
      </c>
      <c r="B23" s="95">
        <f>'ตาราง 2.1-50'!D17</f>
        <v>3559</v>
      </c>
      <c r="C23" s="96">
        <f t="shared" si="1"/>
        <v>2.6436397400185703</v>
      </c>
      <c r="D23" s="77">
        <f t="shared" si="0"/>
        <v>2339</v>
      </c>
      <c r="F23" s="79">
        <f>SUM(รวม!B23:H23)</f>
        <v>2253</v>
      </c>
      <c r="G23" s="87">
        <f>(F23*100)/'ตาราง 2.1-50'!$D$10</f>
        <v>1.6735376044568244</v>
      </c>
      <c r="H23" s="120">
        <f>SUM(รวม!I23:N23)</f>
        <v>86</v>
      </c>
      <c r="I23" s="110">
        <f>(H23*100)/'ตาราง 2.1-50'!$D$10</f>
        <v>6.3881151346332404E-2</v>
      </c>
      <c r="J23" s="110">
        <v>0.1</v>
      </c>
      <c r="K23" s="79">
        <f>SUM(รวม!O23:S23)</f>
        <v>0</v>
      </c>
      <c r="L23" s="110">
        <f>(K23*100)/'ตาราง 2.1-50'!$D$10</f>
        <v>0</v>
      </c>
      <c r="M23" s="77">
        <f t="shared" si="2"/>
        <v>2339</v>
      </c>
    </row>
    <row r="24" spans="1:14" x14ac:dyDescent="0.45">
      <c r="A24" t="str">
        <f>'ตาราง 2.1-50'!B18</f>
        <v>สะเมิง</v>
      </c>
      <c r="B24" s="95">
        <f>'ตาราง 2.1-50'!D18</f>
        <v>3059</v>
      </c>
      <c r="C24" s="96">
        <f t="shared" si="1"/>
        <v>2.272237697307335</v>
      </c>
      <c r="D24" s="77">
        <f t="shared" si="0"/>
        <v>5989</v>
      </c>
      <c r="F24" s="79">
        <f>SUM(รวม!B24:H24)</f>
        <v>5132</v>
      </c>
      <c r="G24" s="87">
        <f>(F24*100)/'ตาราง 2.1-50'!$D$10</f>
        <v>3.8120705663881149</v>
      </c>
      <c r="H24" s="120">
        <f>SUM(รวม!I24:N24)</f>
        <v>851</v>
      </c>
      <c r="I24" s="110">
        <f>(H24*100)/'ตาราง 2.1-50'!$D$10</f>
        <v>0.63212627669452182</v>
      </c>
      <c r="J24" s="118">
        <v>0.6</v>
      </c>
      <c r="K24" s="79">
        <f>SUM(รวม!O24:S24)</f>
        <v>6</v>
      </c>
      <c r="L24" s="110">
        <f>(K24*100)/'ตาราง 2.1-50'!$D$10</f>
        <v>4.4568245125348191E-3</v>
      </c>
      <c r="M24" s="77">
        <f t="shared" si="2"/>
        <v>5989</v>
      </c>
    </row>
    <row r="25" spans="1:14" x14ac:dyDescent="0.45">
      <c r="A25" t="str">
        <f>'ต่อ2-51'!B21</f>
        <v>แม่ออน</v>
      </c>
      <c r="B25" s="95">
        <f>'ต่อ2-51'!D21</f>
        <v>2676</v>
      </c>
      <c r="C25" s="96">
        <f t="shared" si="1"/>
        <v>1.9877437325905292</v>
      </c>
      <c r="D25" s="77">
        <f t="shared" si="0"/>
        <v>4658</v>
      </c>
      <c r="F25" s="79">
        <f>SUM(รวม!B25:H25)</f>
        <v>4593</v>
      </c>
      <c r="G25" s="87">
        <f>(F25*100)/'ตาราง 2.1-50'!$D$10</f>
        <v>3.411699164345404</v>
      </c>
      <c r="H25" s="120">
        <f>SUM(รวม!I25:N25)</f>
        <v>58</v>
      </c>
      <c r="I25" s="110">
        <f>(H25*100)/'ตาราง 2.1-50'!$D$10</f>
        <v>4.3082636954503248E-2</v>
      </c>
      <c r="J25" s="110">
        <v>0.1</v>
      </c>
      <c r="K25" s="79">
        <f>SUM(รวม!O25:S25)</f>
        <v>7</v>
      </c>
      <c r="L25" s="110">
        <f>(K25*100)/'ตาราง 2.1-50'!$D$10</f>
        <v>5.1996285979572891E-3</v>
      </c>
      <c r="M25" s="77">
        <f t="shared" si="2"/>
        <v>4658</v>
      </c>
    </row>
    <row r="26" spans="1:14" x14ac:dyDescent="0.45">
      <c r="A26" t="str">
        <f>'ต่อ2-51'!B18</f>
        <v>เวียงแหง</v>
      </c>
      <c r="B26" s="95">
        <f>'ต่อ2-51'!D18</f>
        <v>2339</v>
      </c>
      <c r="C26" s="96">
        <f t="shared" si="1"/>
        <v>1.7374187558031569</v>
      </c>
      <c r="D26" s="77">
        <f t="shared" si="0"/>
        <v>2676</v>
      </c>
      <c r="F26" s="79">
        <f>SUM(รวม!B26:H26)</f>
        <v>2176</v>
      </c>
      <c r="G26" s="87">
        <f>(F26*100)/'ตาราง 2.1-50'!$D$10</f>
        <v>1.6163416898792944</v>
      </c>
      <c r="H26" s="120">
        <f>SUM(รวม!I26:N26)</f>
        <v>479</v>
      </c>
      <c r="I26" s="110">
        <f>(H26*100)/'ตาราง 2.1-50'!$D$10</f>
        <v>0.35580315691736303</v>
      </c>
      <c r="J26" s="110">
        <v>0.4</v>
      </c>
      <c r="K26" s="79">
        <f>SUM(รวม!O26:S26)</f>
        <v>21</v>
      </c>
      <c r="L26" s="110">
        <f>(K26*100)/'ตาราง 2.1-50'!$D$10</f>
        <v>1.5598885793871866E-2</v>
      </c>
      <c r="M26" s="77">
        <f t="shared" si="2"/>
        <v>2676</v>
      </c>
    </row>
    <row r="27" spans="1:14" x14ac:dyDescent="0.45">
      <c r="A27" t="str">
        <f>'ต่อ2-51'!B23</f>
        <v>กัลยาณิวัฒนา</v>
      </c>
      <c r="B27" s="95">
        <f>'ต่อ2-51'!D23</f>
        <v>1896</v>
      </c>
      <c r="C27" s="96">
        <f t="shared" si="1"/>
        <v>1.4083565459610028</v>
      </c>
      <c r="D27" s="77">
        <f t="shared" si="0"/>
        <v>5025</v>
      </c>
      <c r="F27" s="79">
        <f>SUM(รวม!B27:H27)</f>
        <v>4872</v>
      </c>
      <c r="G27" s="87">
        <f>(F27*100)/'ตาราง 2.1-50'!$D$10</f>
        <v>3.6189415041782729</v>
      </c>
      <c r="H27" s="120">
        <f>SUM(รวม!I27:N27)</f>
        <v>147</v>
      </c>
      <c r="I27" s="110">
        <f>(H27*100)/'ตาราง 2.1-50'!$D$10</f>
        <v>0.10919220055710306</v>
      </c>
      <c r="J27" s="118">
        <v>0.1</v>
      </c>
      <c r="K27" s="79">
        <f>SUM(รวม!O27:S27)</f>
        <v>6</v>
      </c>
      <c r="L27" s="110">
        <f>(K27*100)/'ตาราง 2.1-50'!$D$10</f>
        <v>4.4568245125348191E-3</v>
      </c>
      <c r="M27" s="77">
        <f t="shared" si="2"/>
        <v>5025</v>
      </c>
    </row>
    <row r="28" spans="1:14" x14ac:dyDescent="0.45">
      <c r="A28" t="str">
        <f>'ตาราง 2.1-50'!B11</f>
        <v>เมืองเชียงใหม่</v>
      </c>
      <c r="B28" s="95">
        <f>'ตาราง 2.1-50'!D11</f>
        <v>409</v>
      </c>
      <c r="C28" s="96">
        <f t="shared" si="1"/>
        <v>0.30380687093779019</v>
      </c>
      <c r="D28" s="77">
        <f t="shared" si="0"/>
        <v>1896</v>
      </c>
      <c r="F28" s="79">
        <f>SUM(รวม!B28:H28)</f>
        <v>1882</v>
      </c>
      <c r="G28" s="87">
        <f>(F28*100)/'ตาราง 2.1-50'!$D$10</f>
        <v>1.3979572887650882</v>
      </c>
      <c r="H28" s="120">
        <f>SUM(รวม!I28:N28)</f>
        <v>14</v>
      </c>
      <c r="I28" s="110">
        <f>(H28*100)/'ตาราง 2.1-50'!$D$10</f>
        <v>1.0399257195914578E-2</v>
      </c>
      <c r="J28" s="118" t="s">
        <v>106</v>
      </c>
      <c r="K28" s="79">
        <f>SUM(รวม!O28:S28)</f>
        <v>0</v>
      </c>
      <c r="L28" s="110">
        <f>(K28*100)/'ตาราง 2.1-50'!$D$10</f>
        <v>0</v>
      </c>
      <c r="M28" s="77">
        <f t="shared" si="2"/>
        <v>1896</v>
      </c>
      <c r="N28" s="97">
        <f>SUM(I4:I28)</f>
        <v>3.6984215413184769</v>
      </c>
    </row>
  </sheetData>
  <sortState ref="A4:D28">
    <sortCondition descending="1" ref="B4:B28"/>
    <sortCondition descending="1" ref="D4:D28"/>
  </sortState>
  <mergeCells count="3">
    <mergeCell ref="F1:G1"/>
    <mergeCell ref="H1:I1"/>
    <mergeCell ref="K1:L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8" sqref="K8"/>
    </sheetView>
  </sheetViews>
  <sheetFormatPr defaultRowHeight="21" x14ac:dyDescent="0.45"/>
  <cols>
    <col min="2" max="2" width="59.6640625" customWidth="1"/>
  </cols>
  <sheetData>
    <row r="2" spans="2:10" x14ac:dyDescent="0.45">
      <c r="B2" t="s">
        <v>93</v>
      </c>
      <c r="C2" s="77">
        <f>C4+C8+C12</f>
        <v>134625</v>
      </c>
      <c r="E2">
        <v>100</v>
      </c>
      <c r="F2">
        <v>1187</v>
      </c>
      <c r="H2">
        <v>327</v>
      </c>
    </row>
    <row r="3" spans="2:10" x14ac:dyDescent="0.45">
      <c r="B3" t="s">
        <v>94</v>
      </c>
      <c r="E3">
        <f>SUM(E4,E8,E12)</f>
        <v>99.999999999999986</v>
      </c>
    </row>
    <row r="4" spans="2:10" x14ac:dyDescent="0.45">
      <c r="B4" s="100" t="s">
        <v>95</v>
      </c>
      <c r="C4" s="101">
        <f>SUM(C5:C7)</f>
        <v>113291</v>
      </c>
      <c r="D4" s="108">
        <f>C4*100/$C$2</f>
        <v>84.153017641597032</v>
      </c>
      <c r="E4" s="104">
        <f>SUM(E5:E7)</f>
        <v>84.1</v>
      </c>
      <c r="F4" s="97">
        <f>D4+D8+D12</f>
        <v>100</v>
      </c>
      <c r="G4">
        <v>84.2</v>
      </c>
    </row>
    <row r="5" spans="2:10" x14ac:dyDescent="0.45">
      <c r="B5" s="100" t="s">
        <v>96</v>
      </c>
      <c r="C5" s="98">
        <f>รวม!B3</f>
        <v>108116</v>
      </c>
      <c r="D5" s="99">
        <f>C5*100/$C$4</f>
        <v>95.432117290870409</v>
      </c>
      <c r="E5" s="105">
        <v>80.3</v>
      </c>
      <c r="I5" s="77">
        <f>คำนวณ!F3</f>
        <v>129314</v>
      </c>
      <c r="J5">
        <f>I5*100/C2</f>
        <v>96.054967502321261</v>
      </c>
    </row>
    <row r="6" spans="2:10" x14ac:dyDescent="0.45">
      <c r="B6" t="s">
        <v>97</v>
      </c>
      <c r="C6" s="98">
        <f>รวม!I3</f>
        <v>4872</v>
      </c>
      <c r="D6" s="99">
        <f t="shared" ref="D6:D7" si="0">C6*100/$C$4</f>
        <v>4.3004298664501155</v>
      </c>
      <c r="E6" s="105">
        <v>3.6</v>
      </c>
    </row>
    <row r="7" spans="2:10" x14ac:dyDescent="0.45">
      <c r="B7" t="s">
        <v>98</v>
      </c>
      <c r="C7" s="98">
        <f>รวม!O3</f>
        <v>303</v>
      </c>
      <c r="D7" s="99">
        <f t="shared" si="0"/>
        <v>0.26745284267947145</v>
      </c>
      <c r="E7" s="105">
        <v>0.2</v>
      </c>
      <c r="H7">
        <v>21023</v>
      </c>
    </row>
    <row r="8" spans="2:10" x14ac:dyDescent="0.45">
      <c r="B8" t="s">
        <v>99</v>
      </c>
      <c r="C8" s="77">
        <v>20313</v>
      </c>
      <c r="D8" s="107">
        <f t="shared" ref="D8:D13" si="1">C8*100/$C$2</f>
        <v>15.088579387186629</v>
      </c>
      <c r="E8" s="106">
        <v>15.1</v>
      </c>
      <c r="G8">
        <v>15.1</v>
      </c>
      <c r="H8">
        <v>1084</v>
      </c>
    </row>
    <row r="9" spans="2:10" x14ac:dyDescent="0.45">
      <c r="B9" t="s">
        <v>100</v>
      </c>
      <c r="C9" s="98">
        <f>รวม!D3</f>
        <v>18849</v>
      </c>
      <c r="D9" s="99">
        <f t="shared" si="1"/>
        <v>14.001114206128134</v>
      </c>
      <c r="E9" s="105">
        <v>14</v>
      </c>
      <c r="H9">
        <v>132</v>
      </c>
    </row>
    <row r="10" spans="2:10" x14ac:dyDescent="0.45">
      <c r="B10" t="s">
        <v>101</v>
      </c>
      <c r="C10" s="98">
        <f>รวม!F3</f>
        <v>1328</v>
      </c>
      <c r="D10" s="99">
        <f t="shared" si="1"/>
        <v>0.98644382544103992</v>
      </c>
      <c r="E10" s="105">
        <v>1</v>
      </c>
      <c r="H10">
        <f>SUM(H7:H9)</f>
        <v>22239</v>
      </c>
    </row>
    <row r="11" spans="2:10" x14ac:dyDescent="0.45">
      <c r="B11" t="s">
        <v>102</v>
      </c>
      <c r="C11" s="98">
        <f>รวม!L3</f>
        <v>136</v>
      </c>
      <c r="D11" s="99">
        <f t="shared" si="1"/>
        <v>0.1010213556174559</v>
      </c>
      <c r="E11" s="105">
        <v>0.1</v>
      </c>
    </row>
    <row r="12" spans="2:10" x14ac:dyDescent="0.45">
      <c r="B12" t="s">
        <v>104</v>
      </c>
      <c r="C12" s="77">
        <f>SUM(C13)</f>
        <v>1021</v>
      </c>
      <c r="D12" s="107">
        <f t="shared" si="1"/>
        <v>0.7584029712163417</v>
      </c>
      <c r="E12" s="106">
        <v>0.8</v>
      </c>
      <c r="G12">
        <v>0.8</v>
      </c>
    </row>
    <row r="13" spans="2:10" x14ac:dyDescent="0.45">
      <c r="B13" t="s">
        <v>103</v>
      </c>
      <c r="C13" s="77">
        <f>รวม!H3</f>
        <v>1021</v>
      </c>
      <c r="D13" s="97">
        <f t="shared" si="1"/>
        <v>0.7584029712163417</v>
      </c>
      <c r="E13" s="106">
        <v>0.8</v>
      </c>
      <c r="G13">
        <f>SUM(G4:G12)</f>
        <v>100.1</v>
      </c>
    </row>
    <row r="15" spans="2:10" x14ac:dyDescent="0.45">
      <c r="B15" s="103" t="s">
        <v>105</v>
      </c>
      <c r="C15" s="102">
        <f>E5+E9+E10+E13</f>
        <v>96.1</v>
      </c>
      <c r="F15" s="97">
        <f>D12+D8</f>
        <v>15.84698235840297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C2" sqref="C2"/>
    </sheetView>
  </sheetViews>
  <sheetFormatPr defaultRowHeight="21" x14ac:dyDescent="0.45"/>
  <cols>
    <col min="1" max="1" width="16.83203125" customWidth="1"/>
    <col min="3" max="3" width="11" customWidth="1"/>
  </cols>
  <sheetData>
    <row r="1" spans="1:18" x14ac:dyDescent="0.45">
      <c r="D1" s="170" t="s">
        <v>7</v>
      </c>
      <c r="E1" s="171"/>
      <c r="F1" s="171"/>
      <c r="G1" s="172"/>
      <c r="H1" s="116"/>
      <c r="I1" s="170" t="s">
        <v>10</v>
      </c>
      <c r="J1" s="171"/>
      <c r="K1" s="171"/>
      <c r="L1" s="172"/>
      <c r="M1" s="116"/>
      <c r="N1" s="170" t="s">
        <v>6</v>
      </c>
      <c r="O1" s="171"/>
      <c r="P1" s="171"/>
      <c r="Q1" s="173"/>
    </row>
    <row r="2" spans="1:18" x14ac:dyDescent="0.45">
      <c r="C2" s="121">
        <f t="shared" ref="C2:R2" si="0">SUM(C3:C27)</f>
        <v>129314</v>
      </c>
      <c r="D2" s="121">
        <f>SUM(D3:D27)</f>
        <v>108116</v>
      </c>
      <c r="E2" s="121">
        <f t="shared" si="0"/>
        <v>18849</v>
      </c>
      <c r="F2" s="121">
        <f t="shared" si="0"/>
        <v>1328</v>
      </c>
      <c r="G2" s="121">
        <f t="shared" si="0"/>
        <v>1021</v>
      </c>
      <c r="H2" s="121">
        <f t="shared" si="0"/>
        <v>24878</v>
      </c>
      <c r="I2" s="121">
        <f t="shared" si="0"/>
        <v>4872</v>
      </c>
      <c r="J2" s="121">
        <f t="shared" si="0"/>
        <v>18849</v>
      </c>
      <c r="K2" s="121">
        <f t="shared" si="0"/>
        <v>136</v>
      </c>
      <c r="L2" s="121">
        <f t="shared" si="0"/>
        <v>1021</v>
      </c>
      <c r="M2" s="121">
        <f t="shared" si="0"/>
        <v>2788</v>
      </c>
      <c r="N2" s="121">
        <f t="shared" si="0"/>
        <v>303</v>
      </c>
      <c r="O2" s="121">
        <f t="shared" si="0"/>
        <v>1328</v>
      </c>
      <c r="P2" s="121">
        <f t="shared" si="0"/>
        <v>136</v>
      </c>
      <c r="Q2" s="121">
        <f t="shared" si="0"/>
        <v>1021</v>
      </c>
      <c r="R2" s="121">
        <f t="shared" si="0"/>
        <v>0</v>
      </c>
    </row>
    <row r="3" spans="1:18" x14ac:dyDescent="0.45">
      <c r="A3" t="s">
        <v>28</v>
      </c>
      <c r="C3" s="122">
        <f>SUM(D3:G3)</f>
        <v>370</v>
      </c>
      <c r="D3" s="77">
        <f>'ตาราง 2.1-50'!H11</f>
        <v>324</v>
      </c>
      <c r="E3" s="77">
        <f>'ต่อ3-52'!D13</f>
        <v>34</v>
      </c>
      <c r="F3" s="77">
        <f>'ต่อ3-52'!H13</f>
        <v>5</v>
      </c>
      <c r="G3" s="77">
        <f>'ต่อ3-52'!P13</f>
        <v>7</v>
      </c>
      <c r="H3" s="122">
        <f>SUM(I3:L3)</f>
        <v>70</v>
      </c>
      <c r="I3" s="77">
        <f>'ตาราง 2.1-50'!L11</f>
        <v>28</v>
      </c>
      <c r="J3" s="77">
        <f>'ต่อ3-52'!D13</f>
        <v>34</v>
      </c>
      <c r="K3" s="77">
        <f>'ต่อ3-52'!L13</f>
        <v>1</v>
      </c>
      <c r="L3" s="77">
        <f>'ต่อ3-52'!P13</f>
        <v>7</v>
      </c>
      <c r="M3" s="122">
        <f>SUM(N3:Q3)</f>
        <v>23</v>
      </c>
      <c r="N3" s="77">
        <f>'ตาราง 2.1-50'!P11</f>
        <v>10</v>
      </c>
      <c r="O3" s="77">
        <f>'ต่อ3-52'!H13</f>
        <v>5</v>
      </c>
      <c r="P3" s="77">
        <f>'ต่อ3-52'!L13</f>
        <v>1</v>
      </c>
      <c r="Q3" s="77">
        <f>'ต่อ3-52'!P13</f>
        <v>7</v>
      </c>
    </row>
    <row r="4" spans="1:18" x14ac:dyDescent="0.45">
      <c r="A4" t="s">
        <v>30</v>
      </c>
      <c r="C4" s="122">
        <f t="shared" ref="C4:C27" si="1">SUM(D4:G4)</f>
        <v>10046</v>
      </c>
      <c r="D4" s="77">
        <f>'ตาราง 2.1-50'!H12</f>
        <v>9235</v>
      </c>
      <c r="E4" s="77">
        <f>'ต่อ3-52'!D14</f>
        <v>781</v>
      </c>
      <c r="F4" s="77">
        <f>'ต่อ3-52'!H14</f>
        <v>22</v>
      </c>
      <c r="G4" s="77">
        <f>'ต่อ3-52'!P14</f>
        <v>8</v>
      </c>
      <c r="H4" s="122">
        <f t="shared" ref="H4:H27" si="2">SUM(I4:L4)</f>
        <v>1010</v>
      </c>
      <c r="I4" s="77">
        <f>'ตาราง 2.1-50'!L12</f>
        <v>219</v>
      </c>
      <c r="J4" s="77">
        <f>'ต่อ3-52'!D14</f>
        <v>781</v>
      </c>
      <c r="K4" s="77">
        <f>'ต่อ3-52'!L14</f>
        <v>2</v>
      </c>
      <c r="L4" s="77">
        <f>'ต่อ3-52'!P14</f>
        <v>8</v>
      </c>
      <c r="M4" s="122">
        <f t="shared" ref="M4:M27" si="3">SUM(N4:Q4)</f>
        <v>35</v>
      </c>
      <c r="N4" s="77">
        <f>'ตาราง 2.1-50'!P12</f>
        <v>3</v>
      </c>
      <c r="O4" s="77">
        <f>'ต่อ3-52'!H14</f>
        <v>22</v>
      </c>
      <c r="P4" s="77">
        <f>'ต่อ3-52'!L14</f>
        <v>2</v>
      </c>
      <c r="Q4" s="77">
        <f>'ต่อ3-52'!P14</f>
        <v>8</v>
      </c>
    </row>
    <row r="5" spans="1:18" x14ac:dyDescent="0.45">
      <c r="A5" t="s">
        <v>32</v>
      </c>
      <c r="C5" s="122">
        <f t="shared" si="1"/>
        <v>10391</v>
      </c>
      <c r="D5" s="77">
        <f>'ตาราง 2.1-50'!H13</f>
        <v>8546</v>
      </c>
      <c r="E5" s="77">
        <f>'ต่อ3-52'!D15</f>
        <v>1813</v>
      </c>
      <c r="F5" s="77">
        <f>'ต่อ3-52'!H15</f>
        <v>13</v>
      </c>
      <c r="G5" s="77">
        <f>'ต่อ3-52'!P15</f>
        <v>19</v>
      </c>
      <c r="H5" s="122">
        <f t="shared" si="2"/>
        <v>1907</v>
      </c>
      <c r="I5" s="77">
        <f>'ตาราง 2.1-50'!L13</f>
        <v>75</v>
      </c>
      <c r="J5" s="77">
        <f>'ต่อ3-52'!D15</f>
        <v>1813</v>
      </c>
      <c r="K5" s="77" t="str">
        <f>'ต่อ3-52'!L15</f>
        <v>-</v>
      </c>
      <c r="L5" s="77">
        <f>'ต่อ3-52'!P15</f>
        <v>19</v>
      </c>
      <c r="M5" s="122">
        <f t="shared" si="3"/>
        <v>34</v>
      </c>
      <c r="N5" s="77">
        <f>'ตาราง 2.1-50'!P13</f>
        <v>2</v>
      </c>
      <c r="O5" s="77">
        <f>'ต่อ3-52'!H15</f>
        <v>13</v>
      </c>
      <c r="P5" s="77" t="str">
        <f>'ต่อ3-52'!L15</f>
        <v>-</v>
      </c>
      <c r="Q5" s="77">
        <f>'ต่อ3-52'!P15</f>
        <v>19</v>
      </c>
    </row>
    <row r="6" spans="1:18" x14ac:dyDescent="0.45">
      <c r="A6" t="s">
        <v>34</v>
      </c>
      <c r="C6" s="122">
        <f t="shared" si="1"/>
        <v>7774</v>
      </c>
      <c r="D6" s="77">
        <f>'ตาราง 2.1-50'!H14</f>
        <v>6786</v>
      </c>
      <c r="E6" s="77">
        <f>'ต่อ3-52'!D16</f>
        <v>893</v>
      </c>
      <c r="F6" s="77">
        <f>'ต่อ3-52'!H16</f>
        <v>28</v>
      </c>
      <c r="G6" s="77">
        <f>'ต่อ3-52'!P16</f>
        <v>67</v>
      </c>
      <c r="H6" s="122">
        <f t="shared" si="2"/>
        <v>1226</v>
      </c>
      <c r="I6" s="77">
        <f>'ตาราง 2.1-50'!L14</f>
        <v>262</v>
      </c>
      <c r="J6" s="77">
        <f>'ต่อ3-52'!D16</f>
        <v>893</v>
      </c>
      <c r="K6" s="77">
        <f>'ต่อ3-52'!L16</f>
        <v>4</v>
      </c>
      <c r="L6" s="77">
        <f>'ต่อ3-52'!P16</f>
        <v>67</v>
      </c>
      <c r="M6" s="122">
        <f t="shared" si="3"/>
        <v>106</v>
      </c>
      <c r="N6" s="77">
        <f>'ตาราง 2.1-50'!P14</f>
        <v>7</v>
      </c>
      <c r="O6" s="77">
        <f>'ต่อ3-52'!H16</f>
        <v>28</v>
      </c>
      <c r="P6" s="77">
        <f>'ต่อ3-52'!L16</f>
        <v>4</v>
      </c>
      <c r="Q6" s="77">
        <f>'ต่อ3-52'!P16</f>
        <v>67</v>
      </c>
    </row>
    <row r="7" spans="1:18" x14ac:dyDescent="0.45">
      <c r="A7" t="s">
        <v>36</v>
      </c>
      <c r="C7" s="122">
        <f t="shared" si="1"/>
        <v>4009</v>
      </c>
      <c r="D7" s="77">
        <f>'ตาราง 2.1-50'!H15</f>
        <v>3282</v>
      </c>
      <c r="E7" s="77">
        <f>'ต่อ3-52'!D17</f>
        <v>570</v>
      </c>
      <c r="F7" s="77">
        <f>'ต่อ3-52'!H17</f>
        <v>87</v>
      </c>
      <c r="G7" s="77">
        <f>'ต่อ3-52'!P17</f>
        <v>70</v>
      </c>
      <c r="H7" s="122">
        <f t="shared" si="2"/>
        <v>872</v>
      </c>
      <c r="I7" s="77">
        <f>'ตาราง 2.1-50'!L15</f>
        <v>221</v>
      </c>
      <c r="J7" s="77">
        <f>'ต่อ3-52'!D17</f>
        <v>570</v>
      </c>
      <c r="K7" s="77">
        <f>'ต่อ3-52'!L17</f>
        <v>11</v>
      </c>
      <c r="L7" s="77">
        <f>'ต่อ3-52'!P17</f>
        <v>70</v>
      </c>
      <c r="M7" s="122">
        <f t="shared" si="3"/>
        <v>207</v>
      </c>
      <c r="N7" s="77">
        <f>'ตาราง 2.1-50'!P15</f>
        <v>39</v>
      </c>
      <c r="O7" s="77">
        <f>'ต่อ3-52'!H17</f>
        <v>87</v>
      </c>
      <c r="P7" s="77">
        <f>'ต่อ3-52'!L17</f>
        <v>11</v>
      </c>
      <c r="Q7" s="77">
        <f>'ต่อ3-52'!P17</f>
        <v>70</v>
      </c>
    </row>
    <row r="8" spans="1:18" x14ac:dyDescent="0.45">
      <c r="A8" t="s">
        <v>38</v>
      </c>
      <c r="C8" s="122">
        <f t="shared" si="1"/>
        <v>6012</v>
      </c>
      <c r="D8" s="77">
        <f>'ตาราง 2.1-50'!H16</f>
        <v>5248</v>
      </c>
      <c r="E8" s="77">
        <f>'ต่อ3-52'!D18</f>
        <v>580</v>
      </c>
      <c r="F8" s="77">
        <f>'ต่อ3-52'!H18</f>
        <v>112</v>
      </c>
      <c r="G8" s="77">
        <f>'ต่อ3-52'!P18</f>
        <v>72</v>
      </c>
      <c r="H8" s="122">
        <f t="shared" si="2"/>
        <v>828</v>
      </c>
      <c r="I8" s="77">
        <f>'ตาราง 2.1-50'!L16</f>
        <v>169</v>
      </c>
      <c r="J8" s="77">
        <f>'ต่อ3-52'!D18</f>
        <v>580</v>
      </c>
      <c r="K8" s="77">
        <f>'ต่อ3-52'!L18</f>
        <v>7</v>
      </c>
      <c r="L8" s="77">
        <f>'ต่อ3-52'!P18</f>
        <v>72</v>
      </c>
      <c r="M8" s="122">
        <f t="shared" si="3"/>
        <v>211</v>
      </c>
      <c r="N8" s="77">
        <f>'ตาราง 2.1-50'!P16</f>
        <v>20</v>
      </c>
      <c r="O8" s="77">
        <f>'ต่อ3-52'!H18</f>
        <v>112</v>
      </c>
      <c r="P8" s="77">
        <f>'ต่อ3-52'!L18</f>
        <v>7</v>
      </c>
      <c r="Q8" s="77">
        <f>'ต่อ3-52'!P18</f>
        <v>72</v>
      </c>
    </row>
    <row r="9" spans="1:18" x14ac:dyDescent="0.45">
      <c r="A9" t="s">
        <v>40</v>
      </c>
      <c r="C9" s="122">
        <f t="shared" si="1"/>
        <v>3430</v>
      </c>
      <c r="D9" s="77">
        <f>'ตาราง 2.1-50'!H17</f>
        <v>3178</v>
      </c>
      <c r="E9" s="77">
        <f>'ต่อ3-52'!D19</f>
        <v>147</v>
      </c>
      <c r="F9" s="77">
        <f>'ต่อ3-52'!H19</f>
        <v>69</v>
      </c>
      <c r="G9" s="77">
        <f>'ต่อ3-52'!P19</f>
        <v>36</v>
      </c>
      <c r="H9" s="122">
        <f t="shared" si="2"/>
        <v>295</v>
      </c>
      <c r="I9" s="77">
        <f>'ตาราง 2.1-50'!L17</f>
        <v>109</v>
      </c>
      <c r="J9" s="77">
        <f>'ต่อ3-52'!D19</f>
        <v>147</v>
      </c>
      <c r="K9" s="77">
        <f>'ต่อ3-52'!L19</f>
        <v>3</v>
      </c>
      <c r="L9" s="77">
        <f>'ต่อ3-52'!P19</f>
        <v>36</v>
      </c>
      <c r="M9" s="122">
        <f t="shared" si="3"/>
        <v>125</v>
      </c>
      <c r="N9" s="77">
        <f>'ตาราง 2.1-50'!P17</f>
        <v>17</v>
      </c>
      <c r="O9" s="77">
        <f>'ต่อ3-52'!H19</f>
        <v>69</v>
      </c>
      <c r="P9" s="77">
        <f>'ต่อ3-52'!L19</f>
        <v>3</v>
      </c>
      <c r="Q9" s="77">
        <f>'ต่อ3-52'!P19</f>
        <v>36</v>
      </c>
    </row>
    <row r="10" spans="1:18" x14ac:dyDescent="0.45">
      <c r="A10" t="s">
        <v>42</v>
      </c>
      <c r="C10" s="122">
        <f t="shared" si="1"/>
        <v>3023</v>
      </c>
      <c r="D10" s="77">
        <f>'ตาราง 2.1-50'!H18</f>
        <v>1681</v>
      </c>
      <c r="E10" s="77">
        <f>'ต่อ3-52'!D20</f>
        <v>1333</v>
      </c>
      <c r="F10" s="77">
        <f>'ต่อ3-52'!H20</f>
        <v>2</v>
      </c>
      <c r="G10" s="77">
        <f>'ต่อ3-52'!P20</f>
        <v>7</v>
      </c>
      <c r="H10" s="122">
        <f t="shared" si="2"/>
        <v>1376</v>
      </c>
      <c r="I10" s="77">
        <f>'ตาราง 2.1-50'!L18</f>
        <v>35</v>
      </c>
      <c r="J10" s="77">
        <f>'ต่อ3-52'!D20</f>
        <v>1333</v>
      </c>
      <c r="K10" s="77">
        <f>'ต่อ3-52'!L20</f>
        <v>1</v>
      </c>
      <c r="L10" s="77">
        <f>'ต่อ3-52'!P20</f>
        <v>7</v>
      </c>
      <c r="M10" s="122">
        <f t="shared" si="3"/>
        <v>10</v>
      </c>
      <c r="N10" s="77" t="str">
        <f>'ตาราง 2.1-50'!P18</f>
        <v>-</v>
      </c>
      <c r="O10" s="77">
        <f>'ต่อ3-52'!H20</f>
        <v>2</v>
      </c>
      <c r="P10" s="77">
        <f>'ต่อ3-52'!L20</f>
        <v>1</v>
      </c>
      <c r="Q10" s="77">
        <f>'ต่อ3-52'!P20</f>
        <v>7</v>
      </c>
    </row>
    <row r="11" spans="1:18" x14ac:dyDescent="0.45">
      <c r="A11" t="s">
        <v>44</v>
      </c>
      <c r="C11" s="122">
        <f t="shared" si="1"/>
        <v>8487</v>
      </c>
      <c r="D11" s="77">
        <f>'ตาราง 2.1-50'!H19</f>
        <v>7612</v>
      </c>
      <c r="E11" s="77">
        <f>'ต่อ3-52'!D21</f>
        <v>729</v>
      </c>
      <c r="F11" s="77">
        <f>'ต่อ3-52'!H21</f>
        <v>95</v>
      </c>
      <c r="G11" s="77">
        <f>'ต่อ3-52'!P21</f>
        <v>51</v>
      </c>
      <c r="H11" s="122">
        <f t="shared" si="2"/>
        <v>1035</v>
      </c>
      <c r="I11" s="77">
        <f>'ตาราง 2.1-50'!L19</f>
        <v>245</v>
      </c>
      <c r="J11" s="77">
        <f>'ต่อ3-52'!D21</f>
        <v>729</v>
      </c>
      <c r="K11" s="77">
        <f>'ต่อ3-52'!L21</f>
        <v>10</v>
      </c>
      <c r="L11" s="77">
        <f>'ต่อ3-52'!P21</f>
        <v>51</v>
      </c>
      <c r="M11" s="122">
        <f t="shared" si="3"/>
        <v>172</v>
      </c>
      <c r="N11" s="77">
        <f>'ตาราง 2.1-50'!P19</f>
        <v>16</v>
      </c>
      <c r="O11" s="77">
        <f>'ต่อ3-52'!H21</f>
        <v>95</v>
      </c>
      <c r="P11" s="77">
        <f>'ต่อ3-52'!L21</f>
        <v>10</v>
      </c>
      <c r="Q11" s="77">
        <f>'ต่อ3-52'!P21</f>
        <v>51</v>
      </c>
    </row>
    <row r="12" spans="1:18" x14ac:dyDescent="0.45">
      <c r="A12" t="s">
        <v>46</v>
      </c>
      <c r="C12" s="122">
        <f t="shared" si="1"/>
        <v>5759</v>
      </c>
      <c r="D12" s="77">
        <f>'ตาราง 2.1-50'!H20</f>
        <v>5315</v>
      </c>
      <c r="E12" s="77">
        <f>'ต่อ3-52'!D22</f>
        <v>324</v>
      </c>
      <c r="F12" s="77">
        <f>'ต่อ3-52'!H22</f>
        <v>86</v>
      </c>
      <c r="G12" s="77">
        <f>'ต่อ3-52'!P22</f>
        <v>34</v>
      </c>
      <c r="H12" s="122">
        <f t="shared" si="2"/>
        <v>509</v>
      </c>
      <c r="I12" s="77">
        <f>'ตาราง 2.1-50'!L20</f>
        <v>148</v>
      </c>
      <c r="J12" s="77">
        <f>'ต่อ3-52'!D22</f>
        <v>324</v>
      </c>
      <c r="K12" s="77">
        <f>'ต่อ3-52'!L22</f>
        <v>3</v>
      </c>
      <c r="L12" s="77">
        <f>'ต่อ3-52'!P22</f>
        <v>34</v>
      </c>
      <c r="M12" s="122">
        <f t="shared" si="3"/>
        <v>142</v>
      </c>
      <c r="N12" s="77">
        <f>'ตาราง 2.1-50'!P20</f>
        <v>19</v>
      </c>
      <c r="O12" s="77">
        <f>'ต่อ3-52'!H22</f>
        <v>86</v>
      </c>
      <c r="P12" s="77">
        <f>'ต่อ3-52'!L22</f>
        <v>3</v>
      </c>
      <c r="Q12" s="77">
        <f>'ต่อ3-52'!P22</f>
        <v>34</v>
      </c>
    </row>
    <row r="13" spans="1:18" x14ac:dyDescent="0.45">
      <c r="A13" t="s">
        <v>48</v>
      </c>
      <c r="C13" s="122">
        <f t="shared" si="1"/>
        <v>7707</v>
      </c>
      <c r="D13" s="77">
        <f>'ตาราง 2.1-50'!H21</f>
        <v>6561</v>
      </c>
      <c r="E13" s="77">
        <f>'ต่อ3-52'!D23</f>
        <v>857</v>
      </c>
      <c r="F13" s="77">
        <f>'ต่อ3-52'!H23</f>
        <v>202</v>
      </c>
      <c r="G13" s="77">
        <f>'ต่อ3-52'!P23</f>
        <v>87</v>
      </c>
      <c r="H13" s="122">
        <f t="shared" si="2"/>
        <v>1021</v>
      </c>
      <c r="I13" s="77">
        <f>'ตาราง 2.1-50'!L21</f>
        <v>72</v>
      </c>
      <c r="J13" s="77">
        <f>'ต่อ3-52'!D23</f>
        <v>857</v>
      </c>
      <c r="K13" s="77">
        <f>'ต่อ3-52'!L23</f>
        <v>5</v>
      </c>
      <c r="L13" s="77">
        <f>'ต่อ3-52'!P23</f>
        <v>87</v>
      </c>
      <c r="M13" s="122">
        <f t="shared" si="3"/>
        <v>301</v>
      </c>
      <c r="N13" s="77">
        <f>'ตาราง 2.1-50'!P21</f>
        <v>7</v>
      </c>
      <c r="O13" s="77">
        <f>'ต่อ3-52'!H23</f>
        <v>202</v>
      </c>
      <c r="P13" s="77">
        <f>'ต่อ3-52'!L23</f>
        <v>5</v>
      </c>
      <c r="Q13" s="77">
        <f>'ต่อ3-52'!P23</f>
        <v>87</v>
      </c>
    </row>
    <row r="14" spans="1:18" x14ac:dyDescent="0.45">
      <c r="A14" s="31" t="s">
        <v>50</v>
      </c>
      <c r="C14" s="122">
        <f t="shared" si="1"/>
        <v>6492</v>
      </c>
      <c r="D14" s="77">
        <f>'ต่อ2-51'!H10</f>
        <v>5831</v>
      </c>
      <c r="E14" s="77">
        <f>'ต่อ4-53'!D12</f>
        <v>571</v>
      </c>
      <c r="F14" s="77">
        <f>'ต่อ4-53'!H12</f>
        <v>63</v>
      </c>
      <c r="G14" s="77">
        <f>'ต่อ4-53'!P12</f>
        <v>27</v>
      </c>
      <c r="H14" s="122">
        <f t="shared" si="2"/>
        <v>779</v>
      </c>
      <c r="I14" s="77">
        <f>'ต่อ2-51'!L10</f>
        <v>181</v>
      </c>
      <c r="J14" s="77">
        <f>'ต่อ4-53'!D12</f>
        <v>571</v>
      </c>
      <c r="K14" s="77" t="str">
        <f>'ต่อ4-53'!L12</f>
        <v>-</v>
      </c>
      <c r="L14" s="77">
        <f>'ต่อ4-53'!P12</f>
        <v>27</v>
      </c>
      <c r="M14" s="122">
        <f t="shared" si="3"/>
        <v>97</v>
      </c>
      <c r="N14" s="77">
        <f>'ต่อ2-51'!P10</f>
        <v>7</v>
      </c>
      <c r="O14" s="77">
        <f>'ต่อ4-53'!H12</f>
        <v>63</v>
      </c>
      <c r="P14" s="77" t="str">
        <f>'ต่อ4-53'!L12</f>
        <v>-</v>
      </c>
      <c r="Q14" s="77">
        <f>'ต่อ4-53'!P12</f>
        <v>27</v>
      </c>
    </row>
    <row r="15" spans="1:18" x14ac:dyDescent="0.45">
      <c r="A15" s="31" t="s">
        <v>52</v>
      </c>
      <c r="C15" s="122">
        <f t="shared" si="1"/>
        <v>3570</v>
      </c>
      <c r="D15" s="77">
        <f>'ต่อ2-51'!H11</f>
        <v>2690</v>
      </c>
      <c r="E15" s="77">
        <f>'ต่อ4-53'!D13</f>
        <v>667</v>
      </c>
      <c r="F15" s="77">
        <f>'ต่อ4-53'!H13</f>
        <v>90</v>
      </c>
      <c r="G15" s="77">
        <f>'ต่อ4-53'!P13</f>
        <v>123</v>
      </c>
      <c r="H15" s="122">
        <f t="shared" si="2"/>
        <v>1113</v>
      </c>
      <c r="I15" s="77">
        <f>'ต่อ2-51'!L11</f>
        <v>309</v>
      </c>
      <c r="J15" s="77">
        <f>'ต่อ4-53'!D13</f>
        <v>667</v>
      </c>
      <c r="K15" s="77">
        <f>'ต่อ4-53'!L13</f>
        <v>14</v>
      </c>
      <c r="L15" s="77">
        <f>'ต่อ4-53'!P13</f>
        <v>123</v>
      </c>
      <c r="M15" s="122">
        <f t="shared" si="3"/>
        <v>253</v>
      </c>
      <c r="N15" s="77">
        <f>'ต่อ2-51'!P11</f>
        <v>26</v>
      </c>
      <c r="O15" s="77">
        <f>'ต่อ4-53'!H13</f>
        <v>90</v>
      </c>
      <c r="P15" s="77">
        <f>'ต่อ4-53'!L13</f>
        <v>14</v>
      </c>
      <c r="Q15" s="77">
        <f>'ต่อ4-53'!P13</f>
        <v>123</v>
      </c>
    </row>
    <row r="16" spans="1:18" x14ac:dyDescent="0.45">
      <c r="A16" s="31" t="s">
        <v>54</v>
      </c>
      <c r="C16" s="122">
        <f t="shared" si="1"/>
        <v>3236</v>
      </c>
      <c r="D16" s="77">
        <f>'ต่อ2-51'!H12</f>
        <v>2589</v>
      </c>
      <c r="E16" s="77">
        <f>'ต่อ4-53'!D14</f>
        <v>467</v>
      </c>
      <c r="F16" s="77">
        <f>'ต่อ4-53'!H14</f>
        <v>100</v>
      </c>
      <c r="G16" s="77">
        <f>'ต่อ4-53'!P14</f>
        <v>80</v>
      </c>
      <c r="H16" s="122">
        <f t="shared" si="2"/>
        <v>867</v>
      </c>
      <c r="I16" s="77">
        <f>'ต่อ2-51'!L12</f>
        <v>298</v>
      </c>
      <c r="J16" s="77">
        <f>'ต่อ4-53'!D14</f>
        <v>467</v>
      </c>
      <c r="K16" s="77">
        <f>'ต่อ4-53'!L14</f>
        <v>22</v>
      </c>
      <c r="L16" s="77">
        <f>'ต่อ4-53'!P14</f>
        <v>80</v>
      </c>
      <c r="M16" s="122">
        <f t="shared" si="3"/>
        <v>247</v>
      </c>
      <c r="N16" s="77">
        <f>'ต่อ2-51'!P12</f>
        <v>45</v>
      </c>
      <c r="O16" s="77">
        <f>'ต่อ4-53'!H14</f>
        <v>100</v>
      </c>
      <c r="P16" s="77">
        <f>'ต่อ4-53'!L14</f>
        <v>22</v>
      </c>
      <c r="Q16" s="77">
        <f>'ต่อ4-53'!P14</f>
        <v>80</v>
      </c>
    </row>
    <row r="17" spans="1:17" x14ac:dyDescent="0.45">
      <c r="A17" s="31" t="s">
        <v>56</v>
      </c>
      <c r="C17" s="122">
        <f t="shared" si="1"/>
        <v>3348</v>
      </c>
      <c r="D17" s="77">
        <f>'ต่อ2-51'!H13</f>
        <v>2974</v>
      </c>
      <c r="E17" s="77">
        <f>'ต่อ4-53'!D15</f>
        <v>334</v>
      </c>
      <c r="F17" s="77">
        <f>'ต่อ4-53'!H15</f>
        <v>28</v>
      </c>
      <c r="G17" s="77">
        <f>'ต่อ4-53'!P15</f>
        <v>12</v>
      </c>
      <c r="H17" s="122">
        <f t="shared" si="2"/>
        <v>539</v>
      </c>
      <c r="I17" s="77">
        <f>'ต่อ2-51'!L13</f>
        <v>189</v>
      </c>
      <c r="J17" s="77">
        <f>'ต่อ4-53'!D15</f>
        <v>334</v>
      </c>
      <c r="K17" s="77">
        <f>'ต่อ4-53'!L15</f>
        <v>4</v>
      </c>
      <c r="L17" s="77">
        <f>'ต่อ4-53'!P15</f>
        <v>12</v>
      </c>
      <c r="M17" s="122">
        <f t="shared" si="3"/>
        <v>71</v>
      </c>
      <c r="N17" s="77">
        <f>'ต่อ2-51'!P13</f>
        <v>27</v>
      </c>
      <c r="O17" s="77">
        <f>'ต่อ4-53'!H15</f>
        <v>28</v>
      </c>
      <c r="P17" s="77">
        <f>'ต่อ4-53'!L15</f>
        <v>4</v>
      </c>
      <c r="Q17" s="77">
        <f>'ต่อ4-53'!P15</f>
        <v>12</v>
      </c>
    </row>
    <row r="18" spans="1:17" x14ac:dyDescent="0.45">
      <c r="A18" s="31" t="s">
        <v>58</v>
      </c>
      <c r="C18" s="122">
        <f t="shared" si="1"/>
        <v>6751</v>
      </c>
      <c r="D18" s="77">
        <f>'ต่อ2-51'!H14</f>
        <v>5816</v>
      </c>
      <c r="E18" s="77">
        <f>'ต่อ4-53'!D16</f>
        <v>883</v>
      </c>
      <c r="F18" s="77">
        <f>'ต่อ4-53'!H16</f>
        <v>34</v>
      </c>
      <c r="G18" s="77">
        <f>'ต่อ4-53'!P16</f>
        <v>18</v>
      </c>
      <c r="H18" s="122">
        <f t="shared" si="2"/>
        <v>995</v>
      </c>
      <c r="I18" s="77">
        <f>'ต่อ2-51'!L14</f>
        <v>94</v>
      </c>
      <c r="J18" s="77">
        <f>'ต่อ4-53'!D16</f>
        <v>883</v>
      </c>
      <c r="K18" s="77" t="str">
        <f>'ต่อ4-53'!L16</f>
        <v>-</v>
      </c>
      <c r="L18" s="77">
        <f>'ต่อ4-53'!P16</f>
        <v>18</v>
      </c>
      <c r="M18" s="122">
        <f t="shared" si="3"/>
        <v>55</v>
      </c>
      <c r="N18" s="77">
        <f>'ต่อ2-51'!P14</f>
        <v>3</v>
      </c>
      <c r="O18" s="77">
        <f>'ต่อ4-53'!H16</f>
        <v>34</v>
      </c>
      <c r="P18" s="77" t="str">
        <f>'ต่อ4-53'!L16</f>
        <v>-</v>
      </c>
      <c r="Q18" s="77">
        <f>'ต่อ4-53'!P16</f>
        <v>18</v>
      </c>
    </row>
    <row r="19" spans="1:17" x14ac:dyDescent="0.45">
      <c r="A19" s="31" t="s">
        <v>60</v>
      </c>
      <c r="C19" s="122">
        <f t="shared" si="1"/>
        <v>4953</v>
      </c>
      <c r="D19" s="77">
        <f>'ต่อ2-51'!H15</f>
        <v>4351</v>
      </c>
      <c r="E19" s="77">
        <f>'ต่อ4-53'!D17</f>
        <v>580</v>
      </c>
      <c r="F19" s="77">
        <f>'ต่อ4-53'!H17</f>
        <v>14</v>
      </c>
      <c r="G19" s="77">
        <f>'ต่อ4-53'!P17</f>
        <v>8</v>
      </c>
      <c r="H19" s="122">
        <f t="shared" si="2"/>
        <v>630</v>
      </c>
      <c r="I19" s="77">
        <f>'ต่อ2-51'!L15</f>
        <v>42</v>
      </c>
      <c r="J19" s="77">
        <f>'ต่อ4-53'!D17</f>
        <v>580</v>
      </c>
      <c r="K19" s="77" t="str">
        <f>'ต่อ4-53'!L17</f>
        <v>-</v>
      </c>
      <c r="L19" s="77">
        <f>'ต่อ4-53'!P17</f>
        <v>8</v>
      </c>
      <c r="M19" s="122">
        <f t="shared" si="3"/>
        <v>23</v>
      </c>
      <c r="N19" s="77">
        <f>'ต่อ2-51'!P15</f>
        <v>1</v>
      </c>
      <c r="O19" s="77">
        <f>'ต่อ4-53'!H17</f>
        <v>14</v>
      </c>
      <c r="P19" s="77" t="str">
        <f>'ต่อ4-53'!L17</f>
        <v>-</v>
      </c>
      <c r="Q19" s="77">
        <f>'ต่อ4-53'!P17</f>
        <v>8</v>
      </c>
    </row>
    <row r="20" spans="1:17" x14ac:dyDescent="0.45">
      <c r="A20" s="31" t="s">
        <v>62</v>
      </c>
      <c r="C20" s="122">
        <f t="shared" si="1"/>
        <v>7465</v>
      </c>
      <c r="D20" s="77">
        <f>'ต่อ2-51'!H16</f>
        <v>5548</v>
      </c>
      <c r="E20" s="77">
        <f>'ต่อ4-53'!D18</f>
        <v>1878</v>
      </c>
      <c r="F20" s="77">
        <f>'ต่อ4-53'!H18</f>
        <v>10</v>
      </c>
      <c r="G20" s="77">
        <f>'ต่อ4-53'!P18</f>
        <v>29</v>
      </c>
      <c r="H20" s="122">
        <f t="shared" si="2"/>
        <v>2357</v>
      </c>
      <c r="I20" s="77">
        <f>'ต่อ2-51'!L16</f>
        <v>449</v>
      </c>
      <c r="J20" s="77">
        <f>'ต่อ4-53'!D18</f>
        <v>1878</v>
      </c>
      <c r="K20" s="77">
        <f>'ต่อ4-53'!L18</f>
        <v>1</v>
      </c>
      <c r="L20" s="77">
        <f>'ต่อ4-53'!P18</f>
        <v>29</v>
      </c>
      <c r="M20" s="122">
        <f t="shared" si="3"/>
        <v>42</v>
      </c>
      <c r="N20" s="77">
        <f>'ต่อ2-51'!P16</f>
        <v>2</v>
      </c>
      <c r="O20" s="77">
        <f>'ต่อ4-53'!H18</f>
        <v>10</v>
      </c>
      <c r="P20" s="77">
        <f>'ต่อ4-53'!L18</f>
        <v>1</v>
      </c>
      <c r="Q20" s="77">
        <f>'ต่อ4-53'!P18</f>
        <v>29</v>
      </c>
    </row>
    <row r="21" spans="1:17" x14ac:dyDescent="0.45">
      <c r="A21" s="31" t="s">
        <v>64</v>
      </c>
      <c r="C21" s="122">
        <f t="shared" si="1"/>
        <v>5583</v>
      </c>
      <c r="D21" s="77">
        <f>'ต่อ2-51'!H17</f>
        <v>5180</v>
      </c>
      <c r="E21" s="77">
        <f>'ต่อ4-53'!D19</f>
        <v>344</v>
      </c>
      <c r="F21" s="77">
        <f>'ต่อ4-53'!H19</f>
        <v>44</v>
      </c>
      <c r="G21" s="77">
        <f>'ต่อ4-53'!P19</f>
        <v>15</v>
      </c>
      <c r="H21" s="122">
        <f t="shared" si="2"/>
        <v>499</v>
      </c>
      <c r="I21" s="77">
        <f>'ต่อ2-51'!L17</f>
        <v>140</v>
      </c>
      <c r="J21" s="77">
        <f>'ต่อ4-53'!D19</f>
        <v>344</v>
      </c>
      <c r="K21" s="77" t="str">
        <f>'ต่อ4-53'!L19</f>
        <v>-</v>
      </c>
      <c r="L21" s="77">
        <f>'ต่อ4-53'!P19</f>
        <v>15</v>
      </c>
      <c r="M21" s="122">
        <f t="shared" si="3"/>
        <v>71</v>
      </c>
      <c r="N21" s="77">
        <f>'ต่อ2-51'!P17</f>
        <v>12</v>
      </c>
      <c r="O21" s="77">
        <f>'ต่อ4-53'!H19</f>
        <v>44</v>
      </c>
      <c r="P21" s="77" t="str">
        <f>'ต่อ4-53'!L19</f>
        <v>-</v>
      </c>
      <c r="Q21" s="77">
        <f>'ต่อ4-53'!P19</f>
        <v>15</v>
      </c>
    </row>
    <row r="22" spans="1:17" x14ac:dyDescent="0.45">
      <c r="A22" s="31" t="s">
        <v>66</v>
      </c>
      <c r="C22" s="122">
        <f t="shared" si="1"/>
        <v>2253</v>
      </c>
      <c r="D22" s="77">
        <f>'ต่อ2-51'!H18</f>
        <v>1846</v>
      </c>
      <c r="E22" s="77">
        <f>'ต่อ4-53'!D20</f>
        <v>391</v>
      </c>
      <c r="F22" s="77">
        <f>'ต่อ4-53'!H20</f>
        <v>4</v>
      </c>
      <c r="G22" s="77">
        <f>'ต่อ4-53'!P20</f>
        <v>12</v>
      </c>
      <c r="H22" s="122">
        <f t="shared" si="2"/>
        <v>489</v>
      </c>
      <c r="I22" s="77">
        <f>'ต่อ2-51'!L18</f>
        <v>86</v>
      </c>
      <c r="J22" s="77">
        <f>'ต่อ4-53'!D20</f>
        <v>391</v>
      </c>
      <c r="K22" s="77" t="str">
        <f>'ต่อ4-53'!L20</f>
        <v>-</v>
      </c>
      <c r="L22" s="77">
        <f>'ต่อ4-53'!P20</f>
        <v>12</v>
      </c>
      <c r="M22" s="122">
        <f t="shared" si="3"/>
        <v>16</v>
      </c>
      <c r="N22" s="77" t="str">
        <f>'ต่อ2-51'!P18</f>
        <v>-</v>
      </c>
      <c r="O22" s="77">
        <f>'ต่อ4-53'!H20</f>
        <v>4</v>
      </c>
      <c r="P22" s="77" t="str">
        <f>'ต่อ4-53'!L20</f>
        <v>-</v>
      </c>
      <c r="Q22" s="77">
        <f>'ต่อ4-53'!P20</f>
        <v>12</v>
      </c>
    </row>
    <row r="23" spans="1:17" x14ac:dyDescent="0.45">
      <c r="A23" s="31" t="s">
        <v>68</v>
      </c>
      <c r="C23" s="122">
        <f t="shared" si="1"/>
        <v>5132</v>
      </c>
      <c r="D23" s="77">
        <f>'ต่อ2-51'!H19</f>
        <v>4441</v>
      </c>
      <c r="E23" s="77">
        <f>'ต่อ4-53'!D21</f>
        <v>660</v>
      </c>
      <c r="F23" s="77">
        <f>'ต่อ4-53'!H21</f>
        <v>20</v>
      </c>
      <c r="G23" s="77">
        <f>'ต่อ4-53'!P21</f>
        <v>11</v>
      </c>
      <c r="H23" s="122">
        <f t="shared" si="2"/>
        <v>1522</v>
      </c>
      <c r="I23" s="77">
        <f>'ต่อ2-51'!L19</f>
        <v>848</v>
      </c>
      <c r="J23" s="77">
        <f>'ต่อ4-53'!D21</f>
        <v>660</v>
      </c>
      <c r="K23" s="77">
        <f>'ต่อ4-53'!L21</f>
        <v>3</v>
      </c>
      <c r="L23" s="77">
        <f>'ต่อ4-53'!P21</f>
        <v>11</v>
      </c>
      <c r="M23" s="122">
        <f t="shared" si="3"/>
        <v>40</v>
      </c>
      <c r="N23" s="77">
        <f>'ต่อ2-51'!P19</f>
        <v>6</v>
      </c>
      <c r="O23" s="77">
        <f>'ต่อ4-53'!H21</f>
        <v>20</v>
      </c>
      <c r="P23" s="77">
        <f>'ต่อ4-53'!L21</f>
        <v>3</v>
      </c>
      <c r="Q23" s="77">
        <f>'ต่อ4-53'!P21</f>
        <v>11</v>
      </c>
    </row>
    <row r="24" spans="1:17" x14ac:dyDescent="0.45">
      <c r="A24" s="31" t="s">
        <v>70</v>
      </c>
      <c r="C24" s="122">
        <f t="shared" si="1"/>
        <v>4593</v>
      </c>
      <c r="D24" s="77">
        <f>'ต่อ2-51'!H20</f>
        <v>3529</v>
      </c>
      <c r="E24" s="77">
        <f>'ต่อ4-53'!D22</f>
        <v>973</v>
      </c>
      <c r="F24" s="77">
        <f>'ต่อ4-53'!H22</f>
        <v>47</v>
      </c>
      <c r="G24" s="77">
        <f>'ต่อ4-53'!P22</f>
        <v>44</v>
      </c>
      <c r="H24" s="122">
        <f t="shared" si="2"/>
        <v>1075</v>
      </c>
      <c r="I24" s="77">
        <f>'ต่อ2-51'!L20</f>
        <v>55</v>
      </c>
      <c r="J24" s="77">
        <f>'ต่อ4-53'!D22</f>
        <v>973</v>
      </c>
      <c r="K24" s="77">
        <f>'ต่อ4-53'!L22</f>
        <v>3</v>
      </c>
      <c r="L24" s="77">
        <f>'ต่อ4-53'!P22</f>
        <v>44</v>
      </c>
      <c r="M24" s="122">
        <f t="shared" si="3"/>
        <v>101</v>
      </c>
      <c r="N24" s="77">
        <f>'ต่อ2-51'!P20</f>
        <v>7</v>
      </c>
      <c r="O24" s="77">
        <f>'ต่อ4-53'!H22</f>
        <v>47</v>
      </c>
      <c r="P24" s="77">
        <f>'ต่อ4-53'!L22</f>
        <v>3</v>
      </c>
      <c r="Q24" s="77">
        <f>'ต่อ4-53'!P22</f>
        <v>44</v>
      </c>
    </row>
    <row r="25" spans="1:17" x14ac:dyDescent="0.45">
      <c r="A25" s="31" t="s">
        <v>72</v>
      </c>
      <c r="C25" s="122">
        <f t="shared" si="1"/>
        <v>2176</v>
      </c>
      <c r="D25" s="77">
        <f>'ต่อ2-51'!H21</f>
        <v>1256</v>
      </c>
      <c r="E25" s="77">
        <f>'ต่อ4-53'!D23</f>
        <v>769</v>
      </c>
      <c r="F25" s="77">
        <f>'ต่อ4-53'!H23</f>
        <v>77</v>
      </c>
      <c r="G25" s="77">
        <f>'ต่อ4-53'!P23</f>
        <v>74</v>
      </c>
      <c r="H25" s="122">
        <f t="shared" si="2"/>
        <v>1322</v>
      </c>
      <c r="I25" s="77">
        <f>'ต่อ2-51'!L21</f>
        <v>443</v>
      </c>
      <c r="J25" s="77">
        <f>'ต่อ4-53'!D23</f>
        <v>769</v>
      </c>
      <c r="K25" s="77">
        <f>'ต่อ4-53'!L23</f>
        <v>36</v>
      </c>
      <c r="L25" s="77">
        <f>'ต่อ4-53'!P23</f>
        <v>74</v>
      </c>
      <c r="M25" s="122">
        <f t="shared" si="3"/>
        <v>208</v>
      </c>
      <c r="N25" s="77">
        <f>'ต่อ2-51'!P21</f>
        <v>21</v>
      </c>
      <c r="O25" s="77">
        <f>'ต่อ4-53'!H23</f>
        <v>77</v>
      </c>
      <c r="P25" s="77">
        <f>'ต่อ4-53'!L23</f>
        <v>36</v>
      </c>
      <c r="Q25" s="77">
        <f>'ต่อ4-53'!P23</f>
        <v>74</v>
      </c>
    </row>
    <row r="26" spans="1:17" x14ac:dyDescent="0.45">
      <c r="A26" s="31" t="s">
        <v>74</v>
      </c>
      <c r="C26" s="122">
        <f t="shared" si="1"/>
        <v>4872</v>
      </c>
      <c r="D26" s="77">
        <f>'ต่อ2-51'!H22</f>
        <v>3187</v>
      </c>
      <c r="E26" s="77">
        <f>'ต่อ4-53'!D24</f>
        <v>1517</v>
      </c>
      <c r="F26" s="77">
        <f>'ต่อ4-53'!H24</f>
        <v>68</v>
      </c>
      <c r="G26" s="77">
        <f>'ต่อ4-53'!P24</f>
        <v>100</v>
      </c>
      <c r="H26" s="122">
        <f t="shared" si="2"/>
        <v>1764</v>
      </c>
      <c r="I26" s="77">
        <f>'ต่อ2-51'!L22</f>
        <v>142</v>
      </c>
      <c r="J26" s="77">
        <f>'ต่อ4-53'!D24</f>
        <v>1517</v>
      </c>
      <c r="K26" s="77">
        <f>'ต่อ4-53'!L24</f>
        <v>5</v>
      </c>
      <c r="L26" s="77">
        <f>'ต่อ4-53'!P24</f>
        <v>100</v>
      </c>
      <c r="M26" s="122">
        <f t="shared" si="3"/>
        <v>179</v>
      </c>
      <c r="N26" s="77">
        <f>'ต่อ2-51'!P22</f>
        <v>6</v>
      </c>
      <c r="O26" s="77">
        <f>'ต่อ4-53'!H24</f>
        <v>68</v>
      </c>
      <c r="P26" s="77">
        <f>'ต่อ4-53'!L24</f>
        <v>5</v>
      </c>
      <c r="Q26" s="77">
        <f>'ต่อ4-53'!P24</f>
        <v>100</v>
      </c>
    </row>
    <row r="27" spans="1:17" x14ac:dyDescent="0.45">
      <c r="A27" s="76" t="s">
        <v>76</v>
      </c>
      <c r="C27" s="122">
        <f t="shared" si="1"/>
        <v>1882</v>
      </c>
      <c r="D27" s="77">
        <f>'ต่อ2-51'!H23</f>
        <v>1110</v>
      </c>
      <c r="E27" s="77">
        <f>'ต่อ4-53'!D25</f>
        <v>754</v>
      </c>
      <c r="F27" s="77">
        <f>'ต่อ4-53'!H25</f>
        <v>8</v>
      </c>
      <c r="G27" s="77">
        <f>'ต่อ4-53'!P25</f>
        <v>10</v>
      </c>
      <c r="H27" s="122">
        <f t="shared" si="2"/>
        <v>778</v>
      </c>
      <c r="I27" s="77">
        <f>'ต่อ2-51'!L23</f>
        <v>13</v>
      </c>
      <c r="J27" s="77">
        <f>'ต่อ4-53'!D25</f>
        <v>754</v>
      </c>
      <c r="K27" s="77">
        <f>'ต่อ4-53'!L25</f>
        <v>1</v>
      </c>
      <c r="L27" s="77">
        <f>'ต่อ4-53'!P25</f>
        <v>10</v>
      </c>
      <c r="M27" s="122">
        <f t="shared" si="3"/>
        <v>19</v>
      </c>
      <c r="N27" s="77" t="str">
        <f>'ต่อ2-51'!P23</f>
        <v>-</v>
      </c>
      <c r="O27" s="77">
        <f>'ต่อ4-53'!H25</f>
        <v>8</v>
      </c>
      <c r="P27" s="77">
        <f>'ต่อ4-53'!L25</f>
        <v>1</v>
      </c>
      <c r="Q27" s="77">
        <f>'ต่อ4-53'!P25</f>
        <v>10</v>
      </c>
    </row>
  </sheetData>
  <mergeCells count="3">
    <mergeCell ref="D1:G1"/>
    <mergeCell ref="I1:L1"/>
    <mergeCell ref="N1:Q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ตาราง 2.1-50</vt:lpstr>
      <vt:lpstr>ต่อ2-51</vt:lpstr>
      <vt:lpstr>ต่อ3-52</vt:lpstr>
      <vt:lpstr>ต่อ4-53</vt:lpstr>
      <vt:lpstr>รวม</vt:lpstr>
      <vt:lpstr>คำนวณ</vt:lpstr>
      <vt:lpstr>ตาราง2</vt:lpstr>
      <vt:lpstr>ทำใหม่</vt:lpstr>
      <vt:lpstr>ตาราง 1บทที่2</vt:lpstr>
      <vt:lpstr>ตาราง 1บทที่2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nong</cp:lastModifiedBy>
  <cp:lastPrinted>2015-01-11T01:50:13Z</cp:lastPrinted>
  <dcterms:created xsi:type="dcterms:W3CDTF">1999-10-20T08:39:17Z</dcterms:created>
  <dcterms:modified xsi:type="dcterms:W3CDTF">2015-02-05T07:11:08Z</dcterms:modified>
</cp:coreProperties>
</file>