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calcPr calcId="125725"/>
</workbook>
</file>

<file path=xl/calcChain.xml><?xml version="1.0" encoding="utf-8"?>
<calcChain xmlns="http://schemas.openxmlformats.org/spreadsheetml/2006/main">
  <c r="Q19" i="3"/>
  <c r="O19"/>
  <c r="Q18"/>
  <c r="O18"/>
  <c r="Q17"/>
  <c r="O17"/>
  <c r="Q16"/>
  <c r="O16"/>
  <c r="Q15"/>
  <c r="O15"/>
  <c r="Q14"/>
  <c r="Q12" s="1"/>
  <c r="O14"/>
  <c r="O12" s="1"/>
  <c r="M14"/>
  <c r="K14"/>
  <c r="M13"/>
  <c r="K13"/>
  <c r="K12" s="1"/>
  <c r="M12"/>
  <c r="Q13" i="2"/>
  <c r="O13"/>
  <c r="Q12"/>
  <c r="O12"/>
  <c r="Q11"/>
  <c r="O11"/>
  <c r="O10"/>
  <c r="E21" i="4"/>
  <c r="E20"/>
  <c r="E19"/>
  <c r="E18"/>
  <c r="E17"/>
  <c r="E16"/>
  <c r="C21"/>
  <c r="C20"/>
  <c r="C19"/>
  <c r="C18"/>
  <c r="C17"/>
  <c r="C16"/>
  <c r="I20" i="3"/>
  <c r="I19"/>
  <c r="I18"/>
  <c r="I17"/>
  <c r="I16"/>
  <c r="I15"/>
  <c r="I14"/>
  <c r="I13"/>
  <c r="G20"/>
  <c r="G19"/>
  <c r="G18"/>
  <c r="G17"/>
  <c r="G16"/>
  <c r="G15"/>
  <c r="G14"/>
  <c r="G13"/>
  <c r="C21"/>
  <c r="C20"/>
  <c r="C19"/>
  <c r="C18"/>
  <c r="C17"/>
  <c r="C16"/>
  <c r="C15"/>
  <c r="C14"/>
  <c r="C13"/>
  <c r="E12"/>
  <c r="M13" i="2"/>
  <c r="M12"/>
  <c r="M11"/>
  <c r="K13"/>
  <c r="K12"/>
  <c r="K11"/>
  <c r="I19"/>
  <c r="I18"/>
  <c r="I17"/>
  <c r="I16"/>
  <c r="I15"/>
  <c r="I14"/>
  <c r="I13"/>
  <c r="I12"/>
  <c r="I11"/>
  <c r="G19"/>
  <c r="G18"/>
  <c r="G17"/>
  <c r="G16"/>
  <c r="G15"/>
  <c r="G14"/>
  <c r="G13"/>
  <c r="G12"/>
  <c r="G11"/>
  <c r="E13"/>
  <c r="E19"/>
  <c r="E18"/>
  <c r="E17"/>
  <c r="E16"/>
  <c r="E15"/>
  <c r="E14"/>
  <c r="E12"/>
  <c r="E11"/>
  <c r="C19"/>
  <c r="C18"/>
  <c r="C17"/>
  <c r="C16"/>
  <c r="C15"/>
  <c r="C14"/>
  <c r="C13"/>
  <c r="C12"/>
  <c r="C11"/>
  <c r="Q10" l="1"/>
  <c r="E14" i="4"/>
  <c r="C14"/>
  <c r="I12" i="3"/>
  <c r="G12"/>
  <c r="C12"/>
  <c r="M10" i="2"/>
  <c r="K10"/>
  <c r="I10"/>
  <c r="G10"/>
  <c r="E10"/>
  <c r="C10"/>
</calcChain>
</file>

<file path=xl/sharedStrings.xml><?xml version="1.0" encoding="utf-8"?>
<sst xmlns="http://schemas.openxmlformats.org/spreadsheetml/2006/main" count="263" uniqueCount="81">
  <si>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</si>
  <si>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</si>
  <si>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</si>
  <si>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</si>
  <si>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</si>
  <si>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</si>
  <si>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</si>
  <si>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</si>
  <si>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</si>
  <si>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</si>
  <si>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</si>
  <si>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</si>
  <si>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</si>
  <si>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</si>
  <si>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</si>
  <si>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</si>
  <si>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</si>
  <si>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</si>
  <si>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</si>
  <si>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</si>
  <si>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</si>
  <si>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</si>
  <si>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</si>
  <si>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</si>
  <si>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</si>
  <si>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</si>
  <si>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</si>
  <si>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</si>
  <si>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</si>
  <si>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</si>
  <si>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</si>
  <si>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</si>
  <si>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</si>
  <si>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</si>
  <si>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</si>
  <si>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</si>
  <si>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</si>
  <si>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</si>
  <si>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</si>
  <si>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</si>
  <si>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</si>
  <si>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</si>
  <si>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</si>
  <si>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</si>
  <si>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</si>
  <si>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</si>
  <si>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</si>
  <si>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</si>
  <si>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</si>
  <si>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</si>
  <si>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</si>
  <si>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</si>
  <si>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</si>
  <si>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</si>
  <si>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</si>
  <si>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</si>
  <si>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</si>
  <si>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</si>
  <si>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</si>
  <si>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</si>
  <si>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</si>
  <si>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</si>
  <si>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</si>
  <si>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</si>
  <si>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</si>
  <si>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</si>
  <si>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</si>
  <si>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</si>
  <si>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</si>
  <si>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Cultivating crops, rearing livestock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</si>
  <si>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</si>
  <si>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</si>
  <si>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</si>
  <si>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Freshwater culture </t>
  </si>
  <si>
    <t xml:space="preserve"> freshwater culture  </t>
  </si>
  <si>
    <t xml:space="preserve">freshwater culture </t>
  </si>
  <si>
    <t xml:space="preserve">freshwater culture  </t>
  </si>
  <si>
    <t>เพาะปลูกพืช เลี้ยงปศุสัตว์และ</t>
  </si>
  <si>
    <t>และเพาะเลี้ยงสัตว์น้ำในพื้นที่น้ำจืด</t>
  </si>
  <si>
    <t>Cultivating crops, rearing livestock</t>
  </si>
  <si>
    <t>and freshwater culture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</si>
</sst>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11" fillId="0" borderId="30" xfId="0" applyFont="1" applyFill="1" applyBorder="1"/>
    <xf numFmtId="0" fontId="4" fillId="0" borderId="30" xfId="0" applyFont="1" applyFill="1" applyBorder="1"/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2" borderId="4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  <xf numFmtId="0" fontId="3" fillId="0" borderId="0" xfId="0" applyFont="1" applyAlignment="1">
      <alignment horizontal="center" textRotation="180"/>
    </xf>
    <xf numFmtId="0" fontId="3" fillId="0" borderId="0" xfId="0" applyFont="1" applyFill="1" applyAlignment="1">
      <alignment textRotation="180"/>
    </xf>
    <xf numFmtId="0" fontId="3" fillId="0" borderId="0" xfId="0" applyFont="1" applyAlignment="1">
      <alignment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S69"/>
  <sheetViews>
    <sheetView defaultGridColor="0" topLeftCell="A10" colorId="12" workbookViewId="0">
      <selection activeCell="K25" sqref="K25"/>
    </sheetView>
  </sheetViews>
  <sheetFormatPr defaultColWidth="9.33203125" defaultRowHeight="18.75"/>
  <cols>
    <col min="1" max="1" width="2.33203125" style="19" customWidth="1"/>
    <col min="2" max="2" width="41" style="19" customWidth="1"/>
    <col min="3" max="3" width="13.5" style="19" customWidth="1"/>
    <col min="4" max="4" width="2.83203125" style="19" customWidth="1"/>
    <col min="5" max="5" width="13.5" style="19" customWidth="1"/>
    <col min="6" max="6" width="2.83203125" style="19" customWidth="1"/>
    <col min="7" max="7" width="13.5" style="19" customWidth="1"/>
    <col min="8" max="8" width="2.83203125" style="19" customWidth="1"/>
    <col min="9" max="9" width="13.5" style="19" customWidth="1"/>
    <col min="10" max="10" width="2.83203125" style="19" customWidth="1"/>
    <col min="11" max="11" width="13.5" style="19" customWidth="1"/>
    <col min="12" max="12" width="2.83203125" style="19" customWidth="1"/>
    <col min="13" max="13" width="13.5" style="19" customWidth="1"/>
    <col min="14" max="14" width="2.83203125" style="19" customWidth="1"/>
    <col min="15" max="15" width="13.5" style="19" customWidth="1"/>
    <col min="16" max="16" width="2.83203125" style="19" customWidth="1"/>
    <col min="17" max="17" width="13.5" style="19" customWidth="1"/>
    <col min="18" max="18" width="2.83203125" style="19" customWidth="1"/>
    <col min="19" max="19" width="5.1640625" style="19" customWidth="1"/>
    <col min="20" max="16384" width="9.33203125" style="19"/>
  </cols>
  <sheetData>
    <row r="1" spans="1:18" ht="21" customHeight="1"/>
    <row r="2" spans="1:18" ht="24" customHeight="1">
      <c r="B2" s="20" t="s">
        <v>60</v>
      </c>
      <c r="Q2" s="21"/>
      <c r="R2" s="51" t="s">
        <v>66</v>
      </c>
    </row>
    <row r="3" spans="1:18" s="22" customFormat="1" ht="24" customHeight="1">
      <c r="A3" s="34"/>
      <c r="B3" s="48" t="s">
        <v>67</v>
      </c>
      <c r="C3" s="34"/>
      <c r="Q3" s="23"/>
      <c r="R3" s="51" t="s">
        <v>64</v>
      </c>
    </row>
    <row r="4" spans="1:18" ht="5.0999999999999996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28.5" customHeight="1">
      <c r="A5" s="61"/>
      <c r="B5" s="60"/>
      <c r="C5" s="72" t="s">
        <v>3</v>
      </c>
      <c r="D5" s="73"/>
      <c r="E5" s="73"/>
      <c r="F5" s="74"/>
      <c r="G5" s="78" t="s">
        <v>7</v>
      </c>
      <c r="H5" s="79"/>
      <c r="I5" s="79"/>
      <c r="J5" s="80"/>
      <c r="K5" s="78" t="s">
        <v>17</v>
      </c>
      <c r="L5" s="79"/>
      <c r="M5" s="79"/>
      <c r="N5" s="80"/>
      <c r="O5" s="55" t="s">
        <v>6</v>
      </c>
      <c r="P5" s="56"/>
      <c r="Q5" s="56"/>
      <c r="R5" s="56"/>
    </row>
    <row r="6" spans="1:18" ht="28.5" customHeight="1">
      <c r="A6" s="65" t="s">
        <v>10</v>
      </c>
      <c r="B6" s="66"/>
      <c r="C6" s="63" t="s">
        <v>0</v>
      </c>
      <c r="D6" s="71"/>
      <c r="E6" s="71"/>
      <c r="F6" s="64"/>
      <c r="G6" s="63" t="s">
        <v>71</v>
      </c>
      <c r="H6" s="71"/>
      <c r="I6" s="71"/>
      <c r="J6" s="64"/>
      <c r="K6" s="63" t="s">
        <v>9</v>
      </c>
      <c r="L6" s="71"/>
      <c r="M6" s="71"/>
      <c r="N6" s="64"/>
      <c r="O6" s="57" t="s">
        <v>73</v>
      </c>
      <c r="P6" s="58"/>
      <c r="Q6" s="58"/>
      <c r="R6" s="58"/>
    </row>
    <row r="7" spans="1:18" ht="28.5" customHeight="1">
      <c r="A7" s="67" t="s">
        <v>11</v>
      </c>
      <c r="B7" s="68"/>
      <c r="C7" s="72" t="s">
        <v>4</v>
      </c>
      <c r="D7" s="74"/>
      <c r="E7" s="75" t="s">
        <v>5</v>
      </c>
      <c r="F7" s="76"/>
      <c r="G7" s="72" t="s">
        <v>4</v>
      </c>
      <c r="H7" s="74"/>
      <c r="I7" s="75" t="s">
        <v>5</v>
      </c>
      <c r="J7" s="76"/>
      <c r="K7" s="72" t="s">
        <v>4</v>
      </c>
      <c r="L7" s="74"/>
      <c r="M7" s="75" t="s">
        <v>5</v>
      </c>
      <c r="N7" s="76"/>
      <c r="O7" s="59" t="s">
        <v>4</v>
      </c>
      <c r="P7" s="60"/>
      <c r="Q7" s="59" t="s">
        <v>5</v>
      </c>
      <c r="R7" s="61"/>
    </row>
    <row r="8" spans="1:18" s="24" customFormat="1" ht="28.5" customHeight="1">
      <c r="A8" s="69"/>
      <c r="B8" s="70"/>
      <c r="C8" s="63" t="s">
        <v>1</v>
      </c>
      <c r="D8" s="64"/>
      <c r="E8" s="77" t="s">
        <v>2</v>
      </c>
      <c r="F8" s="64"/>
      <c r="G8" s="63" t="s">
        <v>1</v>
      </c>
      <c r="H8" s="64"/>
      <c r="I8" s="77" t="s">
        <v>2</v>
      </c>
      <c r="J8" s="64"/>
      <c r="K8" s="63" t="s">
        <v>1</v>
      </c>
      <c r="L8" s="64"/>
      <c r="M8" s="77" t="s">
        <v>2</v>
      </c>
      <c r="N8" s="64"/>
      <c r="O8" s="57" t="s">
        <v>1</v>
      </c>
      <c r="P8" s="62"/>
      <c r="Q8" s="57" t="s">
        <v>2</v>
      </c>
      <c r="R8" s="58"/>
    </row>
    <row r="9" spans="1:18" ht="9" customHeight="1">
      <c r="A9" s="24"/>
      <c r="B9" s="42"/>
      <c r="C9" s="10"/>
      <c r="D9" s="10"/>
      <c r="E9" s="10"/>
      <c r="F9" s="10"/>
      <c r="G9" s="10"/>
      <c r="H9" s="24"/>
      <c r="I9" s="10"/>
      <c r="J9" s="24"/>
      <c r="K9" s="10"/>
      <c r="L9" s="24"/>
      <c r="M9" s="10"/>
      <c r="N9" s="24"/>
      <c r="O9" s="10"/>
      <c r="Q9" s="10"/>
    </row>
    <row r="10" spans="1:18" s="28" customFormat="1" ht="28.5" customHeight="1">
      <c r="A10" s="27" t="s">
        <v>8</v>
      </c>
      <c r="B10" s="43"/>
      <c r="C10" s="52">
        <f>SUM(C11:C19)</f>
        <v>34412</v>
      </c>
      <c r="D10" s="52"/>
      <c r="E10" s="52">
        <f>SUM(E11:E19)</f>
        <v>424235.78250000003</v>
      </c>
      <c r="F10" s="52"/>
      <c r="G10" s="52">
        <f>SUM(G11:G19)</f>
        <v>27066</v>
      </c>
      <c r="H10" s="52"/>
      <c r="I10" s="52">
        <f>SUM(I11:I19)</f>
        <v>342397.39749999996</v>
      </c>
      <c r="J10" s="52"/>
      <c r="K10" s="53">
        <f>SUM(K11:K19)</f>
        <v>840</v>
      </c>
      <c r="L10" s="53"/>
      <c r="M10" s="52">
        <f>SUM(M11:M19)</f>
        <v>759.62</v>
      </c>
      <c r="N10" s="53"/>
      <c r="O10" s="53">
        <f>SUM(O11:O19)</f>
        <v>102</v>
      </c>
      <c r="P10" s="53"/>
      <c r="Q10" s="53">
        <f>SUM(Q11:Q19)</f>
        <v>421.0575</v>
      </c>
    </row>
    <row r="11" spans="1:18" s="29" customFormat="1" ht="28.5" customHeight="1">
      <c r="A11" s="24"/>
      <c r="B11" s="42" t="s">
        <v>63</v>
      </c>
      <c r="C11" s="18">
        <f>495+1423</f>
        <v>1918</v>
      </c>
      <c r="D11" s="18"/>
      <c r="E11" s="18">
        <f>67.4425+1255.79</f>
        <v>1323.2325000000001</v>
      </c>
      <c r="F11" s="18"/>
      <c r="G11" s="18">
        <f>41+741</f>
        <v>782</v>
      </c>
      <c r="H11" s="18"/>
      <c r="I11" s="18">
        <f>8.2675+684.75</f>
        <v>693.01750000000004</v>
      </c>
      <c r="J11" s="18"/>
      <c r="K11" s="18">
        <f>379+351</f>
        <v>730</v>
      </c>
      <c r="L11" s="18"/>
      <c r="M11" s="18">
        <f>48.93+278.9075</f>
        <v>327.83750000000003</v>
      </c>
      <c r="N11" s="18"/>
      <c r="O11" s="17">
        <f>38+39</f>
        <v>77</v>
      </c>
      <c r="P11" s="17"/>
      <c r="Q11" s="17">
        <f>3.0575+31.25</f>
        <v>34.307499999999997</v>
      </c>
    </row>
    <row r="12" spans="1:18" s="29" customFormat="1" ht="28.5" customHeight="1">
      <c r="A12" s="24"/>
      <c r="B12" s="42" t="s">
        <v>43</v>
      </c>
      <c r="C12" s="18">
        <f>4892+5679</f>
        <v>10571</v>
      </c>
      <c r="D12" s="18"/>
      <c r="E12" s="18">
        <f>12092.53+25954.51</f>
        <v>38047.040000000001</v>
      </c>
      <c r="F12" s="18"/>
      <c r="G12" s="18">
        <f>3888+4695</f>
        <v>8583</v>
      </c>
      <c r="H12" s="18"/>
      <c r="I12" s="18">
        <f>9670.43+21509.92</f>
        <v>31180.35</v>
      </c>
      <c r="J12" s="18"/>
      <c r="K12" s="17">
        <f>82+18</f>
        <v>100</v>
      </c>
      <c r="L12" s="17"/>
      <c r="M12" s="17">
        <f>177.4675+82.34</f>
        <v>259.8075</v>
      </c>
      <c r="N12" s="17"/>
      <c r="O12" s="17">
        <f>16+4</f>
        <v>20</v>
      </c>
      <c r="P12" s="17"/>
      <c r="Q12" s="17">
        <f>35.75+15.5</f>
        <v>51.25</v>
      </c>
    </row>
    <row r="13" spans="1:18" s="29" customFormat="1" ht="28.5" customHeight="1">
      <c r="A13" s="24"/>
      <c r="B13" s="42" t="s">
        <v>44</v>
      </c>
      <c r="C13" s="18">
        <f>3752+2525</f>
        <v>6277</v>
      </c>
      <c r="D13" s="18"/>
      <c r="E13" s="18">
        <f>24142.04+20890.63</f>
        <v>45032.67</v>
      </c>
      <c r="F13" s="18"/>
      <c r="G13" s="18">
        <f>2986+2009</f>
        <v>4995</v>
      </c>
      <c r="H13" s="18"/>
      <c r="I13" s="18">
        <f>19233.48+16608</f>
        <v>35841.479999999996</v>
      </c>
      <c r="J13" s="18"/>
      <c r="K13" s="17">
        <f>3+1</f>
        <v>4</v>
      </c>
      <c r="L13" s="17"/>
      <c r="M13" s="17">
        <f>18+8</f>
        <v>26</v>
      </c>
      <c r="N13" s="17"/>
      <c r="O13" s="17">
        <f>1+2</f>
        <v>3</v>
      </c>
      <c r="P13" s="17"/>
      <c r="Q13" s="17">
        <f>5.5+16</f>
        <v>21.5</v>
      </c>
    </row>
    <row r="14" spans="1:18" s="29" customFormat="1" ht="28.5" customHeight="1">
      <c r="A14" s="24"/>
      <c r="B14" s="42" t="s">
        <v>45</v>
      </c>
      <c r="C14" s="18">
        <f>6251+3859</f>
        <v>10110</v>
      </c>
      <c r="D14" s="18"/>
      <c r="E14" s="18">
        <f>69010.48+63080.89</f>
        <v>132091.37</v>
      </c>
      <c r="F14" s="18"/>
      <c r="G14" s="18">
        <f>5160+3130</f>
        <v>8290</v>
      </c>
      <c r="H14" s="18"/>
      <c r="I14" s="18">
        <f>56731.89+51083.1</f>
        <v>107814.98999999999</v>
      </c>
      <c r="J14" s="18"/>
      <c r="K14" s="17">
        <v>4</v>
      </c>
      <c r="L14" s="17"/>
      <c r="M14" s="39">
        <v>45.975000000000001</v>
      </c>
      <c r="N14" s="17"/>
      <c r="O14" s="17">
        <v>1</v>
      </c>
      <c r="P14" s="17"/>
      <c r="Q14" s="17">
        <v>14</v>
      </c>
    </row>
    <row r="15" spans="1:18" s="29" customFormat="1" ht="28.5" customHeight="1">
      <c r="A15" s="24"/>
      <c r="B15" s="42" t="s">
        <v>46</v>
      </c>
      <c r="C15" s="18">
        <f>2141+915+1297</f>
        <v>4353</v>
      </c>
      <c r="D15" s="18"/>
      <c r="E15" s="18">
        <f>44709.09+23779.54+42057.57</f>
        <v>110546.20000000001</v>
      </c>
      <c r="F15" s="18"/>
      <c r="G15" s="18">
        <f>1724+739+1023</f>
        <v>3486</v>
      </c>
      <c r="H15" s="18"/>
      <c r="I15" s="18">
        <f>35915.81+19172.76+33050.88</f>
        <v>88139.449999999983</v>
      </c>
      <c r="J15" s="18"/>
      <c r="K15" s="17">
        <v>1</v>
      </c>
      <c r="L15" s="17"/>
      <c r="M15" s="17">
        <v>20</v>
      </c>
      <c r="N15" s="17"/>
      <c r="O15" s="17" t="s">
        <v>62</v>
      </c>
      <c r="P15" s="17"/>
      <c r="Q15" s="17" t="s">
        <v>62</v>
      </c>
    </row>
    <row r="16" spans="1:18" s="29" customFormat="1" ht="28.5" customHeight="1">
      <c r="A16" s="24"/>
      <c r="B16" s="42" t="s">
        <v>47</v>
      </c>
      <c r="C16" s="18">
        <f>482+322</f>
        <v>804</v>
      </c>
      <c r="D16" s="18"/>
      <c r="E16" s="18">
        <f>20401.27+16606.22</f>
        <v>37007.490000000005</v>
      </c>
      <c r="F16" s="18"/>
      <c r="G16" s="18">
        <f>380+261</f>
        <v>641</v>
      </c>
      <c r="H16" s="18"/>
      <c r="I16" s="18">
        <f>16090.28+13440.45</f>
        <v>29530.730000000003</v>
      </c>
      <c r="J16" s="18"/>
      <c r="K16" s="17" t="s">
        <v>62</v>
      </c>
      <c r="L16" s="17"/>
      <c r="M16" s="17" t="s">
        <v>62</v>
      </c>
      <c r="N16" s="17"/>
      <c r="O16" s="17" t="s">
        <v>62</v>
      </c>
      <c r="P16" s="17"/>
      <c r="Q16" s="17" t="s">
        <v>62</v>
      </c>
    </row>
    <row r="17" spans="1:19" s="29" customFormat="1" ht="28.5" customHeight="1">
      <c r="A17" s="24"/>
      <c r="B17" s="42" t="s">
        <v>48</v>
      </c>
      <c r="C17" s="18">
        <f>207+71+57</f>
        <v>335</v>
      </c>
      <c r="D17" s="18"/>
      <c r="E17" s="18">
        <f>13569.38+6083.52+6256.13</f>
        <v>25909.030000000002</v>
      </c>
      <c r="F17" s="18"/>
      <c r="G17" s="18">
        <f>154+58+45</f>
        <v>257</v>
      </c>
      <c r="H17" s="18"/>
      <c r="I17" s="18">
        <f>10110.13+4951.5+4952</f>
        <v>20013.629999999997</v>
      </c>
      <c r="J17" s="18"/>
      <c r="K17" s="17">
        <v>1</v>
      </c>
      <c r="L17" s="17"/>
      <c r="M17" s="17">
        <v>80</v>
      </c>
      <c r="N17" s="17"/>
      <c r="O17" s="17" t="s">
        <v>62</v>
      </c>
      <c r="P17" s="17"/>
      <c r="Q17" s="17" t="s">
        <v>62</v>
      </c>
    </row>
    <row r="18" spans="1:19" s="29" customFormat="1" ht="28.5" customHeight="1">
      <c r="A18" s="24"/>
      <c r="B18" s="42" t="s">
        <v>49</v>
      </c>
      <c r="C18" s="17">
        <f>17+9+8</f>
        <v>34</v>
      </c>
      <c r="D18" s="17"/>
      <c r="E18" s="18">
        <f>2578.75+1831+2654</f>
        <v>7063.75</v>
      </c>
      <c r="F18" s="18"/>
      <c r="G18" s="18">
        <f>15+5+5</f>
        <v>25</v>
      </c>
      <c r="H18" s="18"/>
      <c r="I18" s="18">
        <f>2285.75+1031+1754</f>
        <v>5070.75</v>
      </c>
      <c r="J18" s="17"/>
      <c r="K18" s="17" t="s">
        <v>62</v>
      </c>
      <c r="L18" s="17"/>
      <c r="M18" s="17" t="s">
        <v>62</v>
      </c>
      <c r="N18" s="18"/>
      <c r="O18" s="17">
        <v>1</v>
      </c>
      <c r="P18" s="19"/>
      <c r="Q18" s="17">
        <v>300</v>
      </c>
    </row>
    <row r="19" spans="1:19" s="29" customFormat="1" ht="28.5" customHeight="1">
      <c r="A19" s="24"/>
      <c r="B19" s="42" t="s">
        <v>50</v>
      </c>
      <c r="C19" s="17">
        <f>4+6</f>
        <v>10</v>
      </c>
      <c r="D19" s="17"/>
      <c r="E19" s="18">
        <f>2430+24785</f>
        <v>27215</v>
      </c>
      <c r="F19" s="18"/>
      <c r="G19" s="17">
        <f>3+4</f>
        <v>7</v>
      </c>
      <c r="H19" s="17"/>
      <c r="I19" s="18">
        <f>1930+22183</f>
        <v>24113</v>
      </c>
      <c r="J19" s="18"/>
      <c r="K19" s="17" t="s">
        <v>62</v>
      </c>
      <c r="L19" s="17"/>
      <c r="M19" s="17" t="s">
        <v>62</v>
      </c>
      <c r="N19" s="17"/>
      <c r="O19" s="17" t="s">
        <v>62</v>
      </c>
      <c r="P19" s="17"/>
      <c r="Q19" s="17" t="s">
        <v>62</v>
      </c>
    </row>
    <row r="20" spans="1:19" s="31" customFormat="1" ht="11.25" customHeight="1">
      <c r="A20" s="40"/>
      <c r="B20" s="44"/>
      <c r="C20" s="40"/>
      <c r="D20" s="40"/>
      <c r="E20" s="40"/>
      <c r="F20" s="40"/>
      <c r="G20" s="40"/>
      <c r="H20" s="40"/>
      <c r="I20" s="40"/>
      <c r="J20" s="40"/>
      <c r="K20" s="41"/>
      <c r="L20" s="41"/>
      <c r="M20" s="41"/>
      <c r="N20" s="40"/>
      <c r="O20" s="40"/>
      <c r="P20" s="40"/>
      <c r="Q20" s="40"/>
      <c r="R20" s="40"/>
    </row>
    <row r="21" spans="1:19">
      <c r="B21" s="24"/>
      <c r="C21" s="24"/>
      <c r="D21" s="24"/>
      <c r="E21" s="24"/>
      <c r="F21" s="24"/>
      <c r="G21" s="24"/>
      <c r="H21" s="24"/>
      <c r="I21" s="24"/>
      <c r="J21" s="24"/>
      <c r="K21" s="35"/>
      <c r="L21" s="35"/>
      <c r="M21" s="35"/>
      <c r="N21" s="24"/>
    </row>
    <row r="22" spans="1:19">
      <c r="B22" s="24"/>
      <c r="C22" s="24"/>
      <c r="D22" s="24"/>
      <c r="E22" s="24"/>
      <c r="F22" s="24"/>
      <c r="G22" s="24"/>
      <c r="H22" s="24"/>
      <c r="I22" s="24"/>
      <c r="J22" s="24"/>
      <c r="K22" s="35"/>
      <c r="L22" s="35"/>
      <c r="M22" s="35"/>
      <c r="N22" s="24"/>
      <c r="O22" s="36"/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35"/>
      <c r="L23" s="35"/>
      <c r="M23" s="35"/>
      <c r="N23" s="24"/>
    </row>
    <row r="24" spans="1:19" ht="24" customHeight="1">
      <c r="B24" s="24"/>
      <c r="C24" s="24"/>
      <c r="D24" s="24"/>
      <c r="E24" s="24"/>
      <c r="F24" s="24"/>
      <c r="G24" s="24"/>
      <c r="H24" s="24"/>
      <c r="I24" s="24"/>
      <c r="J24" s="24"/>
      <c r="K24" s="35"/>
      <c r="L24" s="35"/>
      <c r="M24" s="35"/>
      <c r="N24" s="24"/>
      <c r="S24" s="132">
        <v>45</v>
      </c>
    </row>
    <row r="25" spans="1:19" ht="17.25" customHeight="1">
      <c r="B25" s="24"/>
      <c r="C25" s="24"/>
      <c r="D25" s="24"/>
      <c r="E25" s="24"/>
      <c r="F25" s="24"/>
      <c r="G25" s="24"/>
      <c r="H25" s="24"/>
      <c r="I25" s="24"/>
      <c r="J25" s="24"/>
      <c r="K25" s="35"/>
      <c r="L25" s="35"/>
      <c r="M25" s="35"/>
      <c r="N25" s="24"/>
    </row>
    <row r="26" spans="1:19">
      <c r="B26" s="24"/>
      <c r="C26" s="24"/>
      <c r="D26" s="24"/>
      <c r="E26" s="24"/>
      <c r="F26" s="24"/>
      <c r="G26" s="24"/>
      <c r="H26" s="24"/>
      <c r="I26" s="24"/>
      <c r="J26" s="24"/>
      <c r="K26" s="35"/>
      <c r="L26" s="35"/>
      <c r="M26" s="35"/>
      <c r="N26" s="24"/>
    </row>
    <row r="27" spans="1:19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5"/>
      <c r="M27" s="35"/>
      <c r="N27" s="24"/>
    </row>
    <row r="28" spans="1:19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5"/>
      <c r="M28" s="35"/>
      <c r="N28" s="24"/>
    </row>
    <row r="29" spans="1:19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5"/>
      <c r="M29" s="35"/>
      <c r="N29" s="24"/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5"/>
      <c r="M30" s="35"/>
      <c r="N30" s="24"/>
    </row>
    <row r="31" spans="1:19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5"/>
      <c r="M31" s="35"/>
      <c r="N31" s="24"/>
    </row>
    <row r="32" spans="1:19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5"/>
      <c r="M32" s="35"/>
      <c r="N32" s="24"/>
    </row>
    <row r="33" spans="2:14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5"/>
      <c r="M33" s="35"/>
      <c r="N33" s="24"/>
    </row>
    <row r="34" spans="2:14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5"/>
      <c r="M34" s="35"/>
      <c r="N34" s="24"/>
    </row>
    <row r="35" spans="2:14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5"/>
      <c r="M35" s="35"/>
      <c r="N35" s="24"/>
    </row>
    <row r="36" spans="2:14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35"/>
      <c r="M36" s="35"/>
      <c r="N36" s="24"/>
    </row>
    <row r="37" spans="2:14">
      <c r="L37" s="37"/>
      <c r="M37" s="37"/>
    </row>
    <row r="38" spans="2:14">
      <c r="L38" s="37"/>
      <c r="M38" s="37"/>
    </row>
    <row r="39" spans="2:14">
      <c r="L39" s="37"/>
      <c r="M39" s="37"/>
    </row>
    <row r="40" spans="2:14">
      <c r="L40" s="37"/>
      <c r="M40" s="37"/>
    </row>
    <row r="41" spans="2:14">
      <c r="L41" s="37"/>
      <c r="M41" s="37"/>
    </row>
    <row r="42" spans="2:14">
      <c r="L42" s="37"/>
      <c r="M42" s="37"/>
    </row>
    <row r="43" spans="2:14">
      <c r="L43" s="37"/>
      <c r="M43" s="37"/>
    </row>
    <row r="44" spans="2:14">
      <c r="L44" s="37"/>
      <c r="M44" s="37"/>
    </row>
    <row r="45" spans="2:14">
      <c r="L45" s="37"/>
      <c r="M45" s="37"/>
    </row>
    <row r="46" spans="2:14">
      <c r="L46" s="37"/>
      <c r="M46" s="37"/>
    </row>
    <row r="47" spans="2:14">
      <c r="L47" s="37"/>
      <c r="M47" s="37"/>
    </row>
    <row r="48" spans="2:14">
      <c r="L48" s="37"/>
      <c r="M48" s="37"/>
    </row>
    <row r="49" spans="12:13">
      <c r="L49" s="37"/>
      <c r="M49" s="37"/>
    </row>
    <row r="50" spans="12:13">
      <c r="L50" s="37"/>
      <c r="M50" s="37"/>
    </row>
    <row r="51" spans="12:13">
      <c r="L51" s="37"/>
      <c r="M51" s="37"/>
    </row>
    <row r="52" spans="12:13">
      <c r="L52" s="37"/>
      <c r="M52" s="37"/>
    </row>
    <row r="53" spans="12:13">
      <c r="L53" s="37"/>
      <c r="M53" s="37"/>
    </row>
    <row r="54" spans="12:13">
      <c r="L54" s="37"/>
      <c r="M54" s="37"/>
    </row>
    <row r="55" spans="12:13">
      <c r="L55" s="37"/>
      <c r="M55" s="37"/>
    </row>
    <row r="56" spans="12:13">
      <c r="L56" s="37"/>
      <c r="M56" s="37"/>
    </row>
    <row r="57" spans="12:13">
      <c r="L57" s="37"/>
      <c r="M57" s="37"/>
    </row>
    <row r="58" spans="12:13">
      <c r="L58" s="37"/>
      <c r="M58" s="37"/>
    </row>
    <row r="59" spans="12:13">
      <c r="L59" s="37"/>
      <c r="M59" s="37"/>
    </row>
    <row r="60" spans="12:13">
      <c r="L60" s="37"/>
      <c r="M60" s="37"/>
    </row>
    <row r="61" spans="12:13">
      <c r="L61" s="37"/>
      <c r="M61" s="37"/>
    </row>
    <row r="62" spans="12:13">
      <c r="L62" s="37"/>
      <c r="M62" s="37"/>
    </row>
    <row r="63" spans="12:13">
      <c r="L63" s="37"/>
      <c r="M63" s="37"/>
    </row>
    <row r="64" spans="12:13">
      <c r="L64" s="37"/>
      <c r="M64" s="37"/>
    </row>
    <row r="65" spans="12:13">
      <c r="L65" s="37"/>
      <c r="M65" s="37"/>
    </row>
    <row r="66" spans="12:13">
      <c r="L66" s="37"/>
      <c r="M66" s="37"/>
    </row>
    <row r="67" spans="12:13">
      <c r="L67" s="37"/>
      <c r="M67" s="37"/>
    </row>
    <row r="68" spans="12:13">
      <c r="L68" s="37"/>
      <c r="M68" s="37"/>
    </row>
    <row r="69" spans="12:13">
      <c r="L69" s="37"/>
      <c r="M69" s="37"/>
    </row>
  </sheetData>
  <mergeCells count="28"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O5:R5"/>
    <mergeCell ref="O6:R6"/>
    <mergeCell ref="O7:P7"/>
    <mergeCell ref="Q7:R7"/>
    <mergeCell ref="O8:P8"/>
    <mergeCell ref="Q8:R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S46"/>
  <sheetViews>
    <sheetView showGridLines="0" defaultGridColor="0" colorId="12" workbookViewId="0">
      <selection activeCell="E11" sqref="E11"/>
    </sheetView>
  </sheetViews>
  <sheetFormatPr defaultColWidth="9.33203125" defaultRowHeight="18.75"/>
  <cols>
    <col min="1" max="1" width="2.33203125" style="19" customWidth="1"/>
    <col min="2" max="2" width="32.83203125" style="19" customWidth="1"/>
    <col min="3" max="3" width="14.5" style="19" customWidth="1"/>
    <col min="4" max="4" width="2.5" style="19" customWidth="1"/>
    <col min="5" max="5" width="14.5" style="19" customWidth="1"/>
    <col min="6" max="6" width="2.5" style="19" customWidth="1"/>
    <col min="7" max="7" width="14.5" style="19" customWidth="1"/>
    <col min="8" max="8" width="2.5" style="19" customWidth="1"/>
    <col min="9" max="9" width="14.5" style="19" customWidth="1"/>
    <col min="10" max="10" width="2.5" style="19" customWidth="1"/>
    <col min="11" max="11" width="14.5" style="19" customWidth="1"/>
    <col min="12" max="12" width="2.5" style="19" customWidth="1"/>
    <col min="13" max="13" width="14.5" style="19" customWidth="1"/>
    <col min="14" max="14" width="2.5" style="19" customWidth="1"/>
    <col min="15" max="15" width="15.1640625" style="19" customWidth="1"/>
    <col min="16" max="16" width="2.5" style="19" customWidth="1"/>
    <col min="17" max="17" width="15.1640625" style="19" customWidth="1"/>
    <col min="18" max="18" width="3.5" style="19" customWidth="1"/>
    <col min="19" max="19" width="5" style="19" customWidth="1"/>
    <col min="20" max="20" width="3.33203125" style="19" customWidth="1"/>
    <col min="21" max="16384" width="9.33203125" style="19"/>
  </cols>
  <sheetData>
    <row r="1" spans="1:19">
      <c r="S1" s="133">
        <v>46</v>
      </c>
    </row>
    <row r="2" spans="1:19" ht="24" customHeight="1">
      <c r="B2" s="20" t="s">
        <v>61</v>
      </c>
      <c r="Q2" s="21"/>
      <c r="R2" s="51" t="s">
        <v>65</v>
      </c>
    </row>
    <row r="3" spans="1:19" s="22" customFormat="1" ht="24" customHeight="1">
      <c r="B3" s="20" t="s">
        <v>68</v>
      </c>
      <c r="Q3" s="23"/>
      <c r="R3" s="51" t="s">
        <v>64</v>
      </c>
    </row>
    <row r="4" spans="1:19" ht="5.0999999999999996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ht="23.25" customHeight="1">
      <c r="A5" s="61"/>
      <c r="B5" s="60"/>
      <c r="C5" s="72" t="s">
        <v>14</v>
      </c>
      <c r="D5" s="73"/>
      <c r="E5" s="73"/>
      <c r="F5" s="74"/>
      <c r="G5" s="72" t="s">
        <v>14</v>
      </c>
      <c r="H5" s="73"/>
      <c r="I5" s="73"/>
      <c r="J5" s="74"/>
      <c r="K5" s="72" t="s">
        <v>18</v>
      </c>
      <c r="L5" s="73"/>
      <c r="M5" s="73"/>
      <c r="N5" s="74"/>
      <c r="O5" s="59" t="s">
        <v>77</v>
      </c>
      <c r="P5" s="61"/>
      <c r="Q5" s="61"/>
      <c r="R5" s="61"/>
    </row>
    <row r="6" spans="1:19" ht="23.25" customHeight="1">
      <c r="A6" s="65"/>
      <c r="B6" s="66"/>
      <c r="C6" s="89" t="s">
        <v>17</v>
      </c>
      <c r="D6" s="90"/>
      <c r="E6" s="90"/>
      <c r="F6" s="76"/>
      <c r="G6" s="89" t="s">
        <v>6</v>
      </c>
      <c r="H6" s="90"/>
      <c r="I6" s="90"/>
      <c r="J6" s="76"/>
      <c r="K6" s="89" t="s">
        <v>6</v>
      </c>
      <c r="L6" s="90"/>
      <c r="M6" s="90"/>
      <c r="N6" s="76"/>
      <c r="O6" s="83" t="s">
        <v>78</v>
      </c>
      <c r="P6" s="65"/>
      <c r="Q6" s="65"/>
      <c r="R6" s="65"/>
    </row>
    <row r="7" spans="1:19" ht="22.5" customHeight="1">
      <c r="A7" s="65" t="s">
        <v>10</v>
      </c>
      <c r="B7" s="66"/>
      <c r="C7" s="91" t="s">
        <v>12</v>
      </c>
      <c r="D7" s="92"/>
      <c r="E7" s="92"/>
      <c r="F7" s="93"/>
      <c r="G7" s="91" t="s">
        <v>20</v>
      </c>
      <c r="H7" s="92"/>
      <c r="I7" s="92"/>
      <c r="J7" s="93"/>
      <c r="K7" s="91" t="s">
        <v>21</v>
      </c>
      <c r="L7" s="92"/>
      <c r="M7" s="92"/>
      <c r="N7" s="93"/>
      <c r="O7" s="84" t="s">
        <v>79</v>
      </c>
      <c r="P7" s="85"/>
      <c r="Q7" s="85"/>
      <c r="R7" s="85"/>
    </row>
    <row r="8" spans="1:19" ht="23.25" customHeight="1">
      <c r="A8" s="67" t="s">
        <v>11</v>
      </c>
      <c r="B8" s="68"/>
      <c r="C8" s="86" t="s">
        <v>13</v>
      </c>
      <c r="D8" s="87"/>
      <c r="E8" s="87"/>
      <c r="F8" s="88"/>
      <c r="G8" s="63" t="s">
        <v>74</v>
      </c>
      <c r="H8" s="71"/>
      <c r="I8" s="71"/>
      <c r="J8" s="64"/>
      <c r="K8" s="63" t="s">
        <v>74</v>
      </c>
      <c r="L8" s="71"/>
      <c r="M8" s="71"/>
      <c r="N8" s="64"/>
      <c r="O8" s="57" t="s">
        <v>80</v>
      </c>
      <c r="P8" s="58"/>
      <c r="Q8" s="58"/>
      <c r="R8" s="58"/>
    </row>
    <row r="9" spans="1:19" ht="23.25" customHeight="1">
      <c r="A9" s="65"/>
      <c r="B9" s="66"/>
      <c r="C9" s="72" t="s">
        <v>4</v>
      </c>
      <c r="D9" s="74"/>
      <c r="E9" s="75" t="s">
        <v>5</v>
      </c>
      <c r="F9" s="76"/>
      <c r="G9" s="72" t="s">
        <v>4</v>
      </c>
      <c r="H9" s="74"/>
      <c r="I9" s="75" t="s">
        <v>5</v>
      </c>
      <c r="J9" s="76"/>
      <c r="K9" s="72" t="s">
        <v>4</v>
      </c>
      <c r="L9" s="74"/>
      <c r="M9" s="75" t="s">
        <v>5</v>
      </c>
      <c r="N9" s="76"/>
      <c r="O9" s="72" t="s">
        <v>4</v>
      </c>
      <c r="P9" s="74"/>
      <c r="Q9" s="75" t="s">
        <v>5</v>
      </c>
      <c r="R9" s="82"/>
    </row>
    <row r="10" spans="1:19" s="24" customFormat="1" ht="19.5" customHeight="1">
      <c r="A10" s="94"/>
      <c r="B10" s="70"/>
      <c r="C10" s="63" t="s">
        <v>1</v>
      </c>
      <c r="D10" s="64"/>
      <c r="E10" s="77" t="s">
        <v>2</v>
      </c>
      <c r="F10" s="64"/>
      <c r="G10" s="63" t="s">
        <v>1</v>
      </c>
      <c r="H10" s="64"/>
      <c r="I10" s="77" t="s">
        <v>2</v>
      </c>
      <c r="J10" s="64"/>
      <c r="K10" s="63" t="s">
        <v>1</v>
      </c>
      <c r="L10" s="64"/>
      <c r="M10" s="77" t="s">
        <v>2</v>
      </c>
      <c r="N10" s="64"/>
      <c r="O10" s="63" t="s">
        <v>1</v>
      </c>
      <c r="P10" s="64"/>
      <c r="Q10" s="77" t="s">
        <v>2</v>
      </c>
      <c r="R10" s="81"/>
    </row>
    <row r="11" spans="1:19" ht="5.0999999999999996" customHeight="1">
      <c r="A11" s="24"/>
      <c r="B11" s="4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9" s="28" customFormat="1" ht="29.25" customHeight="1">
      <c r="A12" s="26" t="s">
        <v>8</v>
      </c>
      <c r="B12" s="47"/>
      <c r="C12" s="52">
        <f>SUM(C13:C21)</f>
        <v>5338</v>
      </c>
      <c r="D12" s="53"/>
      <c r="E12" s="52">
        <f>SUM(E13:E21)</f>
        <v>23497</v>
      </c>
      <c r="F12" s="52"/>
      <c r="G12" s="52">
        <f t="shared" ref="G12:I12" si="0">SUM(G13:G21)</f>
        <v>576</v>
      </c>
      <c r="H12" s="52"/>
      <c r="I12" s="52">
        <f t="shared" si="0"/>
        <v>10077.069500000001</v>
      </c>
      <c r="J12" s="52"/>
      <c r="K12" s="52">
        <f t="shared" ref="K12:M12" si="1">SUM(K13:K21)</f>
        <v>28</v>
      </c>
      <c r="L12" s="52"/>
      <c r="M12" s="52">
        <f t="shared" si="1"/>
        <v>42.274999999999999</v>
      </c>
      <c r="N12" s="53"/>
      <c r="O12" s="53">
        <f>SUM(O13:O21)</f>
        <v>462</v>
      </c>
      <c r="P12" s="53"/>
      <c r="Q12" s="52">
        <f>SUM(Q13:Q21)</f>
        <v>9890.0225000000009</v>
      </c>
      <c r="R12" s="19"/>
      <c r="S12" s="19"/>
    </row>
    <row r="13" spans="1:19" s="29" customFormat="1" ht="29.25" customHeight="1">
      <c r="A13" s="24"/>
      <c r="B13" s="42" t="s">
        <v>15</v>
      </c>
      <c r="C13" s="18">
        <f>33+248</f>
        <v>281</v>
      </c>
      <c r="D13" s="17"/>
      <c r="E13" s="17">
        <v>10</v>
      </c>
      <c r="F13" s="17"/>
      <c r="G13" s="17">
        <f>1+18</f>
        <v>19</v>
      </c>
      <c r="H13" s="17"/>
      <c r="I13" s="18">
        <f>0.3125+17.26</f>
        <v>17.572500000000002</v>
      </c>
      <c r="J13" s="17"/>
      <c r="K13" s="17">
        <f>3+18</f>
        <v>21</v>
      </c>
      <c r="L13" s="17"/>
      <c r="M13" s="54">
        <f>1+14.75</f>
        <v>15.75</v>
      </c>
      <c r="N13" s="17"/>
      <c r="O13" s="17">
        <v>8</v>
      </c>
      <c r="P13" s="17"/>
      <c r="Q13" s="18">
        <v>7.95</v>
      </c>
      <c r="R13" s="19"/>
      <c r="S13" s="19"/>
    </row>
    <row r="14" spans="1:19" s="29" customFormat="1" ht="29.25" customHeight="1">
      <c r="A14" s="24"/>
      <c r="B14" s="42" t="s">
        <v>51</v>
      </c>
      <c r="C14" s="18">
        <f>811+839</f>
        <v>1650</v>
      </c>
      <c r="D14" s="17"/>
      <c r="E14" s="17">
        <v>499</v>
      </c>
      <c r="F14" s="17"/>
      <c r="G14" s="39">
        <f>45+68</f>
        <v>113</v>
      </c>
      <c r="H14" s="17"/>
      <c r="I14" s="18">
        <f>107.6275+304.2</f>
        <v>411.82749999999999</v>
      </c>
      <c r="J14" s="17"/>
      <c r="K14" s="17">
        <f>4+2</f>
        <v>6</v>
      </c>
      <c r="L14" s="17"/>
      <c r="M14" s="54">
        <f>9.775+8.5</f>
        <v>18.274999999999999</v>
      </c>
      <c r="N14" s="17"/>
      <c r="O14" s="17">
        <f>46+53</f>
        <v>99</v>
      </c>
      <c r="P14" s="17"/>
      <c r="Q14" s="18">
        <f>115.8+242.5475</f>
        <v>358.34750000000003</v>
      </c>
      <c r="R14" s="19"/>
      <c r="S14" s="19"/>
    </row>
    <row r="15" spans="1:19" s="29" customFormat="1" ht="29.25" customHeight="1">
      <c r="A15" s="24"/>
      <c r="B15" s="42" t="s">
        <v>52</v>
      </c>
      <c r="C15" s="18">
        <f>660+442</f>
        <v>1102</v>
      </c>
      <c r="D15" s="17"/>
      <c r="E15" s="17">
        <v>539</v>
      </c>
      <c r="F15" s="17"/>
      <c r="G15" s="17">
        <f>55+39</f>
        <v>94</v>
      </c>
      <c r="H15" s="17"/>
      <c r="I15" s="18">
        <f>353.042+328.125</f>
        <v>681.16699999999992</v>
      </c>
      <c r="J15" s="17"/>
      <c r="K15" s="17">
        <v>1</v>
      </c>
      <c r="L15" s="17"/>
      <c r="M15" s="54">
        <v>8.25</v>
      </c>
      <c r="N15" s="17"/>
      <c r="O15" s="17">
        <f>47+31</f>
        <v>78</v>
      </c>
      <c r="P15" s="17"/>
      <c r="Q15" s="18">
        <f>302.5+258.5675</f>
        <v>561.0675</v>
      </c>
      <c r="R15" s="19"/>
      <c r="S15" s="19"/>
    </row>
    <row r="16" spans="1:19" s="29" customFormat="1" ht="29.25" customHeight="1">
      <c r="A16" s="24"/>
      <c r="B16" s="42" t="s">
        <v>53</v>
      </c>
      <c r="C16" s="18">
        <f>918+582</f>
        <v>1500</v>
      </c>
      <c r="D16" s="17"/>
      <c r="E16" s="18">
        <v>2731</v>
      </c>
      <c r="F16" s="18"/>
      <c r="G16" s="17">
        <f>103+83</f>
        <v>186</v>
      </c>
      <c r="H16" s="17"/>
      <c r="I16" s="18">
        <f>1131.68+1374.51</f>
        <v>2506.19</v>
      </c>
      <c r="J16" s="17"/>
      <c r="K16" s="17" t="s">
        <v>62</v>
      </c>
      <c r="L16" s="17"/>
      <c r="M16" s="17" t="s">
        <v>62</v>
      </c>
      <c r="N16" s="17"/>
      <c r="O16" s="17">
        <f>65+64</f>
        <v>129</v>
      </c>
      <c r="P16" s="17"/>
      <c r="Q16" s="18">
        <f>734.5+1063.7</f>
        <v>1798.2</v>
      </c>
      <c r="R16" s="19"/>
      <c r="S16" s="19"/>
    </row>
    <row r="17" spans="1:19" s="29" customFormat="1" ht="29.25" customHeight="1">
      <c r="A17" s="24"/>
      <c r="B17" s="42" t="s">
        <v>54</v>
      </c>
      <c r="C17" s="18">
        <f>319+132+200</f>
        <v>651</v>
      </c>
      <c r="D17" s="17"/>
      <c r="E17" s="18">
        <v>7854</v>
      </c>
      <c r="F17" s="18"/>
      <c r="G17" s="17">
        <f>54+18+42</f>
        <v>114</v>
      </c>
      <c r="H17" s="17"/>
      <c r="I17" s="18">
        <f>1137.8+468+1389</f>
        <v>2994.8</v>
      </c>
      <c r="J17" s="18"/>
      <c r="K17" s="17" t="s">
        <v>62</v>
      </c>
      <c r="L17" s="17"/>
      <c r="M17" s="17" t="s">
        <v>62</v>
      </c>
      <c r="N17" s="17"/>
      <c r="O17" s="17">
        <f>43+26+32</f>
        <v>101</v>
      </c>
      <c r="P17" s="17"/>
      <c r="Q17" s="18">
        <f>924.6875+670.75+1081.25</f>
        <v>2676.6875</v>
      </c>
      <c r="R17" s="19"/>
      <c r="S17" s="19"/>
    </row>
    <row r="18" spans="1:19" s="29" customFormat="1" ht="29.25" customHeight="1">
      <c r="A18" s="24"/>
      <c r="B18" s="42" t="s">
        <v>55</v>
      </c>
      <c r="C18" s="18">
        <f>69+34</f>
        <v>103</v>
      </c>
      <c r="D18" s="17"/>
      <c r="E18" s="18">
        <v>5253</v>
      </c>
      <c r="F18" s="18"/>
      <c r="G18" s="17">
        <f>18+14</f>
        <v>32</v>
      </c>
      <c r="H18" s="17"/>
      <c r="I18" s="18">
        <f>757.24+722.2725</f>
        <v>1479.5125</v>
      </c>
      <c r="J18" s="18"/>
      <c r="K18" s="17" t="s">
        <v>62</v>
      </c>
      <c r="L18" s="17"/>
      <c r="M18" s="17" t="s">
        <v>62</v>
      </c>
      <c r="N18" s="17"/>
      <c r="O18" s="17">
        <f>15+13</f>
        <v>28</v>
      </c>
      <c r="P18" s="17"/>
      <c r="Q18" s="18">
        <f>639+663.25</f>
        <v>1302.25</v>
      </c>
      <c r="R18" s="19"/>
      <c r="S18" s="19"/>
    </row>
    <row r="19" spans="1:19" s="29" customFormat="1" ht="29.25" customHeight="1">
      <c r="A19" s="24"/>
      <c r="B19" s="42" t="s">
        <v>56</v>
      </c>
      <c r="C19" s="18">
        <f>33+6+8</f>
        <v>47</v>
      </c>
      <c r="D19" s="17"/>
      <c r="E19" s="18">
        <v>4725</v>
      </c>
      <c r="F19" s="18"/>
      <c r="G19" s="17">
        <f>9+3+2</f>
        <v>14</v>
      </c>
      <c r="H19" s="17"/>
      <c r="I19" s="18">
        <f>576+267+200</f>
        <v>1043</v>
      </c>
      <c r="J19" s="18"/>
      <c r="K19" s="17" t="s">
        <v>62</v>
      </c>
      <c r="L19" s="17"/>
      <c r="M19" s="17" t="s">
        <v>62</v>
      </c>
      <c r="N19" s="17"/>
      <c r="O19" s="17">
        <f>11+3+2</f>
        <v>16</v>
      </c>
      <c r="P19" s="17"/>
      <c r="Q19" s="18">
        <f>710.5+258.02+217</f>
        <v>1185.52</v>
      </c>
      <c r="R19" s="19"/>
      <c r="S19" s="19"/>
    </row>
    <row r="20" spans="1:19" s="29" customFormat="1" ht="29.25" customHeight="1">
      <c r="A20" s="24"/>
      <c r="B20" s="42" t="s">
        <v>57</v>
      </c>
      <c r="C20" s="18">
        <f>1+1</f>
        <v>2</v>
      </c>
      <c r="D20" s="17"/>
      <c r="E20" s="17">
        <v>1886</v>
      </c>
      <c r="F20" s="17"/>
      <c r="G20" s="17">
        <f>1+1+2</f>
        <v>4</v>
      </c>
      <c r="H20" s="17"/>
      <c r="I20" s="18">
        <f>143+200+600</f>
        <v>943</v>
      </c>
      <c r="J20" s="17"/>
      <c r="K20" s="17" t="s">
        <v>62</v>
      </c>
      <c r="L20" s="17"/>
      <c r="M20" s="17" t="s">
        <v>62</v>
      </c>
      <c r="N20" s="17"/>
      <c r="O20" s="17">
        <v>2</v>
      </c>
      <c r="P20" s="17"/>
      <c r="Q20" s="18">
        <v>400</v>
      </c>
      <c r="R20" s="30"/>
      <c r="S20" s="30"/>
    </row>
    <row r="21" spans="1:19" s="29" customFormat="1" ht="29.25" customHeight="1">
      <c r="A21" s="24"/>
      <c r="B21" s="42" t="s">
        <v>16</v>
      </c>
      <c r="C21" s="18">
        <f>1+1</f>
        <v>2</v>
      </c>
      <c r="D21" s="17"/>
      <c r="E21" s="17" t="s">
        <v>62</v>
      </c>
      <c r="F21" s="17"/>
      <c r="G21" s="17" t="s">
        <v>62</v>
      </c>
      <c r="H21" s="17"/>
      <c r="I21" s="17" t="s">
        <v>62</v>
      </c>
      <c r="J21" s="17"/>
      <c r="K21" s="17" t="s">
        <v>62</v>
      </c>
      <c r="L21" s="17"/>
      <c r="M21" s="17" t="s">
        <v>62</v>
      </c>
      <c r="N21" s="17"/>
      <c r="O21" s="17">
        <v>1</v>
      </c>
      <c r="P21" s="17"/>
      <c r="Q21" s="18">
        <v>1600</v>
      </c>
      <c r="R21" s="30"/>
      <c r="S21" s="30"/>
    </row>
    <row r="22" spans="1:19" s="31" customFormat="1" ht="11.25" customHeight="1">
      <c r="A22" s="40"/>
      <c r="B22" s="44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5"/>
      <c r="S22" s="32"/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  <c r="P23" s="33"/>
      <c r="Q23" s="33"/>
      <c r="R23" s="33"/>
      <c r="S23" s="33"/>
    </row>
    <row r="24" spans="1:19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  <c r="P24" s="33"/>
      <c r="Q24" s="33"/>
      <c r="R24" s="33"/>
      <c r="S24" s="33"/>
    </row>
    <row r="25" spans="1:19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  <c r="P25" s="33"/>
      <c r="Q25" s="33"/>
      <c r="R25" s="33"/>
      <c r="S25" s="33"/>
    </row>
    <row r="26" spans="1:19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  <c r="P26" s="33"/>
      <c r="Q26" s="33"/>
      <c r="R26" s="33"/>
      <c r="S26" s="33"/>
    </row>
    <row r="27" spans="1:19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  <c r="P27" s="33"/>
      <c r="Q27" s="33"/>
      <c r="R27" s="33"/>
      <c r="S27" s="33"/>
    </row>
    <row r="28" spans="1:19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  <c r="P28" s="33"/>
      <c r="Q28" s="33"/>
      <c r="R28" s="33"/>
      <c r="S28" s="33"/>
    </row>
    <row r="29" spans="1:19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  <c r="P29" s="33"/>
      <c r="Q29" s="33"/>
      <c r="R29" s="33"/>
      <c r="S29" s="33"/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  <c r="P30" s="33"/>
      <c r="Q30" s="33"/>
      <c r="R30" s="33"/>
      <c r="S30" s="33"/>
    </row>
    <row r="31" spans="1:19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  <c r="P31" s="33"/>
      <c r="Q31" s="33"/>
      <c r="R31" s="33"/>
      <c r="S31" s="33"/>
    </row>
    <row r="32" spans="1:19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  <c r="P32" s="33"/>
      <c r="Q32" s="33"/>
      <c r="R32" s="33"/>
      <c r="S32" s="33"/>
    </row>
    <row r="33" spans="2:19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  <c r="P33" s="33"/>
      <c r="Q33" s="33"/>
      <c r="R33" s="33"/>
      <c r="S33" s="33"/>
    </row>
    <row r="34" spans="2:19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  <c r="P34" s="33"/>
      <c r="Q34" s="33"/>
      <c r="R34" s="33"/>
      <c r="S34" s="33"/>
    </row>
    <row r="35" spans="2:19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  <c r="P35" s="33"/>
      <c r="Q35" s="33"/>
      <c r="R35" s="33"/>
      <c r="S35" s="33"/>
    </row>
    <row r="36" spans="2:19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3"/>
      <c r="P36" s="33"/>
      <c r="Q36" s="33"/>
      <c r="R36" s="33"/>
      <c r="S36" s="33"/>
    </row>
    <row r="37" spans="2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3"/>
      <c r="P37" s="33"/>
      <c r="Q37" s="33"/>
      <c r="R37" s="33"/>
      <c r="S37" s="33"/>
    </row>
    <row r="38" spans="2:19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3"/>
      <c r="P38" s="33"/>
      <c r="Q38" s="33"/>
      <c r="R38" s="33"/>
      <c r="S38" s="33"/>
    </row>
    <row r="39" spans="2:19">
      <c r="O39" s="33"/>
      <c r="P39" s="33"/>
      <c r="Q39" s="33"/>
      <c r="R39" s="33"/>
      <c r="S39" s="33"/>
    </row>
    <row r="40" spans="2:19">
      <c r="O40" s="33"/>
      <c r="P40" s="33"/>
      <c r="Q40" s="33"/>
      <c r="R40" s="33"/>
      <c r="S40" s="33"/>
    </row>
    <row r="41" spans="2:19">
      <c r="O41" s="33"/>
      <c r="P41" s="33"/>
      <c r="Q41" s="33"/>
      <c r="R41" s="33"/>
      <c r="S41" s="33"/>
    </row>
    <row r="42" spans="2:19">
      <c r="O42" s="33"/>
      <c r="P42" s="33"/>
      <c r="Q42" s="33"/>
      <c r="R42" s="33"/>
      <c r="S42" s="33"/>
    </row>
    <row r="43" spans="2:19">
      <c r="O43" s="33"/>
      <c r="P43" s="33"/>
      <c r="Q43" s="33"/>
      <c r="R43" s="33"/>
      <c r="S43" s="33"/>
    </row>
    <row r="44" spans="2:19">
      <c r="O44" s="33"/>
      <c r="P44" s="33"/>
      <c r="Q44" s="33"/>
      <c r="R44" s="33"/>
      <c r="S44" s="33"/>
    </row>
    <row r="45" spans="2:19">
      <c r="O45" s="33"/>
      <c r="P45" s="33"/>
      <c r="Q45" s="33"/>
      <c r="R45" s="33"/>
      <c r="S45" s="33"/>
    </row>
    <row r="46" spans="2:19">
      <c r="O46" s="33"/>
      <c r="P46" s="33"/>
      <c r="Q46" s="33"/>
      <c r="R46" s="33"/>
      <c r="S46" s="33"/>
    </row>
  </sheetData>
  <mergeCells count="38">
    <mergeCell ref="A9:B9"/>
    <mergeCell ref="A10:B10"/>
    <mergeCell ref="A5:B5"/>
    <mergeCell ref="A6:B6"/>
    <mergeCell ref="A7:B7"/>
    <mergeCell ref="A8:B8"/>
    <mergeCell ref="G6:J6"/>
    <mergeCell ref="K6:N6"/>
    <mergeCell ref="G5:J5"/>
    <mergeCell ref="G8:J8"/>
    <mergeCell ref="K7:N7"/>
    <mergeCell ref="G7:J7"/>
    <mergeCell ref="M9:N9"/>
    <mergeCell ref="K9:L9"/>
    <mergeCell ref="K8:N8"/>
    <mergeCell ref="C7:F7"/>
    <mergeCell ref="I10:J10"/>
    <mergeCell ref="O5:R5"/>
    <mergeCell ref="O6:R6"/>
    <mergeCell ref="O7:R7"/>
    <mergeCell ref="C10:D10"/>
    <mergeCell ref="C8:F8"/>
    <mergeCell ref="G9:H9"/>
    <mergeCell ref="G10:H10"/>
    <mergeCell ref="E9:F9"/>
    <mergeCell ref="K10:L10"/>
    <mergeCell ref="I9:J9"/>
    <mergeCell ref="E10:F10"/>
    <mergeCell ref="C5:F5"/>
    <mergeCell ref="C9:D9"/>
    <mergeCell ref="C6:F6"/>
    <mergeCell ref="M10:N10"/>
    <mergeCell ref="K5:N5"/>
    <mergeCell ref="O10:P10"/>
    <mergeCell ref="Q10:R10"/>
    <mergeCell ref="O8:R8"/>
    <mergeCell ref="O9:P9"/>
    <mergeCell ref="Q9:R9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2:W40"/>
  <sheetViews>
    <sheetView tabSelected="1" zoomScaleNormal="100" workbookViewId="0">
      <selection activeCell="M19" sqref="M19"/>
    </sheetView>
  </sheetViews>
  <sheetFormatPr defaultColWidth="9.33203125" defaultRowHeight="21"/>
  <cols>
    <col min="1" max="1" width="4.5" style="4" customWidth="1"/>
    <col min="2" max="2" width="28.1640625" style="4" customWidth="1"/>
    <col min="3" max="3" width="12" style="4" customWidth="1"/>
    <col min="4" max="4" width="1.83203125" style="4" customWidth="1"/>
    <col min="5" max="5" width="12" style="4" customWidth="1"/>
    <col min="6" max="6" width="1.83203125" style="4" customWidth="1"/>
    <col min="7" max="7" width="9.6640625" style="4" customWidth="1"/>
    <col min="8" max="8" width="1.83203125" style="4" customWidth="1"/>
    <col min="9" max="9" width="9.6640625" style="4" customWidth="1"/>
    <col min="10" max="10" width="1.6640625" style="4" customWidth="1"/>
    <col min="11" max="11" width="8.1640625" style="4" customWidth="1"/>
    <col min="12" max="12" width="3.6640625" style="4" customWidth="1"/>
    <col min="13" max="13" width="8.1640625" style="4" customWidth="1"/>
    <col min="14" max="14" width="6.5" style="4" customWidth="1"/>
    <col min="15" max="15" width="11.83203125" style="4" customWidth="1"/>
    <col min="16" max="16" width="1.5" style="4" customWidth="1"/>
    <col min="17" max="17" width="11.83203125" style="4" customWidth="1"/>
    <col min="18" max="18" width="2.6640625" style="4" customWidth="1"/>
    <col min="19" max="19" width="15.5" style="4" customWidth="1"/>
    <col min="20" max="20" width="1.33203125" style="4" customWidth="1"/>
    <col min="21" max="21" width="15.5" style="4" customWidth="1"/>
    <col min="22" max="22" width="3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" t="s">
        <v>72</v>
      </c>
      <c r="U2" s="50"/>
      <c r="V2" s="49" t="s">
        <v>65</v>
      </c>
    </row>
    <row r="3" spans="1:23" s="1" customFormat="1" ht="24" customHeight="1">
      <c r="B3" s="1" t="s">
        <v>70</v>
      </c>
      <c r="U3" s="2"/>
      <c r="V3" s="49" t="s">
        <v>64</v>
      </c>
    </row>
    <row r="4" spans="1:23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3.25" customHeight="1">
      <c r="A5" s="111" t="s">
        <v>10</v>
      </c>
      <c r="B5" s="126"/>
      <c r="C5" s="65" t="s">
        <v>23</v>
      </c>
      <c r="D5" s="65"/>
      <c r="E5" s="65"/>
      <c r="F5" s="65"/>
      <c r="G5" s="110" t="s">
        <v>23</v>
      </c>
      <c r="H5" s="111"/>
      <c r="I5" s="111"/>
      <c r="J5" s="111"/>
      <c r="K5" s="131" t="s">
        <v>23</v>
      </c>
      <c r="L5" s="114"/>
      <c r="M5" s="114"/>
      <c r="N5" s="115"/>
      <c r="O5" s="113" t="s">
        <v>24</v>
      </c>
      <c r="P5" s="114"/>
      <c r="Q5" s="114"/>
      <c r="R5" s="115"/>
      <c r="S5" s="110" t="s">
        <v>25</v>
      </c>
      <c r="T5" s="111"/>
      <c r="U5" s="111"/>
      <c r="V5" s="111"/>
      <c r="W5" s="6"/>
    </row>
    <row r="6" spans="1:23" s="7" customFormat="1" ht="23.25" customHeight="1">
      <c r="A6" s="65"/>
      <c r="B6" s="75"/>
      <c r="C6" s="65" t="s">
        <v>26</v>
      </c>
      <c r="D6" s="65"/>
      <c r="E6" s="65"/>
      <c r="F6" s="65"/>
      <c r="G6" s="82" t="s">
        <v>24</v>
      </c>
      <c r="H6" s="65"/>
      <c r="I6" s="65"/>
      <c r="J6" s="65"/>
      <c r="K6" s="125" t="s">
        <v>27</v>
      </c>
      <c r="L6" s="120"/>
      <c r="M6" s="120"/>
      <c r="N6" s="121"/>
      <c r="O6" s="119" t="s">
        <v>27</v>
      </c>
      <c r="P6" s="120"/>
      <c r="Q6" s="120"/>
      <c r="R6" s="121"/>
      <c r="S6" s="122" t="s">
        <v>28</v>
      </c>
      <c r="T6" s="123"/>
      <c r="U6" s="123"/>
      <c r="V6" s="123"/>
      <c r="W6" s="6"/>
    </row>
    <row r="7" spans="1:23" s="7" customFormat="1" ht="23.25" customHeight="1">
      <c r="A7" s="65"/>
      <c r="B7" s="75"/>
      <c r="C7" s="119" t="s">
        <v>6</v>
      </c>
      <c r="D7" s="120"/>
      <c r="E7" s="120"/>
      <c r="F7" s="124"/>
      <c r="G7" s="125" t="s">
        <v>29</v>
      </c>
      <c r="H7" s="120"/>
      <c r="I7" s="120"/>
      <c r="J7" s="124"/>
      <c r="K7" s="125" t="s">
        <v>19</v>
      </c>
      <c r="L7" s="120"/>
      <c r="M7" s="120"/>
      <c r="N7" s="121"/>
      <c r="O7" s="119" t="s">
        <v>19</v>
      </c>
      <c r="P7" s="120"/>
      <c r="Q7" s="120"/>
      <c r="R7" s="121"/>
      <c r="S7" s="123" t="s">
        <v>30</v>
      </c>
      <c r="T7" s="123"/>
      <c r="U7" s="123"/>
      <c r="V7" s="123"/>
      <c r="W7" s="6"/>
    </row>
    <row r="8" spans="1:23" s="7" customFormat="1" ht="18" customHeight="1">
      <c r="A8" s="65"/>
      <c r="B8" s="75"/>
      <c r="C8" s="95" t="s">
        <v>31</v>
      </c>
      <c r="D8" s="96"/>
      <c r="E8" s="96"/>
      <c r="F8" s="97"/>
      <c r="G8" s="98" t="s">
        <v>31</v>
      </c>
      <c r="H8" s="96"/>
      <c r="I8" s="96"/>
      <c r="J8" s="97"/>
      <c r="K8" s="98" t="s">
        <v>31</v>
      </c>
      <c r="L8" s="96"/>
      <c r="M8" s="96"/>
      <c r="N8" s="112"/>
      <c r="O8" s="95" t="s">
        <v>32</v>
      </c>
      <c r="P8" s="96"/>
      <c r="Q8" s="96"/>
      <c r="R8" s="112"/>
      <c r="S8" s="116" t="s">
        <v>69</v>
      </c>
      <c r="T8" s="117"/>
      <c r="U8" s="117"/>
      <c r="V8" s="118"/>
      <c r="W8" s="6"/>
    </row>
    <row r="9" spans="1:23" s="7" customFormat="1" ht="18" customHeight="1">
      <c r="A9" s="127" t="s">
        <v>58</v>
      </c>
      <c r="B9" s="128"/>
      <c r="C9" s="95" t="s">
        <v>33</v>
      </c>
      <c r="D9" s="96"/>
      <c r="E9" s="96"/>
      <c r="F9" s="97"/>
      <c r="G9" s="98" t="s">
        <v>13</v>
      </c>
      <c r="H9" s="96"/>
      <c r="I9" s="96"/>
      <c r="J9" s="97"/>
      <c r="K9" s="98" t="s">
        <v>76</v>
      </c>
      <c r="L9" s="96"/>
      <c r="M9" s="96"/>
      <c r="N9" s="112"/>
      <c r="O9" s="95" t="s">
        <v>76</v>
      </c>
      <c r="P9" s="96"/>
      <c r="Q9" s="96"/>
      <c r="R9" s="112"/>
      <c r="S9" s="95" t="s">
        <v>75</v>
      </c>
      <c r="T9" s="96"/>
      <c r="U9" s="96"/>
      <c r="V9" s="97"/>
      <c r="W9" s="6"/>
    </row>
    <row r="10" spans="1:23" s="7" customFormat="1" ht="18" customHeight="1">
      <c r="A10" s="127"/>
      <c r="B10" s="128"/>
      <c r="C10" s="95" t="s">
        <v>75</v>
      </c>
      <c r="D10" s="96"/>
      <c r="E10" s="96"/>
      <c r="F10" s="97"/>
      <c r="G10" s="98" t="s">
        <v>22</v>
      </c>
      <c r="H10" s="96"/>
      <c r="I10" s="96"/>
      <c r="J10" s="97"/>
      <c r="K10" s="99" t="s">
        <v>22</v>
      </c>
      <c r="L10" s="100"/>
      <c r="M10" s="100"/>
      <c r="N10" s="101"/>
      <c r="O10" s="95" t="s">
        <v>22</v>
      </c>
      <c r="P10" s="96"/>
      <c r="Q10" s="96"/>
      <c r="R10" s="112"/>
      <c r="S10" s="95" t="s">
        <v>34</v>
      </c>
      <c r="T10" s="96"/>
      <c r="U10" s="96"/>
      <c r="V10" s="97"/>
      <c r="W10" s="6"/>
    </row>
    <row r="11" spans="1:23" s="7" customFormat="1" ht="22.5" customHeight="1">
      <c r="A11" s="127"/>
      <c r="B11" s="128"/>
      <c r="C11" s="102" t="s">
        <v>4</v>
      </c>
      <c r="D11" s="103"/>
      <c r="E11" s="104" t="s">
        <v>5</v>
      </c>
      <c r="F11" s="103"/>
      <c r="G11" s="104" t="s">
        <v>4</v>
      </c>
      <c r="H11" s="109"/>
      <c r="I11" s="102" t="s">
        <v>5</v>
      </c>
      <c r="J11" s="103"/>
      <c r="K11" s="104" t="s">
        <v>4</v>
      </c>
      <c r="L11" s="109"/>
      <c r="M11" s="102" t="s">
        <v>5</v>
      </c>
      <c r="N11" s="103"/>
      <c r="O11" s="104" t="s">
        <v>4</v>
      </c>
      <c r="P11" s="109"/>
      <c r="Q11" s="102" t="s">
        <v>5</v>
      </c>
      <c r="R11" s="109"/>
      <c r="S11" s="104" t="s">
        <v>4</v>
      </c>
      <c r="T11" s="109"/>
      <c r="U11" s="104" t="s">
        <v>5</v>
      </c>
      <c r="V11" s="103"/>
    </row>
    <row r="12" spans="1:23" s="6" customFormat="1" ht="17.100000000000001" customHeight="1">
      <c r="A12" s="129"/>
      <c r="B12" s="130"/>
      <c r="C12" s="108" t="s">
        <v>1</v>
      </c>
      <c r="D12" s="106"/>
      <c r="E12" s="105" t="s">
        <v>2</v>
      </c>
      <c r="F12" s="106"/>
      <c r="G12" s="105" t="s">
        <v>1</v>
      </c>
      <c r="H12" s="107"/>
      <c r="I12" s="108" t="s">
        <v>2</v>
      </c>
      <c r="J12" s="106"/>
      <c r="K12" s="105" t="s">
        <v>1</v>
      </c>
      <c r="L12" s="107"/>
      <c r="M12" s="108" t="s">
        <v>2</v>
      </c>
      <c r="N12" s="106"/>
      <c r="O12" s="105" t="s">
        <v>1</v>
      </c>
      <c r="P12" s="107"/>
      <c r="Q12" s="108" t="s">
        <v>2</v>
      </c>
      <c r="R12" s="107"/>
      <c r="S12" s="105" t="s">
        <v>1</v>
      </c>
      <c r="T12" s="107"/>
      <c r="U12" s="105" t="s">
        <v>2</v>
      </c>
      <c r="V12" s="106"/>
    </row>
    <row r="13" spans="1:23" s="7" customFormat="1" ht="5.0999999999999996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5.5" customHeight="1">
      <c r="A14" s="9" t="s">
        <v>8</v>
      </c>
      <c r="B14" s="13"/>
      <c r="C14" s="53">
        <f>SUM(C15:C23)</f>
        <v>462</v>
      </c>
      <c r="D14" s="53"/>
      <c r="E14" s="52">
        <f>SUM(E15:E23)</f>
        <v>9890.0225000000009</v>
      </c>
      <c r="F14" s="52"/>
      <c r="G14" s="53" t="s">
        <v>62</v>
      </c>
      <c r="H14" s="53"/>
      <c r="I14" s="53" t="s">
        <v>62</v>
      </c>
      <c r="J14" s="53"/>
      <c r="K14" s="53" t="s">
        <v>62</v>
      </c>
      <c r="L14" s="53"/>
      <c r="M14" s="53" t="s">
        <v>62</v>
      </c>
      <c r="N14" s="53"/>
      <c r="O14" s="53" t="s">
        <v>62</v>
      </c>
      <c r="P14" s="53"/>
      <c r="Q14" s="53" t="s">
        <v>62</v>
      </c>
      <c r="R14" s="53"/>
      <c r="S14" s="53" t="s">
        <v>62</v>
      </c>
      <c r="T14" s="53"/>
      <c r="U14" s="53" t="s">
        <v>62</v>
      </c>
      <c r="V14" s="4"/>
      <c r="W14" s="10"/>
    </row>
    <row r="15" spans="1:23" s="7" customFormat="1" ht="25.5" customHeight="1">
      <c r="A15" s="6"/>
      <c r="B15" s="14" t="s">
        <v>35</v>
      </c>
      <c r="C15" s="17">
        <v>8</v>
      </c>
      <c r="D15" s="17"/>
      <c r="E15" s="18">
        <v>7.95</v>
      </c>
      <c r="F15" s="17"/>
      <c r="G15" s="17" t="s">
        <v>62</v>
      </c>
      <c r="H15" s="17"/>
      <c r="I15" s="17" t="s">
        <v>62</v>
      </c>
      <c r="J15" s="17"/>
      <c r="K15" s="17" t="s">
        <v>62</v>
      </c>
      <c r="L15" s="17"/>
      <c r="M15" s="17" t="s">
        <v>62</v>
      </c>
      <c r="N15" s="17"/>
      <c r="O15" s="17" t="s">
        <v>62</v>
      </c>
      <c r="P15" s="17"/>
      <c r="Q15" s="17" t="s">
        <v>62</v>
      </c>
      <c r="R15" s="17"/>
      <c r="S15" s="17" t="s">
        <v>62</v>
      </c>
      <c r="T15" s="17"/>
      <c r="U15" s="17" t="s">
        <v>62</v>
      </c>
      <c r="V15" s="4"/>
    </row>
    <row r="16" spans="1:23" s="7" customFormat="1" ht="25.5" customHeight="1">
      <c r="A16" s="6"/>
      <c r="B16" s="15" t="s">
        <v>36</v>
      </c>
      <c r="C16" s="17">
        <f>46+53</f>
        <v>99</v>
      </c>
      <c r="D16" s="17"/>
      <c r="E16" s="18">
        <f>115.8+242.5475</f>
        <v>358.34750000000003</v>
      </c>
      <c r="F16" s="17"/>
      <c r="G16" s="17" t="s">
        <v>62</v>
      </c>
      <c r="H16" s="17"/>
      <c r="I16" s="17" t="s">
        <v>62</v>
      </c>
      <c r="J16" s="17"/>
      <c r="K16" s="17" t="s">
        <v>62</v>
      </c>
      <c r="L16" s="17"/>
      <c r="M16" s="17" t="s">
        <v>62</v>
      </c>
      <c r="N16" s="17"/>
      <c r="O16" s="17" t="s">
        <v>62</v>
      </c>
      <c r="P16" s="17"/>
      <c r="Q16" s="17" t="s">
        <v>62</v>
      </c>
      <c r="R16" s="17"/>
      <c r="S16" s="17" t="s">
        <v>62</v>
      </c>
      <c r="T16" s="17"/>
      <c r="U16" s="17" t="s">
        <v>62</v>
      </c>
      <c r="V16" s="4"/>
    </row>
    <row r="17" spans="1:23" s="7" customFormat="1" ht="25.5" customHeight="1">
      <c r="A17" s="6"/>
      <c r="B17" s="15" t="s">
        <v>37</v>
      </c>
      <c r="C17" s="17">
        <f>47+31</f>
        <v>78</v>
      </c>
      <c r="D17" s="17"/>
      <c r="E17" s="18">
        <f>302.5+258.5675</f>
        <v>561.0675</v>
      </c>
      <c r="F17" s="17"/>
      <c r="G17" s="17" t="s">
        <v>62</v>
      </c>
      <c r="H17" s="17"/>
      <c r="I17" s="17" t="s">
        <v>62</v>
      </c>
      <c r="J17" s="17"/>
      <c r="K17" s="17" t="s">
        <v>62</v>
      </c>
      <c r="L17" s="17"/>
      <c r="M17" s="17" t="s">
        <v>62</v>
      </c>
      <c r="N17" s="17"/>
      <c r="O17" s="17" t="s">
        <v>62</v>
      </c>
      <c r="P17" s="17"/>
      <c r="Q17" s="17" t="s">
        <v>62</v>
      </c>
      <c r="R17" s="17"/>
      <c r="S17" s="17" t="s">
        <v>62</v>
      </c>
      <c r="T17" s="17"/>
      <c r="U17" s="17" t="s">
        <v>62</v>
      </c>
      <c r="V17" s="4"/>
    </row>
    <row r="18" spans="1:23" s="7" customFormat="1" ht="25.5" customHeight="1">
      <c r="A18" s="6"/>
      <c r="B18" s="15" t="s">
        <v>38</v>
      </c>
      <c r="C18" s="17">
        <f>65+64</f>
        <v>129</v>
      </c>
      <c r="D18" s="17"/>
      <c r="E18" s="18">
        <f>734.5+1063.7</f>
        <v>1798.2</v>
      </c>
      <c r="F18" s="17"/>
      <c r="G18" s="17" t="s">
        <v>62</v>
      </c>
      <c r="H18" s="17"/>
      <c r="I18" s="17" t="s">
        <v>62</v>
      </c>
      <c r="J18" s="17"/>
      <c r="K18" s="17" t="s">
        <v>62</v>
      </c>
      <c r="L18" s="17"/>
      <c r="M18" s="17" t="s">
        <v>62</v>
      </c>
      <c r="N18" s="17"/>
      <c r="O18" s="17" t="s">
        <v>62</v>
      </c>
      <c r="P18" s="17"/>
      <c r="Q18" s="17" t="s">
        <v>62</v>
      </c>
      <c r="R18" s="17"/>
      <c r="S18" s="17" t="s">
        <v>62</v>
      </c>
      <c r="T18" s="17"/>
      <c r="U18" s="17" t="s">
        <v>62</v>
      </c>
      <c r="V18" s="4"/>
    </row>
    <row r="19" spans="1:23" s="7" customFormat="1" ht="25.5" customHeight="1">
      <c r="A19" s="6"/>
      <c r="B19" s="15" t="s">
        <v>39</v>
      </c>
      <c r="C19" s="17">
        <f>43+26+32</f>
        <v>101</v>
      </c>
      <c r="D19" s="17"/>
      <c r="E19" s="18">
        <f>924.6875+670.75+1081.25</f>
        <v>2676.6875</v>
      </c>
      <c r="F19" s="18"/>
      <c r="G19" s="17" t="s">
        <v>62</v>
      </c>
      <c r="H19" s="17"/>
      <c r="I19" s="17" t="s">
        <v>62</v>
      </c>
      <c r="J19" s="17"/>
      <c r="K19" s="17" t="s">
        <v>62</v>
      </c>
      <c r="L19" s="17"/>
      <c r="M19" s="17" t="s">
        <v>62</v>
      </c>
      <c r="N19" s="17"/>
      <c r="O19" s="17" t="s">
        <v>62</v>
      </c>
      <c r="P19" s="17"/>
      <c r="Q19" s="17" t="s">
        <v>62</v>
      </c>
      <c r="R19" s="17"/>
      <c r="S19" s="17" t="s">
        <v>62</v>
      </c>
      <c r="T19" s="17"/>
      <c r="U19" s="17" t="s">
        <v>62</v>
      </c>
      <c r="V19" s="4"/>
    </row>
    <row r="20" spans="1:23" s="7" customFormat="1" ht="25.5" customHeight="1">
      <c r="A20" s="6"/>
      <c r="B20" s="15" t="s">
        <v>40</v>
      </c>
      <c r="C20" s="17">
        <f>15+13</f>
        <v>28</v>
      </c>
      <c r="D20" s="17"/>
      <c r="E20" s="18">
        <f>639+663.25</f>
        <v>1302.25</v>
      </c>
      <c r="F20" s="17"/>
      <c r="G20" s="17" t="s">
        <v>62</v>
      </c>
      <c r="H20" s="17"/>
      <c r="I20" s="17" t="s">
        <v>62</v>
      </c>
      <c r="J20" s="17"/>
      <c r="K20" s="17" t="s">
        <v>62</v>
      </c>
      <c r="L20" s="17"/>
      <c r="M20" s="17" t="s">
        <v>62</v>
      </c>
      <c r="N20" s="17"/>
      <c r="O20" s="17" t="s">
        <v>62</v>
      </c>
      <c r="P20" s="17"/>
      <c r="Q20" s="17" t="s">
        <v>62</v>
      </c>
      <c r="R20" s="17"/>
      <c r="S20" s="17" t="s">
        <v>62</v>
      </c>
      <c r="T20" s="17"/>
      <c r="U20" s="17" t="s">
        <v>62</v>
      </c>
      <c r="V20" s="4"/>
    </row>
    <row r="21" spans="1:23" s="7" customFormat="1" ht="25.5" customHeight="1">
      <c r="A21" s="6"/>
      <c r="B21" s="15" t="s">
        <v>59</v>
      </c>
      <c r="C21" s="17">
        <f>11+3+2</f>
        <v>16</v>
      </c>
      <c r="D21" s="17"/>
      <c r="E21" s="18">
        <f>710.5+258.02+217</f>
        <v>1185.52</v>
      </c>
      <c r="F21" s="18"/>
      <c r="G21" s="17" t="s">
        <v>62</v>
      </c>
      <c r="H21" s="17"/>
      <c r="I21" s="17" t="s">
        <v>62</v>
      </c>
      <c r="J21" s="17"/>
      <c r="K21" s="17" t="s">
        <v>62</v>
      </c>
      <c r="L21" s="17"/>
      <c r="M21" s="17" t="s">
        <v>62</v>
      </c>
      <c r="N21" s="17"/>
      <c r="O21" s="17" t="s">
        <v>62</v>
      </c>
      <c r="P21" s="17"/>
      <c r="Q21" s="17" t="s">
        <v>62</v>
      </c>
      <c r="R21" s="17"/>
      <c r="S21" s="17" t="s">
        <v>62</v>
      </c>
      <c r="T21" s="17"/>
      <c r="U21" s="17" t="s">
        <v>62</v>
      </c>
      <c r="V21" s="4"/>
    </row>
    <row r="22" spans="1:23" s="7" customFormat="1" ht="25.5" customHeight="1">
      <c r="A22" s="6"/>
      <c r="B22" s="15" t="s">
        <v>41</v>
      </c>
      <c r="C22" s="17">
        <v>2</v>
      </c>
      <c r="D22" s="17"/>
      <c r="E22" s="18">
        <v>400</v>
      </c>
      <c r="F22" s="17"/>
      <c r="G22" s="17" t="s">
        <v>62</v>
      </c>
      <c r="H22" s="17"/>
      <c r="I22" s="17" t="s">
        <v>62</v>
      </c>
      <c r="J22" s="17"/>
      <c r="K22" s="17" t="s">
        <v>62</v>
      </c>
      <c r="L22" s="17"/>
      <c r="M22" s="17" t="s">
        <v>62</v>
      </c>
      <c r="N22" s="17"/>
      <c r="O22" s="17" t="s">
        <v>62</v>
      </c>
      <c r="P22" s="17"/>
      <c r="Q22" s="17" t="s">
        <v>62</v>
      </c>
      <c r="R22" s="17"/>
      <c r="S22" s="17" t="s">
        <v>62</v>
      </c>
      <c r="T22" s="17"/>
      <c r="U22" s="17" t="s">
        <v>62</v>
      </c>
    </row>
    <row r="23" spans="1:23" s="7" customFormat="1" ht="25.5" customHeight="1">
      <c r="A23" s="6"/>
      <c r="B23" s="15" t="s">
        <v>42</v>
      </c>
      <c r="C23" s="17">
        <v>1</v>
      </c>
      <c r="D23" s="17"/>
      <c r="E23" s="18">
        <v>1600</v>
      </c>
      <c r="F23" s="17"/>
      <c r="G23" s="17" t="s">
        <v>62</v>
      </c>
      <c r="H23" s="17"/>
      <c r="I23" s="17" t="s">
        <v>62</v>
      </c>
      <c r="J23" s="17"/>
      <c r="K23" s="17" t="s">
        <v>62</v>
      </c>
      <c r="L23" s="17"/>
      <c r="M23" s="17" t="s">
        <v>62</v>
      </c>
      <c r="N23" s="17"/>
      <c r="O23" s="17" t="s">
        <v>62</v>
      </c>
      <c r="P23" s="17"/>
      <c r="Q23" s="17" t="s">
        <v>62</v>
      </c>
      <c r="R23" s="17"/>
      <c r="S23" s="17" t="s">
        <v>62</v>
      </c>
      <c r="T23" s="17"/>
      <c r="U23" s="17" t="s">
        <v>62</v>
      </c>
      <c r="V23" s="3"/>
    </row>
    <row r="24" spans="1:23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W27" s="134">
        <v>47</v>
      </c>
    </row>
    <row r="28" spans="1:2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2015-02-04T03:53:14Z</cp:lastPrinted>
  <dcterms:created xsi:type="dcterms:W3CDTF">1999-10-20T08:39:17Z</dcterms:created>
  <dcterms:modified xsi:type="dcterms:W3CDTF">2015-02-04T03:53:19Z</dcterms:modified>
</cp:coreProperties>
</file>