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5" sheetId="7" r:id="rId1"/>
  </sheets>
  <calcPr calcId="125725"/>
</workbook>
</file>

<file path=xl/calcChain.xml><?xml version="1.0" encoding="utf-8"?>
<calcChain xmlns="http://schemas.openxmlformats.org/spreadsheetml/2006/main">
  <c r="F12" i="7"/>
  <c r="F13"/>
  <c r="R10"/>
  <c r="S10"/>
  <c r="S11"/>
  <c r="Q11"/>
  <c r="Q10" s="1"/>
  <c r="P16"/>
  <c r="P15"/>
  <c r="P13"/>
  <c r="P12"/>
  <c r="P11"/>
  <c r="P10" s="1"/>
  <c r="O16"/>
  <c r="O10" s="1"/>
  <c r="O14"/>
  <c r="N16"/>
  <c r="N15"/>
  <c r="N14"/>
  <c r="N13"/>
  <c r="N12"/>
  <c r="N11"/>
  <c r="N10" s="1"/>
  <c r="M16"/>
  <c r="M15"/>
  <c r="M14"/>
  <c r="M13"/>
  <c r="G13" s="1"/>
  <c r="M12"/>
  <c r="G12" s="1"/>
  <c r="M11"/>
  <c r="L16"/>
  <c r="L15"/>
  <c r="L14"/>
  <c r="L13"/>
  <c r="L12"/>
  <c r="L11"/>
  <c r="L10" s="1"/>
  <c r="K16"/>
  <c r="K15"/>
  <c r="K14"/>
  <c r="K13"/>
  <c r="K10" s="1"/>
  <c r="K12"/>
  <c r="E12" s="1"/>
  <c r="K11"/>
  <c r="J16"/>
  <c r="J15"/>
  <c r="G15" s="1"/>
  <c r="J14"/>
  <c r="G14" s="1"/>
  <c r="J13"/>
  <c r="J11"/>
  <c r="I16"/>
  <c r="F16" s="1"/>
  <c r="I15"/>
  <c r="I14"/>
  <c r="I11"/>
  <c r="H16"/>
  <c r="E16" s="1"/>
  <c r="H15"/>
  <c r="H14"/>
  <c r="H13"/>
  <c r="H11"/>
  <c r="E11" s="1"/>
  <c r="E15" l="1"/>
  <c r="E14"/>
  <c r="F14"/>
  <c r="M10"/>
  <c r="F15"/>
  <c r="E13"/>
  <c r="F11"/>
  <c r="G11"/>
  <c r="G16"/>
  <c r="I10"/>
  <c r="F10" s="1"/>
  <c r="H10"/>
  <c r="E10" s="1"/>
  <c r="J10"/>
  <c r="G10" s="1"/>
</calcChain>
</file>

<file path=xl/sharedStrings.xml><?xml version="1.0" encoding="utf-8"?>
<sst xmlns="http://schemas.openxmlformats.org/spreadsheetml/2006/main" count="71" uniqueCount="41">
  <si>
    <t>รวม</t>
  </si>
  <si>
    <t>Total</t>
  </si>
  <si>
    <t>ชาย</t>
  </si>
  <si>
    <t>หญิง</t>
  </si>
  <si>
    <t>Male</t>
  </si>
  <si>
    <t>Female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</si>
  <si>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</si>
  <si>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</si>
  <si>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</si>
  <si>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</si>
  <si>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</si>
  <si>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Lower than Diploma</t>
  </si>
  <si>
    <t>TABLE</t>
  </si>
  <si>
    <t xml:space="preserve">ตาราง  </t>
  </si>
  <si>
    <t xml:space="preserve">     Source:  _ _ _ _ _ _ _ _  Educational Service Area Office, Area _ _ _ _</t>
  </si>
  <si>
    <t xml:space="preserve">          ที่มา:  สำนักงานเขตพื้นที่การศึกษา  _ _ _ _ _ _ _ _ _ _ _ เขต _ _ _ _</t>
  </si>
  <si>
    <t>Dip.in Ed. or equivalent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</si>
  <si>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</si>
  <si>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</si>
  <si>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</si>
  <si>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</si>
  <si>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</si>
  <si>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</si>
  <si>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</si>
  <si>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</si>
  <si>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</si>
  <si>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</si>
  <si>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</si>
  <si>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>จำนวนครู จำแนกตามวุฒิการศึกษา เพศ เป็นรายอำเภอ ปีการศึกษา 2553</t>
  </si>
  <si>
    <t>NUMBER OF TEACHERS BY QUALIFICATION, SEX AND DISTRICT: ACADEMIC YEAR 2010</t>
  </si>
  <si>
    <t>In Buri</t>
  </si>
  <si>
    <t xml:space="preserve">     ที่มา:  สำนักงานเขตพื้นที่การศึกษาประถมศึกษาสิงห์บุรี ,สำนักงานพระพุทธศานาจังหวัดสิงห์บุรี</t>
  </si>
  <si>
    <r>
      <t>Bachelor</t>
    </r>
    <r>
      <rPr>
        <vertAlign val="superscript"/>
        <sz val="13"/>
        <rFont val="TH SarabunPSK"/>
        <family val="2"/>
      </rPr>
      <t>,</t>
    </r>
    <r>
      <rPr>
        <sz val="13"/>
        <rFont val="TH SarabunPSK"/>
        <family val="2"/>
      </rPr>
      <t xml:space="preserve">s Degree </t>
    </r>
  </si>
  <si>
    <t xml:space="preserve">  -</t>
  </si>
  <si>
    <t xml:space="preserve">             สำนักงานเขตพื้นที่การศึกษามัธยมศึกษาสิงห์บุรี,สำนักงานเทศบาลเมือง</t>
  </si>
  <si>
    <t xml:space="preserve">             และสำนักงานเทศบาลตำบลทุกตำบล</t>
  </si>
  <si>
    <t xml:space="preserve">Source:   Sing Buri Educational Service Area Office, Office of Sing Buri Buddhism </t>
  </si>
  <si>
    <t xml:space="preserve">               Sing Buri Municipality Office and Subdistrict Municipality Office</t>
  </si>
  <si>
    <t>District</t>
  </si>
  <si>
    <t>อำเภอ</t>
  </si>
  <si>
    <r>
      <t>Master</t>
    </r>
    <r>
      <rPr>
        <vertAlign val="superscript"/>
        <sz val="12"/>
        <rFont val="TH SarabunPSK"/>
        <family val="2"/>
      </rPr>
      <t>,</t>
    </r>
    <r>
      <rPr>
        <sz val="12"/>
        <rFont val="TH SarabunPSK"/>
        <family val="2"/>
      </rPr>
      <t>s Degree or higher</t>
    </r>
  </si>
</sst>
</file>

<file path=xl/styles.xml><?xml version="1.0" encoding="utf-8"?>
<styleSheet xmlns="http://schemas.openxmlformats.org/spreadsheetml/2006/main">
  <numFmts count="1">
    <numFmt numFmtId="190" formatCode="#,##0__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vertAlign val="superscript"/>
      <sz val="13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2" xfId="0" applyFont="1" applyBorder="1"/>
    <xf numFmtId="0" fontId="6" fillId="0" borderId="0" xfId="0" applyFont="1"/>
    <xf numFmtId="0" fontId="5" fillId="0" borderId="0" xfId="0" applyFont="1" applyBorder="1"/>
    <xf numFmtId="0" fontId="5" fillId="0" borderId="2" xfId="0" applyFont="1" applyBorder="1"/>
    <xf numFmtId="0" fontId="6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190" fontId="5" fillId="0" borderId="4" xfId="0" applyNumberFormat="1" applyFont="1" applyBorder="1" applyAlignment="1">
      <alignment horizontal="left" indent="2"/>
    </xf>
    <xf numFmtId="190" fontId="5" fillId="0" borderId="4" xfId="0" applyNumberFormat="1" applyFont="1" applyBorder="1" applyAlignment="1">
      <alignment horizontal="right"/>
    </xf>
    <xf numFmtId="190" fontId="5" fillId="0" borderId="2" xfId="0" applyNumberFormat="1" applyFont="1" applyBorder="1" applyAlignment="1">
      <alignment horizontal="right"/>
    </xf>
    <xf numFmtId="190" fontId="9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19318</xdr:colOff>
      <xdr:row>0</xdr:row>
      <xdr:rowOff>23134</xdr:rowOff>
    </xdr:from>
    <xdr:to>
      <xdr:col>22</xdr:col>
      <xdr:colOff>9793</xdr:colOff>
      <xdr:row>24</xdr:row>
      <xdr:rowOff>228591</xdr:rowOff>
    </xdr:to>
    <xdr:grpSp>
      <xdr:nvGrpSpPr>
        <xdr:cNvPr id="6147" name="Group 3"/>
        <xdr:cNvGrpSpPr>
          <a:grpSpLocks/>
        </xdr:cNvGrpSpPr>
      </xdr:nvGrpSpPr>
      <xdr:grpSpPr bwMode="auto">
        <a:xfrm rot="21597528">
          <a:off x="8927098" y="23134"/>
          <a:ext cx="241935" cy="6354797"/>
          <a:chOff x="636" y="7"/>
          <a:chExt cx="25" cy="503"/>
        </a:xfrm>
      </xdr:grpSpPr>
      <xdr:sp macro="" textlink="">
        <xdr:nvSpPr>
          <xdr:cNvPr id="614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49" name="Rectangle 5"/>
          <xdr:cNvSpPr>
            <a:spLocks noChangeArrowheads="1"/>
          </xdr:cNvSpPr>
        </xdr:nvSpPr>
        <xdr:spPr bwMode="auto">
          <a:xfrm>
            <a:off x="637" y="480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21</xdr:col>
      <xdr:colOff>41910</xdr:colOff>
      <xdr:row>11</xdr:row>
      <xdr:rowOff>142875</xdr:rowOff>
    </xdr:from>
    <xdr:to>
      <xdr:col>21</xdr:col>
      <xdr:colOff>236220</xdr:colOff>
      <xdr:row>23</xdr:row>
      <xdr:rowOff>76200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8949690" y="2604135"/>
          <a:ext cx="194310" cy="3392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21</xdr:col>
      <xdr:colOff>28575</xdr:colOff>
      <xdr:row>0</xdr:row>
      <xdr:rowOff>123825</xdr:rowOff>
    </xdr:from>
    <xdr:to>
      <xdr:col>22</xdr:col>
      <xdr:colOff>0</xdr:colOff>
      <xdr:row>1</xdr:row>
      <xdr:rowOff>76200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9648825" y="123825"/>
          <a:ext cx="2476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21</xdr:col>
      <xdr:colOff>15240</xdr:colOff>
      <xdr:row>23</xdr:row>
      <xdr:rowOff>83820</xdr:rowOff>
    </xdr:from>
    <xdr:to>
      <xdr:col>22</xdr:col>
      <xdr:colOff>22860</xdr:colOff>
      <xdr:row>25</xdr:row>
      <xdr:rowOff>7620</xdr:rowOff>
    </xdr:to>
    <xdr:sp macro="" textlink="">
      <xdr:nvSpPr>
        <xdr:cNvPr id="7" name="TextBox 6"/>
        <xdr:cNvSpPr txBox="1"/>
      </xdr:nvSpPr>
      <xdr:spPr>
        <a:xfrm rot="5400000">
          <a:off x="8862060" y="606552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31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showGridLines="0" tabSelected="1" workbookViewId="0">
      <selection activeCell="B20" sqref="B20:N22"/>
    </sheetView>
  </sheetViews>
  <sheetFormatPr defaultColWidth="9.125" defaultRowHeight="18"/>
  <cols>
    <col min="1" max="1" width="1.75" style="8" customWidth="1"/>
    <col min="2" max="2" width="5.875" style="8" customWidth="1"/>
    <col min="3" max="3" width="5" style="8" customWidth="1"/>
    <col min="4" max="4" width="7.125" style="8" customWidth="1"/>
    <col min="5" max="7" width="6.875" style="8" customWidth="1"/>
    <col min="8" max="18" width="7" style="8" customWidth="1"/>
    <col min="19" max="19" width="6.75" style="8" customWidth="1"/>
    <col min="20" max="20" width="19.75" style="8" customWidth="1"/>
    <col min="21" max="21" width="2.25" style="8" customWidth="1"/>
    <col min="22" max="22" width="4.125" style="8" customWidth="1"/>
    <col min="23" max="16384" width="9.125" style="8"/>
  </cols>
  <sheetData>
    <row r="1" spans="1:20" s="1" customFormat="1">
      <c r="B1" s="1" t="s">
        <v>13</v>
      </c>
      <c r="C1" s="2">
        <v>3.5</v>
      </c>
      <c r="D1" s="1" t="s">
        <v>28</v>
      </c>
    </row>
    <row r="2" spans="1:20" s="3" customFormat="1">
      <c r="B2" s="3" t="s">
        <v>12</v>
      </c>
      <c r="C2" s="2">
        <v>3.5</v>
      </c>
      <c r="D2" s="3" t="s">
        <v>29</v>
      </c>
    </row>
    <row r="3" spans="1:20" ht="8.25" customHeight="1"/>
    <row r="4" spans="1:20" s="4" customFormat="1" ht="21.75" customHeight="1">
      <c r="A4" s="41" t="s">
        <v>39</v>
      </c>
      <c r="B4" s="41"/>
      <c r="C4" s="41"/>
      <c r="D4" s="42"/>
      <c r="E4" s="23"/>
      <c r="F4" s="24"/>
      <c r="G4" s="25"/>
      <c r="H4" s="38" t="s">
        <v>6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24"/>
    </row>
    <row r="5" spans="1:20" s="4" customFormat="1" ht="17.399999999999999">
      <c r="A5" s="43"/>
      <c r="B5" s="43"/>
      <c r="C5" s="43"/>
      <c r="D5" s="44"/>
      <c r="E5" s="49" t="s">
        <v>0</v>
      </c>
      <c r="F5" s="56"/>
      <c r="G5" s="50"/>
      <c r="H5" s="58" t="s">
        <v>7</v>
      </c>
      <c r="I5" s="59"/>
      <c r="J5" s="60"/>
      <c r="K5" s="58" t="s">
        <v>8</v>
      </c>
      <c r="L5" s="59"/>
      <c r="M5" s="60"/>
      <c r="N5" s="58" t="s">
        <v>9</v>
      </c>
      <c r="O5" s="59"/>
      <c r="P5" s="60"/>
      <c r="Q5" s="56" t="s">
        <v>10</v>
      </c>
      <c r="R5" s="56"/>
      <c r="S5" s="50"/>
      <c r="T5" s="6"/>
    </row>
    <row r="6" spans="1:20" s="4" customFormat="1" ht="20.399999999999999">
      <c r="A6" s="43"/>
      <c r="B6" s="43"/>
      <c r="C6" s="43"/>
      <c r="D6" s="44"/>
      <c r="E6" s="53" t="s">
        <v>1</v>
      </c>
      <c r="F6" s="54"/>
      <c r="G6" s="55"/>
      <c r="H6" s="51" t="s">
        <v>40</v>
      </c>
      <c r="I6" s="52"/>
      <c r="J6" s="57"/>
      <c r="K6" s="53" t="s">
        <v>32</v>
      </c>
      <c r="L6" s="54"/>
      <c r="M6" s="55"/>
      <c r="N6" s="53" t="s">
        <v>16</v>
      </c>
      <c r="O6" s="54"/>
      <c r="P6" s="55"/>
      <c r="Q6" s="54" t="s">
        <v>11</v>
      </c>
      <c r="R6" s="54"/>
      <c r="S6" s="55"/>
      <c r="T6" s="37" t="s">
        <v>38</v>
      </c>
    </row>
    <row r="7" spans="1:20" s="4" customFormat="1" ht="17.399999999999999">
      <c r="A7" s="43"/>
      <c r="B7" s="43"/>
      <c r="C7" s="43"/>
      <c r="D7" s="44"/>
      <c r="E7" s="15" t="s">
        <v>0</v>
      </c>
      <c r="F7" s="15" t="s">
        <v>2</v>
      </c>
      <c r="G7" s="12" t="s">
        <v>3</v>
      </c>
      <c r="H7" s="15" t="s">
        <v>0</v>
      </c>
      <c r="I7" s="15" t="s">
        <v>2</v>
      </c>
      <c r="J7" s="12" t="s">
        <v>3</v>
      </c>
      <c r="K7" s="15" t="s">
        <v>0</v>
      </c>
      <c r="L7" s="15" t="s">
        <v>2</v>
      </c>
      <c r="M7" s="12" t="s">
        <v>3</v>
      </c>
      <c r="N7" s="15" t="s">
        <v>0</v>
      </c>
      <c r="O7" s="15" t="s">
        <v>2</v>
      </c>
      <c r="P7" s="12" t="s">
        <v>3</v>
      </c>
      <c r="Q7" s="15" t="s">
        <v>0</v>
      </c>
      <c r="R7" s="15" t="s">
        <v>2</v>
      </c>
      <c r="S7" s="15" t="s">
        <v>3</v>
      </c>
      <c r="T7" s="6"/>
    </row>
    <row r="8" spans="1:20" s="4" customFormat="1" ht="17.399999999999999">
      <c r="A8" s="45"/>
      <c r="B8" s="45"/>
      <c r="C8" s="45"/>
      <c r="D8" s="46"/>
      <c r="E8" s="16" t="s">
        <v>1</v>
      </c>
      <c r="F8" s="16" t="s">
        <v>4</v>
      </c>
      <c r="G8" s="13" t="s">
        <v>5</v>
      </c>
      <c r="H8" s="16" t="s">
        <v>1</v>
      </c>
      <c r="I8" s="16" t="s">
        <v>4</v>
      </c>
      <c r="J8" s="13" t="s">
        <v>5</v>
      </c>
      <c r="K8" s="16" t="s">
        <v>1</v>
      </c>
      <c r="L8" s="16" t="s">
        <v>4</v>
      </c>
      <c r="M8" s="13" t="s">
        <v>5</v>
      </c>
      <c r="N8" s="16" t="s">
        <v>1</v>
      </c>
      <c r="O8" s="16" t="s">
        <v>4</v>
      </c>
      <c r="P8" s="13" t="s">
        <v>5</v>
      </c>
      <c r="Q8" s="16" t="s">
        <v>1</v>
      </c>
      <c r="R8" s="16" t="s">
        <v>4</v>
      </c>
      <c r="S8" s="16" t="s">
        <v>5</v>
      </c>
      <c r="T8" s="26"/>
    </row>
    <row r="9" spans="1:20" s="11" customFormat="1" ht="3" customHeight="1">
      <c r="A9" s="27"/>
      <c r="B9" s="27"/>
      <c r="C9" s="27"/>
      <c r="D9" s="28"/>
      <c r="E9" s="17"/>
      <c r="F9" s="17"/>
      <c r="G9" s="18"/>
      <c r="H9" s="17"/>
      <c r="I9" s="17"/>
      <c r="J9" s="18"/>
      <c r="K9" s="17"/>
      <c r="L9" s="17"/>
      <c r="M9" s="18"/>
      <c r="N9" s="17"/>
      <c r="O9" s="17"/>
      <c r="P9" s="18"/>
      <c r="Q9" s="17"/>
      <c r="R9" s="17"/>
      <c r="S9" s="17"/>
      <c r="T9" s="9"/>
    </row>
    <row r="10" spans="1:20" s="31" customFormat="1" ht="17.399999999999999">
      <c r="A10" s="47" t="s">
        <v>0</v>
      </c>
      <c r="B10" s="47"/>
      <c r="C10" s="47"/>
      <c r="D10" s="48"/>
      <c r="E10" s="35">
        <f>SUM(H10,K10,N10,Q10)</f>
        <v>2264</v>
      </c>
      <c r="F10" s="35">
        <f t="shared" ref="F10:G10" si="0">SUM(I10,L10,O10,R10)</f>
        <v>754</v>
      </c>
      <c r="G10" s="35">
        <f t="shared" si="0"/>
        <v>1510</v>
      </c>
      <c r="H10" s="35">
        <f>SUM(H11:H16)</f>
        <v>245</v>
      </c>
      <c r="I10" s="35">
        <f t="shared" ref="I10:S10" si="1">SUM(I11:I16)</f>
        <v>144</v>
      </c>
      <c r="J10" s="35">
        <f t="shared" si="1"/>
        <v>101</v>
      </c>
      <c r="K10" s="35">
        <f t="shared" si="1"/>
        <v>1923</v>
      </c>
      <c r="L10" s="35">
        <f t="shared" si="1"/>
        <v>582</v>
      </c>
      <c r="M10" s="35">
        <f t="shared" si="1"/>
        <v>1341</v>
      </c>
      <c r="N10" s="35">
        <f t="shared" si="1"/>
        <v>72</v>
      </c>
      <c r="O10" s="35">
        <f t="shared" si="1"/>
        <v>23</v>
      </c>
      <c r="P10" s="35">
        <f t="shared" si="1"/>
        <v>49</v>
      </c>
      <c r="Q10" s="35">
        <f t="shared" si="1"/>
        <v>24</v>
      </c>
      <c r="R10" s="35">
        <f t="shared" si="1"/>
        <v>5</v>
      </c>
      <c r="S10" s="35">
        <f t="shared" si="1"/>
        <v>19</v>
      </c>
      <c r="T10" s="14" t="s">
        <v>1</v>
      </c>
    </row>
    <row r="11" spans="1:20" s="4" customFormat="1" ht="35.85" customHeight="1">
      <c r="A11" s="14"/>
      <c r="B11" s="4" t="s">
        <v>17</v>
      </c>
      <c r="C11" s="6"/>
      <c r="D11" s="29"/>
      <c r="E11" s="33">
        <f t="shared" ref="E11:E16" si="2">SUM(H11,K11,N11,Q11)</f>
        <v>705</v>
      </c>
      <c r="F11" s="33">
        <f t="shared" ref="F11:F16" si="3">SUM(I11,L11,O11,R11)</f>
        <v>190</v>
      </c>
      <c r="G11" s="33">
        <f t="shared" ref="G11:G16" si="4">SUM(J11,M11,P11,S11)</f>
        <v>515</v>
      </c>
      <c r="H11" s="33">
        <f>62+2+17</f>
        <v>81</v>
      </c>
      <c r="I11" s="33">
        <f>33+7</f>
        <v>40</v>
      </c>
      <c r="J11" s="34">
        <f>29+2+10</f>
        <v>41</v>
      </c>
      <c r="K11" s="33">
        <f>481+68+58</f>
        <v>607</v>
      </c>
      <c r="L11" s="33">
        <f>127+9+13</f>
        <v>149</v>
      </c>
      <c r="M11" s="34">
        <f>354+59+45</f>
        <v>458</v>
      </c>
      <c r="N11" s="33">
        <f>8+2</f>
        <v>10</v>
      </c>
      <c r="O11" s="33">
        <v>1</v>
      </c>
      <c r="P11" s="34">
        <f>7+2</f>
        <v>9</v>
      </c>
      <c r="Q11" s="33">
        <f>3+4</f>
        <v>7</v>
      </c>
      <c r="R11" s="32" t="s">
        <v>33</v>
      </c>
      <c r="S11" s="33">
        <f>3+4</f>
        <v>7</v>
      </c>
      <c r="T11" s="30" t="s">
        <v>18</v>
      </c>
    </row>
    <row r="12" spans="1:20" s="4" customFormat="1" ht="35.85" customHeight="1">
      <c r="A12" s="6"/>
      <c r="B12" s="4" t="s">
        <v>19</v>
      </c>
      <c r="D12" s="7"/>
      <c r="E12" s="33">
        <f t="shared" si="2"/>
        <v>329</v>
      </c>
      <c r="F12" s="33">
        <f t="shared" si="3"/>
        <v>135</v>
      </c>
      <c r="G12" s="33">
        <f t="shared" si="4"/>
        <v>194</v>
      </c>
      <c r="H12" s="33">
        <v>41</v>
      </c>
      <c r="I12" s="33">
        <v>30</v>
      </c>
      <c r="J12" s="34">
        <v>11</v>
      </c>
      <c r="K12" s="33">
        <f>236+34</f>
        <v>270</v>
      </c>
      <c r="L12" s="33">
        <f>95+4</f>
        <v>99</v>
      </c>
      <c r="M12" s="34">
        <f>141+30</f>
        <v>171</v>
      </c>
      <c r="N12" s="33">
        <f>11+1</f>
        <v>12</v>
      </c>
      <c r="O12" s="33">
        <v>4</v>
      </c>
      <c r="P12" s="34">
        <f>7+1</f>
        <v>8</v>
      </c>
      <c r="Q12" s="33">
        <v>6</v>
      </c>
      <c r="R12" s="33">
        <v>2</v>
      </c>
      <c r="S12" s="33">
        <v>4</v>
      </c>
      <c r="T12" s="30" t="s">
        <v>20</v>
      </c>
    </row>
    <row r="13" spans="1:20" s="4" customFormat="1" ht="35.85" customHeight="1">
      <c r="A13" s="6"/>
      <c r="B13" s="4" t="s">
        <v>21</v>
      </c>
      <c r="D13" s="7"/>
      <c r="E13" s="33">
        <f t="shared" si="2"/>
        <v>245</v>
      </c>
      <c r="F13" s="33">
        <f t="shared" si="3"/>
        <v>87</v>
      </c>
      <c r="G13" s="33">
        <f t="shared" si="4"/>
        <v>158</v>
      </c>
      <c r="H13" s="33">
        <f>27+1</f>
        <v>28</v>
      </c>
      <c r="I13" s="33">
        <v>14</v>
      </c>
      <c r="J13" s="34">
        <f>13+1</f>
        <v>14</v>
      </c>
      <c r="K13" s="33">
        <f>196+4</f>
        <v>200</v>
      </c>
      <c r="L13" s="33">
        <f>65+1</f>
        <v>66</v>
      </c>
      <c r="M13" s="34">
        <f>131+3</f>
        <v>134</v>
      </c>
      <c r="N13" s="33">
        <f>12+3</f>
        <v>15</v>
      </c>
      <c r="O13" s="33">
        <v>7</v>
      </c>
      <c r="P13" s="34">
        <f>5+3</f>
        <v>8</v>
      </c>
      <c r="Q13" s="33">
        <v>2</v>
      </c>
      <c r="R13" s="32" t="s">
        <v>33</v>
      </c>
      <c r="S13" s="33">
        <v>2</v>
      </c>
      <c r="T13" s="30" t="s">
        <v>22</v>
      </c>
    </row>
    <row r="14" spans="1:20" s="4" customFormat="1" ht="35.85" customHeight="1">
      <c r="A14" s="6"/>
      <c r="B14" s="4" t="s">
        <v>23</v>
      </c>
      <c r="C14" s="6"/>
      <c r="D14" s="7"/>
      <c r="E14" s="33">
        <f t="shared" si="2"/>
        <v>202</v>
      </c>
      <c r="F14" s="33">
        <f t="shared" si="3"/>
        <v>66</v>
      </c>
      <c r="G14" s="33">
        <f t="shared" si="4"/>
        <v>136</v>
      </c>
      <c r="H14" s="33">
        <f>15+2</f>
        <v>17</v>
      </c>
      <c r="I14" s="33">
        <f>9+1</f>
        <v>10</v>
      </c>
      <c r="J14" s="34">
        <f>6+1</f>
        <v>7</v>
      </c>
      <c r="K14" s="33">
        <f>157+23</f>
        <v>180</v>
      </c>
      <c r="L14" s="33">
        <f>51+2</f>
        <v>53</v>
      </c>
      <c r="M14" s="34">
        <f>106+21</f>
        <v>127</v>
      </c>
      <c r="N14" s="33">
        <f>2+1</f>
        <v>3</v>
      </c>
      <c r="O14" s="33">
        <f>1+1</f>
        <v>2</v>
      </c>
      <c r="P14" s="34">
        <v>1</v>
      </c>
      <c r="Q14" s="33">
        <v>2</v>
      </c>
      <c r="R14" s="33">
        <v>1</v>
      </c>
      <c r="S14" s="33">
        <v>1</v>
      </c>
      <c r="T14" s="30" t="s">
        <v>24</v>
      </c>
    </row>
    <row r="15" spans="1:20" s="4" customFormat="1" ht="35.85" customHeight="1">
      <c r="A15" s="6"/>
      <c r="B15" s="4" t="s">
        <v>25</v>
      </c>
      <c r="C15" s="6"/>
      <c r="D15" s="7"/>
      <c r="E15" s="33">
        <f t="shared" si="2"/>
        <v>149</v>
      </c>
      <c r="F15" s="33">
        <f t="shared" si="3"/>
        <v>61</v>
      </c>
      <c r="G15" s="33">
        <f t="shared" si="4"/>
        <v>88</v>
      </c>
      <c r="H15" s="33">
        <f>1+11+2</f>
        <v>14</v>
      </c>
      <c r="I15" s="33">
        <f>1+8+1</f>
        <v>10</v>
      </c>
      <c r="J15" s="34">
        <f>0+3+1</f>
        <v>4</v>
      </c>
      <c r="K15" s="33">
        <f>4+99+21</f>
        <v>124</v>
      </c>
      <c r="L15" s="33">
        <f>2+38+3</f>
        <v>43</v>
      </c>
      <c r="M15" s="34">
        <f>2+61+18</f>
        <v>81</v>
      </c>
      <c r="N15" s="33">
        <f>7+1</f>
        <v>8</v>
      </c>
      <c r="O15" s="33">
        <v>6</v>
      </c>
      <c r="P15" s="34">
        <f>1+1</f>
        <v>2</v>
      </c>
      <c r="Q15" s="33">
        <v>3</v>
      </c>
      <c r="R15" s="33">
        <v>2</v>
      </c>
      <c r="S15" s="33">
        <v>1</v>
      </c>
      <c r="T15" s="30" t="s">
        <v>26</v>
      </c>
    </row>
    <row r="16" spans="1:20" s="4" customFormat="1" ht="35.85" customHeight="1">
      <c r="A16" s="6"/>
      <c r="B16" s="4" t="s">
        <v>27</v>
      </c>
      <c r="C16" s="6"/>
      <c r="D16" s="7"/>
      <c r="E16" s="33">
        <f t="shared" si="2"/>
        <v>634</v>
      </c>
      <c r="F16" s="33">
        <f t="shared" si="3"/>
        <v>215</v>
      </c>
      <c r="G16" s="33">
        <f t="shared" si="4"/>
        <v>419</v>
      </c>
      <c r="H16" s="33">
        <f>7+52+1+4</f>
        <v>64</v>
      </c>
      <c r="I16" s="33">
        <f>7+31+1+1</f>
        <v>40</v>
      </c>
      <c r="J16" s="34">
        <f>0+21+3</f>
        <v>24</v>
      </c>
      <c r="K16" s="33">
        <f>25+457+45+15</f>
        <v>542</v>
      </c>
      <c r="L16" s="33">
        <f>15+140+13+4</f>
        <v>172</v>
      </c>
      <c r="M16" s="33">
        <f>10+317+32+11</f>
        <v>370</v>
      </c>
      <c r="N16" s="33">
        <f>12+12</f>
        <v>24</v>
      </c>
      <c r="O16" s="33">
        <f>2+1</f>
        <v>3</v>
      </c>
      <c r="P16" s="33">
        <f>10+11</f>
        <v>21</v>
      </c>
      <c r="Q16" s="33">
        <v>4</v>
      </c>
      <c r="R16" s="32" t="s">
        <v>33</v>
      </c>
      <c r="S16" s="34">
        <v>4</v>
      </c>
      <c r="T16" s="36" t="s">
        <v>30</v>
      </c>
    </row>
    <row r="17" spans="1:20">
      <c r="A17" s="9"/>
      <c r="B17" s="9"/>
      <c r="C17" s="9"/>
      <c r="D17" s="10"/>
      <c r="E17" s="33"/>
      <c r="F17" s="33"/>
      <c r="G17" s="34"/>
      <c r="H17" s="33"/>
      <c r="I17" s="33"/>
      <c r="J17" s="34"/>
      <c r="K17" s="33"/>
      <c r="L17" s="33"/>
      <c r="M17" s="34"/>
      <c r="N17" s="33"/>
      <c r="O17" s="33"/>
      <c r="P17" s="34"/>
      <c r="Q17" s="33"/>
      <c r="R17" s="33"/>
      <c r="S17" s="33"/>
      <c r="T17" s="9"/>
    </row>
    <row r="18" spans="1:20" s="1" customFormat="1" ht="3" customHeight="1">
      <c r="A18" s="19"/>
      <c r="B18" s="19"/>
      <c r="C18" s="19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9"/>
    </row>
    <row r="19" spans="1:20" s="1" customFormat="1" ht="3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s="5" customFormat="1" ht="17.399999999999999">
      <c r="A20" s="5" t="s">
        <v>15</v>
      </c>
      <c r="B20" s="5" t="s">
        <v>31</v>
      </c>
      <c r="F20" s="4"/>
      <c r="G20" s="4"/>
      <c r="H20" s="4"/>
      <c r="I20" s="4"/>
      <c r="J20" s="4"/>
      <c r="L20" s="5" t="s">
        <v>36</v>
      </c>
      <c r="O20" s="4"/>
      <c r="P20" s="4"/>
      <c r="Q20" s="4"/>
    </row>
    <row r="21" spans="1:20" s="5" customFormat="1">
      <c r="A21" s="5" t="s">
        <v>14</v>
      </c>
      <c r="B21" s="5" t="s">
        <v>34</v>
      </c>
      <c r="F21" s="4"/>
      <c r="G21" s="4"/>
      <c r="H21" s="4"/>
      <c r="I21" s="4"/>
      <c r="J21" s="4"/>
      <c r="L21" s="5" t="s">
        <v>37</v>
      </c>
      <c r="O21" s="8"/>
      <c r="P21" s="4"/>
      <c r="Q21" s="4"/>
    </row>
    <row r="22" spans="1:20">
      <c r="B22" s="5" t="s">
        <v>35</v>
      </c>
    </row>
  </sheetData>
  <mergeCells count="13">
    <mergeCell ref="A10:D10"/>
    <mergeCell ref="K6:M6"/>
    <mergeCell ref="N6:P6"/>
    <mergeCell ref="H4:S4"/>
    <mergeCell ref="Q6:S6"/>
    <mergeCell ref="E5:G5"/>
    <mergeCell ref="E6:G6"/>
    <mergeCell ref="H6:J6"/>
    <mergeCell ref="H5:J5"/>
    <mergeCell ref="K5:M5"/>
    <mergeCell ref="N5:P5"/>
    <mergeCell ref="Q5:S5"/>
    <mergeCell ref="A4:D8"/>
  </mergeCells>
  <phoneticPr fontId="1" type="noConversion"/>
  <pageMargins left="0.55118110236220474" right="0.35433070866141736" top="0.78740157480314965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2012-01-09T06:15:42Z</dcterms:modified>
</cp:coreProperties>
</file>