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3.5" sheetId="1" r:id="rId1"/>
  </sheets>
  <definedNames>
    <definedName name="_xlnm.Print_Area" localSheetId="0">'T-3.5'!$A$1:$V$50</definedName>
  </definedNames>
  <calcPr calcId="145621"/>
</workbook>
</file>

<file path=xl/calcChain.xml><?xml version="1.0" encoding="utf-8"?>
<calcChain xmlns="http://schemas.openxmlformats.org/spreadsheetml/2006/main">
  <c r="N40" i="1" l="1"/>
  <c r="K40" i="1"/>
  <c r="H40" i="1"/>
  <c r="G40" i="1"/>
  <c r="F40" i="1"/>
  <c r="E40" i="1"/>
  <c r="O39" i="1"/>
  <c r="N39" i="1"/>
  <c r="M39" i="1"/>
  <c r="L39" i="1"/>
  <c r="K39" i="1" s="1"/>
  <c r="J39" i="1"/>
  <c r="I39" i="1"/>
  <c r="H39" i="1" s="1"/>
  <c r="E39" i="1" s="1"/>
  <c r="G39" i="1"/>
  <c r="F39" i="1"/>
  <c r="P38" i="1"/>
  <c r="O38" i="1"/>
  <c r="N38" i="1" s="1"/>
  <c r="M38" i="1"/>
  <c r="L38" i="1"/>
  <c r="K38" i="1"/>
  <c r="J38" i="1"/>
  <c r="I38" i="1"/>
  <c r="H38" i="1" s="1"/>
  <c r="G38" i="1"/>
  <c r="R37" i="1"/>
  <c r="Q37" i="1"/>
  <c r="O37" i="1"/>
  <c r="N37" i="1"/>
  <c r="M37" i="1"/>
  <c r="L37" i="1"/>
  <c r="K37" i="1" s="1"/>
  <c r="E37" i="1" s="1"/>
  <c r="J37" i="1"/>
  <c r="G37" i="1" s="1"/>
  <c r="I37" i="1"/>
  <c r="H37" i="1"/>
  <c r="F37" i="1"/>
  <c r="N36" i="1"/>
  <c r="K36" i="1"/>
  <c r="H36" i="1"/>
  <c r="G36" i="1"/>
  <c r="F36" i="1"/>
  <c r="E36" i="1"/>
  <c r="P35" i="1"/>
  <c r="O35" i="1"/>
  <c r="N35" i="1" s="1"/>
  <c r="E35" i="1" s="1"/>
  <c r="M35" i="1"/>
  <c r="L35" i="1"/>
  <c r="K35" i="1"/>
  <c r="J35" i="1"/>
  <c r="H35" i="1"/>
  <c r="G35" i="1"/>
  <c r="F35" i="1"/>
  <c r="M34" i="1"/>
  <c r="L34" i="1"/>
  <c r="K34" i="1" s="1"/>
  <c r="E34" i="1" s="1"/>
  <c r="J34" i="1"/>
  <c r="I34" i="1"/>
  <c r="H34" i="1"/>
  <c r="G34" i="1"/>
  <c r="F34" i="1"/>
  <c r="O33" i="1"/>
  <c r="N33" i="1"/>
  <c r="M33" i="1"/>
  <c r="L33" i="1"/>
  <c r="K33" i="1" s="1"/>
  <c r="E33" i="1" s="1"/>
  <c r="J33" i="1"/>
  <c r="I33" i="1"/>
  <c r="H33" i="1"/>
  <c r="G33" i="1"/>
  <c r="F33" i="1"/>
  <c r="P20" i="1"/>
  <c r="O20" i="1"/>
  <c r="N20" i="1"/>
  <c r="M20" i="1"/>
  <c r="L20" i="1"/>
  <c r="K20" i="1" s="1"/>
  <c r="E20" i="1" s="1"/>
  <c r="J20" i="1"/>
  <c r="I20" i="1"/>
  <c r="H20" i="1"/>
  <c r="G20" i="1"/>
  <c r="F20" i="1"/>
  <c r="N19" i="1"/>
  <c r="K19" i="1"/>
  <c r="H19" i="1"/>
  <c r="G19" i="1"/>
  <c r="F19" i="1"/>
  <c r="E19" i="1"/>
  <c r="O18" i="1"/>
  <c r="N18" i="1"/>
  <c r="M18" i="1"/>
  <c r="L18" i="1"/>
  <c r="K18" i="1" s="1"/>
  <c r="E18" i="1" s="1"/>
  <c r="J18" i="1"/>
  <c r="I18" i="1"/>
  <c r="H18" i="1"/>
  <c r="G18" i="1"/>
  <c r="F18" i="1"/>
  <c r="M17" i="1"/>
  <c r="L17" i="1"/>
  <c r="K17" i="1"/>
  <c r="J17" i="1"/>
  <c r="I17" i="1"/>
  <c r="H17" i="1"/>
  <c r="G17" i="1"/>
  <c r="F17" i="1"/>
  <c r="E17" i="1"/>
  <c r="N16" i="1"/>
  <c r="K16" i="1"/>
  <c r="H16" i="1"/>
  <c r="G16" i="1"/>
  <c r="F16" i="1"/>
  <c r="E16" i="1"/>
  <c r="M15" i="1"/>
  <c r="L15" i="1"/>
  <c r="K15" i="1" s="1"/>
  <c r="E15" i="1" s="1"/>
  <c r="J15" i="1"/>
  <c r="I15" i="1"/>
  <c r="H15" i="1"/>
  <c r="G15" i="1"/>
  <c r="F15" i="1"/>
  <c r="N14" i="1"/>
  <c r="K14" i="1"/>
  <c r="H14" i="1"/>
  <c r="G14" i="1"/>
  <c r="F14" i="1"/>
  <c r="E14" i="1"/>
  <c r="M13" i="1"/>
  <c r="L13" i="1"/>
  <c r="K13" i="1" s="1"/>
  <c r="E13" i="1" s="1"/>
  <c r="I13" i="1"/>
  <c r="H13" i="1"/>
  <c r="G13" i="1"/>
  <c r="F13" i="1"/>
  <c r="M12" i="1"/>
  <c r="L12" i="1"/>
  <c r="K12" i="1" s="1"/>
  <c r="E12" i="1" s="1"/>
  <c r="J12" i="1"/>
  <c r="I12" i="1"/>
  <c r="H12" i="1"/>
  <c r="G12" i="1"/>
  <c r="F12" i="1"/>
  <c r="R11" i="1"/>
  <c r="Q11" i="1"/>
  <c r="P11" i="1"/>
  <c r="N11" i="1"/>
  <c r="M11" i="1"/>
  <c r="L11" i="1"/>
  <c r="K11" i="1" s="1"/>
  <c r="E11" i="1" s="1"/>
  <c r="J11" i="1"/>
  <c r="I11" i="1"/>
  <c r="H11" i="1"/>
  <c r="G11" i="1"/>
  <c r="F11" i="1"/>
  <c r="R10" i="1"/>
  <c r="Q10" i="1" s="1"/>
  <c r="P10" i="1"/>
  <c r="O10" i="1"/>
  <c r="N10" i="1"/>
  <c r="M10" i="1"/>
  <c r="L10" i="1"/>
  <c r="K10" i="1" s="1"/>
  <c r="E10" i="1" s="1"/>
  <c r="J10" i="1"/>
  <c r="I10" i="1"/>
  <c r="H10" i="1"/>
  <c r="G10" i="1"/>
  <c r="F10" i="1"/>
  <c r="E38" i="1" l="1"/>
  <c r="F38" i="1"/>
</calcChain>
</file>

<file path=xl/sharedStrings.xml><?xml version="1.0" encoding="utf-8"?>
<sst xmlns="http://schemas.openxmlformats.org/spreadsheetml/2006/main" count="213" uniqueCount="75">
  <si>
    <t xml:space="preserve">ตาราง  </t>
  </si>
  <si>
    <t>จำนวนครู จำแนกตามวุฒิการศึกษา เพศ เป็นรายอำเภอ ปีการศึกษา 2553</t>
  </si>
  <si>
    <t>TABLE</t>
  </si>
  <si>
    <t>NUMBER OF TEACHERS BY QUALIFICATION, SEX AND DISTRICT: ACADEMIC YEAR 2010</t>
  </si>
  <si>
    <t>อำเภอ</t>
  </si>
  <si>
    <t>วุฒิการศึกษา Qualification</t>
  </si>
  <si>
    <t>รวม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</si>
  <si>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</si>
  <si>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</si>
  <si>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</si>
  <si>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</si>
  <si>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Total</t>
  </si>
  <si>
    <r>
      <t>Master</t>
    </r>
    <r>
      <rPr>
        <vertAlign val="superscript"/>
        <sz val="12"/>
        <rFont val="AngsanaUPC"/>
        <family val="1"/>
        <charset val="222"/>
      </rPr>
      <t>,</t>
    </r>
    <r>
      <rPr>
        <sz val="12"/>
        <rFont val="AngsanaUPC"/>
        <family val="1"/>
        <charset val="222"/>
      </rPr>
      <t>s Degree or higher</t>
    </r>
  </si>
  <si>
    <r>
      <t>Bachelor</t>
    </r>
    <r>
      <rPr>
        <vertAlign val="superscript"/>
        <sz val="12"/>
        <rFont val="AngsanaUPC"/>
        <family val="1"/>
        <charset val="222"/>
      </rPr>
      <t>,</t>
    </r>
    <r>
      <rPr>
        <sz val="12"/>
        <rFont val="AngsanaUPC"/>
        <family val="1"/>
        <charset val="222"/>
      </rPr>
      <t xml:space="preserve">s Degree </t>
    </r>
  </si>
  <si>
    <t>Dip.in Ed. or equivalent</t>
  </si>
  <si>
    <t>Lower than Diploma</t>
  </si>
  <si>
    <t>District</t>
  </si>
  <si>
    <t>ชาย</t>
  </si>
  <si>
    <t>หญิง</t>
  </si>
  <si>
    <t>Male</t>
  </si>
  <si>
    <t>Female</t>
  </si>
  <si>
    <t>รวมยอด</t>
  </si>
  <si>
    <t xml:space="preserve">           -</t>
  </si>
  <si>
    <t>เมืองสกลนคร</t>
  </si>
  <si>
    <t xml:space="preserve">   Muang Sakon Nakhon</t>
  </si>
  <si>
    <t>กุสุมาลย์</t>
  </si>
  <si>
    <t xml:space="preserve">   Kusuman</t>
  </si>
  <si>
    <t>กุดบาก</t>
  </si>
  <si>
    <t xml:space="preserve">   Kut Bak</t>
  </si>
  <si>
    <t>คำตากล้า</t>
  </si>
  <si>
    <t xml:space="preserve">   Kham Ta Kla</t>
  </si>
  <si>
    <t>โคกศรีสุพรรณ</t>
  </si>
  <si>
    <t xml:space="preserve">   Khok Si Suphan</t>
  </si>
  <si>
    <t>เจริญศิลป์</t>
  </si>
  <si>
    <t xml:space="preserve">   Charoen Sin</t>
  </si>
  <si>
    <t>เต่างอย</t>
  </si>
  <si>
    <t xml:space="preserve">   Tao Ngoi</t>
  </si>
  <si>
    <t>นิคมน้ำอูน</t>
  </si>
  <si>
    <t xml:space="preserve">   Nikhom Nam Un</t>
  </si>
  <si>
    <t>บ้านม่วง</t>
  </si>
  <si>
    <t xml:space="preserve">   Ban Muang</t>
  </si>
  <si>
    <t>พรรณานิคม</t>
  </si>
  <si>
    <t xml:space="preserve">   Phanna Nikhom</t>
  </si>
  <si>
    <t>จำนวนครู จำแนกตามวุฒิการศึกษา เพศ เป็นรายอำเภอ ปีการศึกษา 2553    (ต่อ)</t>
  </si>
  <si>
    <t>NUMBER OF TEACHERS BY QUALIFICATION, SEX AND DISTRICT: ACADEMIC YEAR 2010  (Contd.)</t>
  </si>
  <si>
    <t>พังโคน</t>
  </si>
  <si>
    <t xml:space="preserve">   Phang Khon</t>
  </si>
  <si>
    <t>โพนนาแก้ว</t>
  </si>
  <si>
    <t xml:space="preserve">   Phon Na Kaeo</t>
  </si>
  <si>
    <t>ภูพาน</t>
  </si>
  <si>
    <t xml:space="preserve">   Phu Phan</t>
  </si>
  <si>
    <t>วานรนิวาส</t>
  </si>
  <si>
    <t xml:space="preserve">   Wanon Niwat</t>
  </si>
  <si>
    <t>วาริชภูมิ</t>
  </si>
  <si>
    <t xml:space="preserve">   Waritchaphum</t>
  </si>
  <si>
    <t>สว่างแดนดิน</t>
  </si>
  <si>
    <t xml:space="preserve">   Sawang Daen Din</t>
  </si>
  <si>
    <t>ส่องดาว</t>
  </si>
  <si>
    <t xml:space="preserve">   Song Dao</t>
  </si>
  <si>
    <t>อากาศอำนวย</t>
  </si>
  <si>
    <t xml:space="preserve">   Akat Amnuai</t>
  </si>
  <si>
    <t xml:space="preserve">     ที่มา:  </t>
  </si>
  <si>
    <t>สำนักงานเขตพื้นที่การศึกษาสกลนคร เขต 1 , 2  และ 3</t>
  </si>
  <si>
    <t>Source:    Sakon Nakhon Educational Service Area Office,Area 1 , 2 and 3</t>
  </si>
  <si>
    <t>โรงเรียนตำรวจตระเวนชายแดน,</t>
  </si>
  <si>
    <t xml:space="preserve">                Including School for hill tribe children set up by the Border Patrol Police,</t>
  </si>
  <si>
    <t>สำนักงานพระพุทธศาสนาแห่งชาติ (โรงเรียนพระปริยัติธรรม),</t>
  </si>
  <si>
    <t xml:space="preserve">                Office of  National  Buddhist. ( The Buddhist Scripture School. )</t>
  </si>
  <si>
    <t>เทศบาลเมืองสกลนคร</t>
  </si>
  <si>
    <t xml:space="preserve">                Sakon Nakhon Municipality</t>
  </si>
  <si>
    <t xml:space="preserve">              สำนักงานเขตพื้นที่การศึกษามัธยมศึกษาเขต 23  จังหวัดสกลนคร</t>
  </si>
  <si>
    <t xml:space="preserve">                Sakon Nakhon  Seconary Educational Service Area Office, Area  23</t>
  </si>
  <si>
    <t xml:space="preserve">รวบรวมโดย: </t>
  </si>
  <si>
    <t>สำนักงานสถิติจังหวัดสกลนคร</t>
  </si>
  <si>
    <t xml:space="preserve">        Complied by :  Sakon Nakhon Provincial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</si>
</sst>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"/>
    <numFmt numFmtId="188" formatCode="\ \ \ \ \ @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color rgb="FFFF0000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sz val="13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/>
    </xf>
    <xf numFmtId="0" fontId="4" fillId="0" borderId="0" xfId="0" applyFont="1" applyBorder="1"/>
    <xf numFmtId="0" fontId="7" fillId="0" borderId="0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187" fontId="5" fillId="0" borderId="14" xfId="1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NumberFormat="1" applyFont="1" applyBorder="1" applyAlignment="1">
      <alignment horizontal="center" vertical="center"/>
    </xf>
    <xf numFmtId="0" fontId="4" fillId="2" borderId="7" xfId="0" applyNumberFormat="1" applyFont="1" applyFill="1" applyBorder="1" applyAlignment="1"/>
    <xf numFmtId="0" fontId="4" fillId="2" borderId="0" xfId="0" applyNumberFormat="1" applyFont="1" applyFill="1" applyBorder="1" applyAlignment="1">
      <alignment vertical="center"/>
    </xf>
    <xf numFmtId="0" fontId="2" fillId="2" borderId="7" xfId="0" applyNumberFormat="1" applyFont="1" applyFill="1" applyBorder="1" applyAlignment="1">
      <alignment horizontal="center" vertical="center"/>
    </xf>
    <xf numFmtId="187" fontId="5" fillId="2" borderId="14" xfId="1" applyNumberFormat="1" applyFont="1" applyFill="1" applyBorder="1" applyAlignment="1">
      <alignment vertical="center"/>
    </xf>
    <xf numFmtId="0" fontId="4" fillId="0" borderId="0" xfId="0" quotePrefix="1" applyFont="1" applyBorder="1" applyAlignment="1">
      <alignment horizontal="left"/>
    </xf>
    <xf numFmtId="0" fontId="4" fillId="0" borderId="0" xfId="0" applyNumberFormat="1" applyFont="1" applyBorder="1" applyAlignment="1"/>
    <xf numFmtId="0" fontId="4" fillId="0" borderId="0" xfId="0" applyNumberFormat="1" applyFont="1" applyBorder="1" applyAlignment="1">
      <alignment vertical="center"/>
    </xf>
    <xf numFmtId="0" fontId="2" fillId="0" borderId="7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/>
    <xf numFmtId="0" fontId="8" fillId="0" borderId="0" xfId="0" applyNumberFormat="1" applyFont="1" applyBorder="1" applyAlignment="1">
      <alignment vertical="center"/>
    </xf>
    <xf numFmtId="0" fontId="9" fillId="0" borderId="7" xfId="0" applyNumberFormat="1" applyFont="1" applyBorder="1" applyAlignment="1">
      <alignment horizontal="center" vertical="center"/>
    </xf>
    <xf numFmtId="0" fontId="8" fillId="0" borderId="0" xfId="0" applyNumberFormat="1" applyFont="1" applyBorder="1"/>
    <xf numFmtId="0" fontId="9" fillId="0" borderId="7" xfId="0" applyNumberFormat="1" applyFont="1" applyBorder="1" applyAlignment="1">
      <alignment horizontal="center"/>
    </xf>
    <xf numFmtId="0" fontId="4" fillId="0" borderId="0" xfId="0" applyNumberFormat="1" applyFont="1" applyBorder="1"/>
    <xf numFmtId="0" fontId="2" fillId="0" borderId="7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88" fontId="4" fillId="0" borderId="0" xfId="0" applyNumberFormat="1" applyFont="1" applyBorder="1" applyAlignment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88" fontId="4" fillId="0" borderId="1" xfId="0" applyNumberFormat="1" applyFont="1" applyBorder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87" fontId="5" fillId="0" borderId="12" xfId="1" applyNumberFormat="1" applyFont="1" applyBorder="1" applyAlignment="1">
      <alignment vertical="center"/>
    </xf>
    <xf numFmtId="187" fontId="5" fillId="0" borderId="2" xfId="1" applyNumberFormat="1" applyFont="1" applyBorder="1" applyAlignment="1">
      <alignment vertical="center"/>
    </xf>
    <xf numFmtId="0" fontId="4" fillId="0" borderId="7" xfId="0" applyFont="1" applyBorder="1"/>
    <xf numFmtId="187" fontId="5" fillId="0" borderId="7" xfId="1" applyNumberFormat="1" applyFont="1" applyBorder="1" applyAlignment="1">
      <alignment vertical="center"/>
    </xf>
    <xf numFmtId="187" fontId="5" fillId="0" borderId="14" xfId="1" applyNumberFormat="1" applyFont="1" applyBorder="1"/>
    <xf numFmtId="187" fontId="5" fillId="0" borderId="7" xfId="1" applyNumberFormat="1" applyFont="1" applyBorder="1"/>
    <xf numFmtId="188" fontId="8" fillId="0" borderId="0" xfId="0" applyNumberFormat="1" applyFont="1" applyBorder="1" applyAlignment="1"/>
    <xf numFmtId="0" fontId="8" fillId="0" borderId="0" xfId="0" applyFont="1" applyBorder="1"/>
    <xf numFmtId="0" fontId="8" fillId="0" borderId="7" xfId="0" applyFont="1" applyBorder="1"/>
    <xf numFmtId="188" fontId="8" fillId="0" borderId="7" xfId="0" applyNumberFormat="1" applyFont="1" applyBorder="1" applyAlignment="1"/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0" xfId="0" applyFont="1" applyBorder="1"/>
    <xf numFmtId="0" fontId="5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Border="1"/>
    <xf numFmtId="0" fontId="10" fillId="0" borderId="0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266700</xdr:colOff>
      <xdr:row>0</xdr:row>
      <xdr:rowOff>123825</xdr:rowOff>
    </xdr:from>
    <xdr:to>
      <xdr:col>24</xdr:col>
      <xdr:colOff>523875</xdr:colOff>
      <xdr:row>45</xdr:row>
      <xdr:rowOff>104775</xdr:rowOff>
    </xdr:to>
    <xdr:grpSp>
      <xdr:nvGrpSpPr>
        <xdr:cNvPr id="2" name="Group 2"/>
        <xdr:cNvGrpSpPr>
          <a:grpSpLocks/>
        </xdr:cNvGrpSpPr>
      </xdr:nvGrpSpPr>
      <xdr:grpSpPr bwMode="auto">
        <a:xfrm rot="10797528">
          <a:off x="11439525" y="123825"/>
          <a:ext cx="257175" cy="11763375"/>
          <a:chOff x="636" y="6"/>
          <a:chExt cx="25" cy="503"/>
        </a:xfrm>
      </xdr:grpSpPr>
      <xdr:sp macro="" textlink="">
        <xdr:nvSpPr>
          <xdr:cNvPr id="3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22</xdr:col>
      <xdr:colOff>581025</xdr:colOff>
      <xdr:row>9</xdr:row>
      <xdr:rowOff>85818</xdr:rowOff>
    </xdr:from>
    <xdr:to>
      <xdr:col>23</xdr:col>
      <xdr:colOff>219075</xdr:colOff>
      <xdr:row>44</xdr:row>
      <xdr:rowOff>76293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534650" y="2076543"/>
          <a:ext cx="247650" cy="953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23</xdr:col>
      <xdr:colOff>285750</xdr:colOff>
      <xdr:row>42</xdr:row>
      <xdr:rowOff>123917</xdr:rowOff>
    </xdr:from>
    <xdr:to>
      <xdr:col>23</xdr:col>
      <xdr:colOff>552450</xdr:colOff>
      <xdr:row>44</xdr:row>
      <xdr:rowOff>28574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0848975" y="11182442"/>
          <a:ext cx="266700" cy="380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showGridLines="0" tabSelected="1" view="pageBreakPreview" topLeftCell="A19" zoomScaleNormal="100" zoomScaleSheetLayoutView="100" workbookViewId="0">
      <selection activeCell="D25" sqref="D25"/>
    </sheetView>
  </sheetViews>
  <sheetFormatPr defaultRowHeight="21" x14ac:dyDescent="0.45"/>
  <cols>
    <col min="1" max="1" width="1.7109375" style="4" customWidth="1"/>
    <col min="2" max="2" width="5.85546875" style="4" customWidth="1"/>
    <col min="3" max="3" width="3.85546875" style="4" customWidth="1"/>
    <col min="4" max="18" width="7" style="4" customWidth="1"/>
    <col min="19" max="19" width="6.7109375" style="4" customWidth="1"/>
    <col min="20" max="20" width="19.7109375" style="4" customWidth="1"/>
    <col min="21" max="21" width="2.28515625" style="4" customWidth="1"/>
    <col min="22" max="22" width="4.140625" style="4" customWidth="1"/>
    <col min="23" max="16384" width="9.140625" style="4"/>
  </cols>
  <sheetData>
    <row r="1" spans="1:20" s="1" customFormat="1" x14ac:dyDescent="0.45">
      <c r="B1" s="1" t="s">
        <v>0</v>
      </c>
      <c r="C1" s="2">
        <v>3.5</v>
      </c>
      <c r="D1" s="1" t="s">
        <v>1</v>
      </c>
    </row>
    <row r="2" spans="1:20" s="3" customFormat="1" x14ac:dyDescent="0.45">
      <c r="B2" s="3" t="s">
        <v>2</v>
      </c>
      <c r="C2" s="2">
        <v>3.5</v>
      </c>
      <c r="D2" s="3" t="s">
        <v>3</v>
      </c>
    </row>
    <row r="3" spans="1:20" ht="6" customHeight="1" x14ac:dyDescent="0.45"/>
    <row r="4" spans="1:20" ht="21.75" customHeight="1" x14ac:dyDescent="0.45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8"/>
    </row>
    <row r="5" spans="1:20" x14ac:dyDescent="0.45">
      <c r="A5" s="13"/>
      <c r="B5" s="13"/>
      <c r="C5" s="13"/>
      <c r="D5" s="14"/>
      <c r="E5" s="15" t="s">
        <v>6</v>
      </c>
      <c r="F5" s="16"/>
      <c r="G5" s="17"/>
      <c r="H5" s="18" t="s">
        <v>7</v>
      </c>
      <c r="I5" s="19"/>
      <c r="J5" s="20"/>
      <c r="K5" s="18" t="s">
        <v>8</v>
      </c>
      <c r="L5" s="19"/>
      <c r="M5" s="20"/>
      <c r="N5" s="18" t="s">
        <v>9</v>
      </c>
      <c r="O5" s="19"/>
      <c r="P5" s="20"/>
      <c r="Q5" s="16" t="s">
        <v>10</v>
      </c>
      <c r="R5" s="16"/>
      <c r="S5" s="17"/>
      <c r="T5" s="21"/>
    </row>
    <row r="6" spans="1:20" x14ac:dyDescent="0.45">
      <c r="A6" s="13"/>
      <c r="B6" s="13"/>
      <c r="C6" s="13"/>
      <c r="D6" s="14"/>
      <c r="E6" s="22" t="s">
        <v>11</v>
      </c>
      <c r="F6" s="23"/>
      <c r="G6" s="24"/>
      <c r="H6" s="22" t="s">
        <v>12</v>
      </c>
      <c r="I6" s="23"/>
      <c r="J6" s="24"/>
      <c r="K6" s="22" t="s">
        <v>13</v>
      </c>
      <c r="L6" s="23"/>
      <c r="M6" s="24"/>
      <c r="N6" s="22" t="s">
        <v>14</v>
      </c>
      <c r="O6" s="23"/>
      <c r="P6" s="24"/>
      <c r="Q6" s="23" t="s">
        <v>15</v>
      </c>
      <c r="R6" s="23"/>
      <c r="S6" s="24"/>
      <c r="T6" s="25" t="s">
        <v>16</v>
      </c>
    </row>
    <row r="7" spans="1:20" x14ac:dyDescent="0.45">
      <c r="A7" s="13"/>
      <c r="B7" s="13"/>
      <c r="C7" s="13"/>
      <c r="D7" s="14"/>
      <c r="E7" s="26" t="s">
        <v>6</v>
      </c>
      <c r="F7" s="26" t="s">
        <v>17</v>
      </c>
      <c r="G7" s="27" t="s">
        <v>18</v>
      </c>
      <c r="H7" s="26" t="s">
        <v>6</v>
      </c>
      <c r="I7" s="26" t="s">
        <v>17</v>
      </c>
      <c r="J7" s="27" t="s">
        <v>18</v>
      </c>
      <c r="K7" s="26" t="s">
        <v>6</v>
      </c>
      <c r="L7" s="26" t="s">
        <v>17</v>
      </c>
      <c r="M7" s="27" t="s">
        <v>18</v>
      </c>
      <c r="N7" s="26" t="s">
        <v>6</v>
      </c>
      <c r="O7" s="26" t="s">
        <v>17</v>
      </c>
      <c r="P7" s="27" t="s">
        <v>18</v>
      </c>
      <c r="Q7" s="26" t="s">
        <v>6</v>
      </c>
      <c r="R7" s="26" t="s">
        <v>17</v>
      </c>
      <c r="S7" s="26" t="s">
        <v>18</v>
      </c>
      <c r="T7" s="21"/>
    </row>
    <row r="8" spans="1:20" x14ac:dyDescent="0.45">
      <c r="A8" s="28"/>
      <c r="B8" s="28"/>
      <c r="C8" s="28"/>
      <c r="D8" s="29"/>
      <c r="E8" s="30" t="s">
        <v>11</v>
      </c>
      <c r="F8" s="30" t="s">
        <v>19</v>
      </c>
      <c r="G8" s="31" t="s">
        <v>20</v>
      </c>
      <c r="H8" s="30" t="s">
        <v>11</v>
      </c>
      <c r="I8" s="30" t="s">
        <v>19</v>
      </c>
      <c r="J8" s="31" t="s">
        <v>20</v>
      </c>
      <c r="K8" s="30" t="s">
        <v>11</v>
      </c>
      <c r="L8" s="30" t="s">
        <v>19</v>
      </c>
      <c r="M8" s="31" t="s">
        <v>20</v>
      </c>
      <c r="N8" s="30" t="s">
        <v>11</v>
      </c>
      <c r="O8" s="30" t="s">
        <v>19</v>
      </c>
      <c r="P8" s="31" t="s">
        <v>20</v>
      </c>
      <c r="Q8" s="30" t="s">
        <v>11</v>
      </c>
      <c r="R8" s="30" t="s">
        <v>19</v>
      </c>
      <c r="S8" s="30" t="s">
        <v>20</v>
      </c>
      <c r="T8" s="32"/>
    </row>
    <row r="9" spans="1:20" s="36" customFormat="1" ht="3" customHeight="1" x14ac:dyDescent="0.45">
      <c r="A9" s="33"/>
      <c r="B9" s="33"/>
      <c r="C9" s="33"/>
      <c r="D9" s="34"/>
      <c r="E9" s="35"/>
      <c r="F9" s="35"/>
      <c r="G9" s="27"/>
      <c r="H9" s="35"/>
      <c r="I9" s="35"/>
      <c r="J9" s="27"/>
      <c r="K9" s="35"/>
      <c r="L9" s="35"/>
      <c r="M9" s="27"/>
      <c r="N9" s="35"/>
      <c r="O9" s="35"/>
      <c r="P9" s="27"/>
      <c r="Q9" s="35"/>
      <c r="R9" s="35"/>
      <c r="S9" s="35"/>
      <c r="T9" s="21"/>
    </row>
    <row r="10" spans="1:20" s="41" customFormat="1" ht="24.95" customHeight="1" x14ac:dyDescent="0.5">
      <c r="A10" s="37" t="s">
        <v>21</v>
      </c>
      <c r="B10" s="37"/>
      <c r="C10" s="37"/>
      <c r="D10" s="38"/>
      <c r="E10" s="39">
        <f>SUM(H10,K10,N10,Q10)</f>
        <v>10050</v>
      </c>
      <c r="F10" s="39">
        <f>SUM(I10,L10,O10,R10)</f>
        <v>4246</v>
      </c>
      <c r="G10" s="39">
        <f>SUM(J10,M10,P10,S10)</f>
        <v>5804</v>
      </c>
      <c r="H10" s="39">
        <f>SUM(I10:J10)</f>
        <v>1711</v>
      </c>
      <c r="I10" s="39">
        <f>SUM(I11:I20,I33:I40)</f>
        <v>995</v>
      </c>
      <c r="J10" s="39">
        <f>SUM(J11:J20,J33:J40)</f>
        <v>716</v>
      </c>
      <c r="K10" s="39">
        <f>SUM(L10:M10)</f>
        <v>8118</v>
      </c>
      <c r="L10" s="39">
        <f>SUM(L11:L20,L33:L40)</f>
        <v>3135</v>
      </c>
      <c r="M10" s="39">
        <f>SUM(M11:M20,M33:M40)</f>
        <v>4983</v>
      </c>
      <c r="N10" s="39">
        <f>SUM(O10:P10)</f>
        <v>219</v>
      </c>
      <c r="O10" s="39">
        <f>SUM(O11:O20,O33:O40)</f>
        <v>114</v>
      </c>
      <c r="P10" s="39">
        <f>SUM(P11:P20,P33:P40)</f>
        <v>105</v>
      </c>
      <c r="Q10" s="39">
        <f>SUM(R10:S10)</f>
        <v>2</v>
      </c>
      <c r="R10" s="39">
        <f>SUM(R11:R20,R33:R40)</f>
        <v>2</v>
      </c>
      <c r="S10" s="39" t="s">
        <v>22</v>
      </c>
      <c r="T10" s="40" t="s">
        <v>11</v>
      </c>
    </row>
    <row r="11" spans="1:20" s="41" customFormat="1" ht="24.95" customHeight="1" x14ac:dyDescent="0.45">
      <c r="A11" s="42"/>
      <c r="B11" s="43" t="s">
        <v>23</v>
      </c>
      <c r="C11" s="44"/>
      <c r="D11" s="45"/>
      <c r="E11" s="46">
        <f t="shared" ref="E11:G20" si="0">SUM(H11,K11,N11,Q11)</f>
        <v>1795</v>
      </c>
      <c r="F11" s="46">
        <f t="shared" si="0"/>
        <v>664</v>
      </c>
      <c r="G11" s="46">
        <f t="shared" si="0"/>
        <v>1131</v>
      </c>
      <c r="H11" s="46">
        <f t="shared" ref="H11:H20" si="1">SUM(I11:J11)</f>
        <v>386</v>
      </c>
      <c r="I11" s="46">
        <f>83+10+80+2</f>
        <v>175</v>
      </c>
      <c r="J11" s="46">
        <f>146+28+37</f>
        <v>211</v>
      </c>
      <c r="K11" s="46">
        <f t="shared" ref="K11:K20" si="2">SUM(L11:M11)</f>
        <v>1384</v>
      </c>
      <c r="L11" s="46">
        <f>331+23+128+4</f>
        <v>486</v>
      </c>
      <c r="M11" s="46">
        <f>567+59+270+2</f>
        <v>898</v>
      </c>
      <c r="N11" s="46">
        <f t="shared" ref="N11:N19" si="3">SUM(O11:P11)</f>
        <v>24</v>
      </c>
      <c r="O11" s="46">
        <v>2</v>
      </c>
      <c r="P11" s="46">
        <f>18+4</f>
        <v>22</v>
      </c>
      <c r="Q11" s="46">
        <f>SUM(R11:S11)</f>
        <v>1</v>
      </c>
      <c r="R11" s="46">
        <f>1</f>
        <v>1</v>
      </c>
      <c r="S11" s="39" t="s">
        <v>22</v>
      </c>
      <c r="T11" s="47" t="s">
        <v>24</v>
      </c>
    </row>
    <row r="12" spans="1:20" s="41" customFormat="1" ht="24.95" customHeight="1" x14ac:dyDescent="0.45">
      <c r="A12" s="42"/>
      <c r="B12" s="48" t="s">
        <v>25</v>
      </c>
      <c r="C12" s="49"/>
      <c r="D12" s="50"/>
      <c r="E12" s="39">
        <f t="shared" si="0"/>
        <v>395</v>
      </c>
      <c r="F12" s="39">
        <f t="shared" si="0"/>
        <v>178</v>
      </c>
      <c r="G12" s="39">
        <f t="shared" si="0"/>
        <v>217</v>
      </c>
      <c r="H12" s="39">
        <f t="shared" si="1"/>
        <v>75</v>
      </c>
      <c r="I12" s="39">
        <f>29+5</f>
        <v>34</v>
      </c>
      <c r="J12" s="39">
        <f>34+7</f>
        <v>41</v>
      </c>
      <c r="K12" s="39">
        <f t="shared" si="2"/>
        <v>320</v>
      </c>
      <c r="L12" s="39">
        <f>118+26</f>
        <v>144</v>
      </c>
      <c r="M12" s="39">
        <f>137+39</f>
        <v>176</v>
      </c>
      <c r="N12" s="39" t="s">
        <v>22</v>
      </c>
      <c r="O12" s="39" t="s">
        <v>22</v>
      </c>
      <c r="P12" s="39" t="s">
        <v>22</v>
      </c>
      <c r="Q12" s="39" t="s">
        <v>22</v>
      </c>
      <c r="R12" s="39" t="s">
        <v>22</v>
      </c>
      <c r="S12" s="39" t="s">
        <v>22</v>
      </c>
      <c r="T12" s="47" t="s">
        <v>26</v>
      </c>
    </row>
    <row r="13" spans="1:20" s="41" customFormat="1" ht="24.95" customHeight="1" x14ac:dyDescent="0.45">
      <c r="A13" s="42"/>
      <c r="B13" s="48" t="s">
        <v>27</v>
      </c>
      <c r="C13" s="49"/>
      <c r="D13" s="50"/>
      <c r="E13" s="39">
        <f t="shared" si="0"/>
        <v>244</v>
      </c>
      <c r="F13" s="39">
        <f t="shared" si="0"/>
        <v>110</v>
      </c>
      <c r="G13" s="39">
        <f t="shared" si="0"/>
        <v>134</v>
      </c>
      <c r="H13" s="39">
        <f t="shared" si="1"/>
        <v>42</v>
      </c>
      <c r="I13" s="39">
        <f>16+3</f>
        <v>19</v>
      </c>
      <c r="J13" s="39">
        <v>23</v>
      </c>
      <c r="K13" s="39">
        <f t="shared" si="2"/>
        <v>202</v>
      </c>
      <c r="L13" s="39">
        <f>67+24</f>
        <v>91</v>
      </c>
      <c r="M13" s="39">
        <f>94+17</f>
        <v>111</v>
      </c>
      <c r="N13" s="39" t="s">
        <v>22</v>
      </c>
      <c r="O13" s="39" t="s">
        <v>22</v>
      </c>
      <c r="P13" s="39" t="s">
        <v>22</v>
      </c>
      <c r="Q13" s="39" t="s">
        <v>22</v>
      </c>
      <c r="R13" s="39" t="s">
        <v>22</v>
      </c>
      <c r="S13" s="39" t="s">
        <v>22</v>
      </c>
      <c r="T13" s="47" t="s">
        <v>28</v>
      </c>
    </row>
    <row r="14" spans="1:20" s="41" customFormat="1" ht="24.95" customHeight="1" x14ac:dyDescent="0.45">
      <c r="A14" s="42"/>
      <c r="B14" s="51" t="s">
        <v>29</v>
      </c>
      <c r="C14" s="52"/>
      <c r="D14" s="53"/>
      <c r="E14" s="39">
        <f t="shared" si="0"/>
        <v>239</v>
      </c>
      <c r="F14" s="39">
        <f t="shared" si="0"/>
        <v>111</v>
      </c>
      <c r="G14" s="39">
        <f t="shared" si="0"/>
        <v>128</v>
      </c>
      <c r="H14" s="39">
        <f t="shared" si="1"/>
        <v>41</v>
      </c>
      <c r="I14" s="39">
        <v>27</v>
      </c>
      <c r="J14" s="39">
        <v>14</v>
      </c>
      <c r="K14" s="39">
        <f>SUM(L14:M14)</f>
        <v>193</v>
      </c>
      <c r="L14" s="39">
        <v>80</v>
      </c>
      <c r="M14" s="39">
        <v>113</v>
      </c>
      <c r="N14" s="39">
        <f t="shared" si="3"/>
        <v>5</v>
      </c>
      <c r="O14" s="39">
        <v>4</v>
      </c>
      <c r="P14" s="39">
        <v>1</v>
      </c>
      <c r="Q14" s="39" t="s">
        <v>22</v>
      </c>
      <c r="R14" s="39" t="s">
        <v>22</v>
      </c>
      <c r="S14" s="39" t="s">
        <v>22</v>
      </c>
      <c r="T14" s="47" t="s">
        <v>30</v>
      </c>
    </row>
    <row r="15" spans="1:20" s="41" customFormat="1" ht="24.95" customHeight="1" x14ac:dyDescent="0.45">
      <c r="A15" s="42"/>
      <c r="B15" s="48" t="s">
        <v>31</v>
      </c>
      <c r="C15" s="49"/>
      <c r="D15" s="50"/>
      <c r="E15" s="39">
        <f t="shared" si="0"/>
        <v>301</v>
      </c>
      <c r="F15" s="39">
        <f t="shared" si="0"/>
        <v>129</v>
      </c>
      <c r="G15" s="39">
        <f t="shared" si="0"/>
        <v>172</v>
      </c>
      <c r="H15" s="39">
        <f t="shared" si="1"/>
        <v>49</v>
      </c>
      <c r="I15" s="39">
        <f>18+5</f>
        <v>23</v>
      </c>
      <c r="J15" s="39">
        <f>1+23+2</f>
        <v>26</v>
      </c>
      <c r="K15" s="39">
        <f t="shared" si="2"/>
        <v>252</v>
      </c>
      <c r="L15" s="39">
        <f>5+75+26</f>
        <v>106</v>
      </c>
      <c r="M15" s="39">
        <f>6+94+46</f>
        <v>146</v>
      </c>
      <c r="N15" s="39" t="s">
        <v>22</v>
      </c>
      <c r="O15" s="39" t="s">
        <v>22</v>
      </c>
      <c r="P15" s="39" t="s">
        <v>22</v>
      </c>
      <c r="Q15" s="39" t="s">
        <v>22</v>
      </c>
      <c r="R15" s="39" t="s">
        <v>22</v>
      </c>
      <c r="S15" s="39" t="s">
        <v>22</v>
      </c>
      <c r="T15" s="47" t="s">
        <v>32</v>
      </c>
    </row>
    <row r="16" spans="1:20" s="41" customFormat="1" ht="24.95" customHeight="1" x14ac:dyDescent="0.45">
      <c r="A16" s="42"/>
      <c r="B16" s="51" t="s">
        <v>33</v>
      </c>
      <c r="C16" s="52"/>
      <c r="D16" s="53"/>
      <c r="E16" s="39">
        <f t="shared" si="0"/>
        <v>365</v>
      </c>
      <c r="F16" s="39">
        <f t="shared" si="0"/>
        <v>167</v>
      </c>
      <c r="G16" s="39">
        <f t="shared" si="0"/>
        <v>198</v>
      </c>
      <c r="H16" s="39">
        <f t="shared" si="1"/>
        <v>7</v>
      </c>
      <c r="I16" s="39">
        <v>4</v>
      </c>
      <c r="J16" s="39">
        <v>3</v>
      </c>
      <c r="K16" s="39">
        <f t="shared" si="2"/>
        <v>349</v>
      </c>
      <c r="L16" s="39">
        <v>158</v>
      </c>
      <c r="M16" s="39">
        <v>191</v>
      </c>
      <c r="N16" s="39">
        <f t="shared" si="3"/>
        <v>9</v>
      </c>
      <c r="O16" s="39">
        <v>5</v>
      </c>
      <c r="P16" s="39">
        <v>4</v>
      </c>
      <c r="Q16" s="39" t="s">
        <v>22</v>
      </c>
      <c r="R16" s="39" t="s">
        <v>22</v>
      </c>
      <c r="S16" s="39" t="s">
        <v>22</v>
      </c>
      <c r="T16" s="47" t="s">
        <v>34</v>
      </c>
    </row>
    <row r="17" spans="1:20" s="41" customFormat="1" ht="24.95" customHeight="1" x14ac:dyDescent="0.45">
      <c r="A17" s="42"/>
      <c r="B17" s="48" t="s">
        <v>35</v>
      </c>
      <c r="C17" s="49"/>
      <c r="D17" s="50"/>
      <c r="E17" s="39">
        <f t="shared" si="0"/>
        <v>187</v>
      </c>
      <c r="F17" s="39">
        <f t="shared" si="0"/>
        <v>74</v>
      </c>
      <c r="G17" s="39">
        <f t="shared" si="0"/>
        <v>113</v>
      </c>
      <c r="H17" s="39">
        <f t="shared" si="1"/>
        <v>34</v>
      </c>
      <c r="I17" s="39">
        <f>12+2</f>
        <v>14</v>
      </c>
      <c r="J17" s="39">
        <f>17+3</f>
        <v>20</v>
      </c>
      <c r="K17" s="39">
        <f t="shared" si="2"/>
        <v>153</v>
      </c>
      <c r="L17" s="39">
        <f>48+12</f>
        <v>60</v>
      </c>
      <c r="M17" s="39">
        <f>70+23</f>
        <v>93</v>
      </c>
      <c r="N17" s="39" t="s">
        <v>22</v>
      </c>
      <c r="O17" s="39" t="s">
        <v>22</v>
      </c>
      <c r="P17" s="39" t="s">
        <v>22</v>
      </c>
      <c r="Q17" s="39" t="s">
        <v>22</v>
      </c>
      <c r="R17" s="39" t="s">
        <v>22</v>
      </c>
      <c r="S17" s="39" t="s">
        <v>22</v>
      </c>
      <c r="T17" s="47" t="s">
        <v>36</v>
      </c>
    </row>
    <row r="18" spans="1:20" s="41" customFormat="1" ht="24.95" customHeight="1" x14ac:dyDescent="0.45">
      <c r="A18" s="42"/>
      <c r="B18" s="48" t="s">
        <v>37</v>
      </c>
      <c r="C18" s="49"/>
      <c r="D18" s="50"/>
      <c r="E18" s="39">
        <f t="shared" si="0"/>
        <v>169</v>
      </c>
      <c r="F18" s="39">
        <f t="shared" si="0"/>
        <v>79</v>
      </c>
      <c r="G18" s="39">
        <f t="shared" si="0"/>
        <v>90</v>
      </c>
      <c r="H18" s="39">
        <f t="shared" si="1"/>
        <v>30</v>
      </c>
      <c r="I18" s="39">
        <f>15+3</f>
        <v>18</v>
      </c>
      <c r="J18" s="39">
        <f>9+3</f>
        <v>12</v>
      </c>
      <c r="K18" s="39">
        <f t="shared" si="2"/>
        <v>137</v>
      </c>
      <c r="L18" s="39">
        <f>50+9</f>
        <v>59</v>
      </c>
      <c r="M18" s="39">
        <f>65+13</f>
        <v>78</v>
      </c>
      <c r="N18" s="39">
        <f t="shared" si="3"/>
        <v>2</v>
      </c>
      <c r="O18" s="39">
        <f>2</f>
        <v>2</v>
      </c>
      <c r="P18" s="39" t="s">
        <v>22</v>
      </c>
      <c r="Q18" s="39" t="s">
        <v>22</v>
      </c>
      <c r="R18" s="39" t="s">
        <v>22</v>
      </c>
      <c r="S18" s="39" t="s">
        <v>22</v>
      </c>
      <c r="T18" s="47" t="s">
        <v>38</v>
      </c>
    </row>
    <row r="19" spans="1:20" s="41" customFormat="1" ht="24.95" customHeight="1" x14ac:dyDescent="0.45">
      <c r="A19" s="42"/>
      <c r="B19" s="51" t="s">
        <v>39</v>
      </c>
      <c r="C19" s="54"/>
      <c r="D19" s="55"/>
      <c r="E19" s="39">
        <f t="shared" si="0"/>
        <v>454</v>
      </c>
      <c r="F19" s="39">
        <f t="shared" si="0"/>
        <v>219</v>
      </c>
      <c r="G19" s="39">
        <f t="shared" si="0"/>
        <v>235</v>
      </c>
      <c r="H19" s="39">
        <f t="shared" si="1"/>
        <v>80</v>
      </c>
      <c r="I19" s="39">
        <v>49</v>
      </c>
      <c r="J19" s="39">
        <v>31</v>
      </c>
      <c r="K19" s="39">
        <f t="shared" si="2"/>
        <v>320</v>
      </c>
      <c r="L19" s="39">
        <v>139</v>
      </c>
      <c r="M19" s="39">
        <v>181</v>
      </c>
      <c r="N19" s="39">
        <f t="shared" si="3"/>
        <v>54</v>
      </c>
      <c r="O19" s="39">
        <v>31</v>
      </c>
      <c r="P19" s="39">
        <v>23</v>
      </c>
      <c r="Q19" s="39" t="s">
        <v>22</v>
      </c>
      <c r="R19" s="39" t="s">
        <v>22</v>
      </c>
      <c r="S19" s="39" t="s">
        <v>22</v>
      </c>
      <c r="T19" s="47" t="s">
        <v>40</v>
      </c>
    </row>
    <row r="20" spans="1:20" s="41" customFormat="1" ht="24.95" customHeight="1" x14ac:dyDescent="0.45">
      <c r="A20" s="42"/>
      <c r="B20" s="48" t="s">
        <v>41</v>
      </c>
      <c r="C20" s="56"/>
      <c r="D20" s="57"/>
      <c r="E20" s="39">
        <f t="shared" si="0"/>
        <v>879</v>
      </c>
      <c r="F20" s="39">
        <f t="shared" si="0"/>
        <v>381</v>
      </c>
      <c r="G20" s="39">
        <f t="shared" si="0"/>
        <v>498</v>
      </c>
      <c r="H20" s="39">
        <f t="shared" si="1"/>
        <v>128</v>
      </c>
      <c r="I20" s="39">
        <f>80+14</f>
        <v>94</v>
      </c>
      <c r="J20" s="39">
        <f>25+9</f>
        <v>34</v>
      </c>
      <c r="K20" s="39">
        <f t="shared" si="2"/>
        <v>741</v>
      </c>
      <c r="L20" s="39">
        <f>225+51+4</f>
        <v>280</v>
      </c>
      <c r="M20" s="39">
        <f>394+64+3</f>
        <v>461</v>
      </c>
      <c r="N20" s="39">
        <f>SUM(O20:P20)</f>
        <v>10</v>
      </c>
      <c r="O20" s="39">
        <f>5+2</f>
        <v>7</v>
      </c>
      <c r="P20" s="39">
        <f>2+1</f>
        <v>3</v>
      </c>
      <c r="Q20" s="39" t="s">
        <v>22</v>
      </c>
      <c r="R20" s="39" t="s">
        <v>22</v>
      </c>
      <c r="S20" s="39" t="s">
        <v>22</v>
      </c>
      <c r="T20" s="47" t="s">
        <v>42</v>
      </c>
    </row>
    <row r="21" spans="1:20" s="41" customFormat="1" x14ac:dyDescent="0.45">
      <c r="A21" s="58"/>
      <c r="B21" s="59"/>
      <c r="C21" s="36"/>
      <c r="D21" s="60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47"/>
    </row>
    <row r="22" spans="1:20" s="41" customFormat="1" x14ac:dyDescent="0.45">
      <c r="A22" s="58"/>
      <c r="B22" s="59"/>
      <c r="C22" s="36"/>
      <c r="D22" s="60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47"/>
    </row>
    <row r="23" spans="1:20" s="41" customFormat="1" x14ac:dyDescent="0.45">
      <c r="A23" s="58"/>
      <c r="B23" s="59"/>
      <c r="C23" s="36"/>
      <c r="D23" s="60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47"/>
    </row>
    <row r="24" spans="1:20" s="41" customFormat="1" x14ac:dyDescent="0.45">
      <c r="A24" s="58"/>
      <c r="B24" s="59"/>
      <c r="C24" s="36"/>
      <c r="D24" s="60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47"/>
    </row>
    <row r="25" spans="1:20" s="1" customFormat="1" x14ac:dyDescent="0.45">
      <c r="B25" s="1" t="s">
        <v>0</v>
      </c>
      <c r="C25" s="2">
        <v>3.5</v>
      </c>
      <c r="D25" s="1" t="s">
        <v>43</v>
      </c>
    </row>
    <row r="26" spans="1:20" s="3" customFormat="1" x14ac:dyDescent="0.45">
      <c r="B26" s="3" t="s">
        <v>2</v>
      </c>
      <c r="C26" s="2">
        <v>3.5</v>
      </c>
      <c r="D26" s="3" t="s">
        <v>44</v>
      </c>
    </row>
    <row r="27" spans="1:20" ht="6" customHeight="1" x14ac:dyDescent="0.45"/>
    <row r="28" spans="1:20" ht="21.75" customHeight="1" x14ac:dyDescent="0.45">
      <c r="A28" s="5" t="s">
        <v>4</v>
      </c>
      <c r="B28" s="5"/>
      <c r="C28" s="5"/>
      <c r="D28" s="6"/>
      <c r="E28" s="7"/>
      <c r="F28" s="8"/>
      <c r="G28" s="9"/>
      <c r="H28" s="10" t="s">
        <v>5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2"/>
      <c r="T28" s="8"/>
    </row>
    <row r="29" spans="1:20" x14ac:dyDescent="0.45">
      <c r="A29" s="13"/>
      <c r="B29" s="13"/>
      <c r="C29" s="13"/>
      <c r="D29" s="14"/>
      <c r="E29" s="15" t="s">
        <v>6</v>
      </c>
      <c r="F29" s="16"/>
      <c r="G29" s="17"/>
      <c r="H29" s="18" t="s">
        <v>7</v>
      </c>
      <c r="I29" s="19"/>
      <c r="J29" s="20"/>
      <c r="K29" s="18" t="s">
        <v>8</v>
      </c>
      <c r="L29" s="19"/>
      <c r="M29" s="20"/>
      <c r="N29" s="18" t="s">
        <v>9</v>
      </c>
      <c r="O29" s="19"/>
      <c r="P29" s="20"/>
      <c r="Q29" s="16" t="s">
        <v>10</v>
      </c>
      <c r="R29" s="16"/>
      <c r="S29" s="17"/>
      <c r="T29" s="21"/>
    </row>
    <row r="30" spans="1:20" x14ac:dyDescent="0.45">
      <c r="A30" s="13"/>
      <c r="B30" s="13"/>
      <c r="C30" s="13"/>
      <c r="D30" s="14"/>
      <c r="E30" s="22" t="s">
        <v>11</v>
      </c>
      <c r="F30" s="23"/>
      <c r="G30" s="24"/>
      <c r="H30" s="22" t="s">
        <v>12</v>
      </c>
      <c r="I30" s="23"/>
      <c r="J30" s="24"/>
      <c r="K30" s="22" t="s">
        <v>13</v>
      </c>
      <c r="L30" s="23"/>
      <c r="M30" s="24"/>
      <c r="N30" s="22" t="s">
        <v>14</v>
      </c>
      <c r="O30" s="23"/>
      <c r="P30" s="24"/>
      <c r="Q30" s="23" t="s">
        <v>15</v>
      </c>
      <c r="R30" s="23"/>
      <c r="S30" s="24"/>
      <c r="T30" s="25" t="s">
        <v>16</v>
      </c>
    </row>
    <row r="31" spans="1:20" x14ac:dyDescent="0.45">
      <c r="A31" s="13"/>
      <c r="B31" s="13"/>
      <c r="C31" s="13"/>
      <c r="D31" s="14"/>
      <c r="E31" s="26" t="s">
        <v>6</v>
      </c>
      <c r="F31" s="26" t="s">
        <v>17</v>
      </c>
      <c r="G31" s="27" t="s">
        <v>18</v>
      </c>
      <c r="H31" s="26" t="s">
        <v>6</v>
      </c>
      <c r="I31" s="26" t="s">
        <v>17</v>
      </c>
      <c r="J31" s="27" t="s">
        <v>18</v>
      </c>
      <c r="K31" s="26" t="s">
        <v>6</v>
      </c>
      <c r="L31" s="26" t="s">
        <v>17</v>
      </c>
      <c r="M31" s="27" t="s">
        <v>18</v>
      </c>
      <c r="N31" s="26" t="s">
        <v>6</v>
      </c>
      <c r="O31" s="26" t="s">
        <v>17</v>
      </c>
      <c r="P31" s="27" t="s">
        <v>18</v>
      </c>
      <c r="Q31" s="26" t="s">
        <v>6</v>
      </c>
      <c r="R31" s="26" t="s">
        <v>17</v>
      </c>
      <c r="S31" s="26" t="s">
        <v>18</v>
      </c>
      <c r="T31" s="21"/>
    </row>
    <row r="32" spans="1:20" x14ac:dyDescent="0.45">
      <c r="A32" s="28"/>
      <c r="B32" s="28"/>
      <c r="C32" s="28"/>
      <c r="D32" s="29"/>
      <c r="E32" s="30" t="s">
        <v>11</v>
      </c>
      <c r="F32" s="30" t="s">
        <v>19</v>
      </c>
      <c r="G32" s="31" t="s">
        <v>20</v>
      </c>
      <c r="H32" s="30" t="s">
        <v>11</v>
      </c>
      <c r="I32" s="30" t="s">
        <v>19</v>
      </c>
      <c r="J32" s="31" t="s">
        <v>20</v>
      </c>
      <c r="K32" s="30" t="s">
        <v>11</v>
      </c>
      <c r="L32" s="30" t="s">
        <v>19</v>
      </c>
      <c r="M32" s="31" t="s">
        <v>20</v>
      </c>
      <c r="N32" s="30" t="s">
        <v>11</v>
      </c>
      <c r="O32" s="30" t="s">
        <v>19</v>
      </c>
      <c r="P32" s="31" t="s">
        <v>20</v>
      </c>
      <c r="Q32" s="30" t="s">
        <v>11</v>
      </c>
      <c r="R32" s="30" t="s">
        <v>19</v>
      </c>
      <c r="S32" s="30" t="s">
        <v>20</v>
      </c>
      <c r="T32" s="32"/>
    </row>
    <row r="33" spans="1:20" ht="24.95" customHeight="1" x14ac:dyDescent="0.45">
      <c r="A33" s="8"/>
      <c r="B33" s="62" t="s">
        <v>45</v>
      </c>
      <c r="C33" s="63"/>
      <c r="D33" s="64"/>
      <c r="E33" s="65">
        <f t="shared" ref="E33:G40" si="4">SUM(H33,K33,N33,Q33)</f>
        <v>693</v>
      </c>
      <c r="F33" s="65">
        <f t="shared" si="4"/>
        <v>244</v>
      </c>
      <c r="G33" s="66">
        <f t="shared" si="4"/>
        <v>449</v>
      </c>
      <c r="H33" s="65">
        <f>SUM(I33:J33)</f>
        <v>78</v>
      </c>
      <c r="I33" s="65">
        <f>52+4</f>
        <v>56</v>
      </c>
      <c r="J33" s="66">
        <f>17+5</f>
        <v>22</v>
      </c>
      <c r="K33" s="65">
        <f>SUM(L33:M33)</f>
        <v>609</v>
      </c>
      <c r="L33" s="65">
        <f>147+36</f>
        <v>183</v>
      </c>
      <c r="M33" s="66">
        <f>377+49</f>
        <v>426</v>
      </c>
      <c r="N33" s="65">
        <f>SUM(O33:P33)</f>
        <v>6</v>
      </c>
      <c r="O33" s="65">
        <f>3+2</f>
        <v>5</v>
      </c>
      <c r="P33" s="66">
        <v>1</v>
      </c>
      <c r="Q33" s="39" t="s">
        <v>22</v>
      </c>
      <c r="R33" s="39" t="s">
        <v>22</v>
      </c>
      <c r="S33" s="39" t="s">
        <v>22</v>
      </c>
      <c r="T33" s="47" t="s">
        <v>46</v>
      </c>
    </row>
    <row r="34" spans="1:20" ht="24.95" customHeight="1" x14ac:dyDescent="0.45">
      <c r="A34" s="21"/>
      <c r="B34" s="59" t="s">
        <v>47</v>
      </c>
      <c r="C34" s="36"/>
      <c r="D34" s="67"/>
      <c r="E34" s="39">
        <f t="shared" si="4"/>
        <v>266</v>
      </c>
      <c r="F34" s="39">
        <f t="shared" si="4"/>
        <v>115</v>
      </c>
      <c r="G34" s="68">
        <f t="shared" si="4"/>
        <v>151</v>
      </c>
      <c r="H34" s="39">
        <f t="shared" ref="H34:H40" si="5">SUM(I34:J34)</f>
        <v>51</v>
      </c>
      <c r="I34" s="39">
        <f>20+2</f>
        <v>22</v>
      </c>
      <c r="J34" s="68">
        <f>27+2</f>
        <v>29</v>
      </c>
      <c r="K34" s="39">
        <f t="shared" ref="K34:K39" si="6">SUM(L34:M34)</f>
        <v>215</v>
      </c>
      <c r="L34" s="39">
        <f>83+10</f>
        <v>93</v>
      </c>
      <c r="M34" s="68">
        <f>110+12</f>
        <v>122</v>
      </c>
      <c r="N34" s="39" t="s">
        <v>22</v>
      </c>
      <c r="O34" s="39" t="s">
        <v>22</v>
      </c>
      <c r="P34" s="39" t="s">
        <v>22</v>
      </c>
      <c r="Q34" s="39" t="s">
        <v>22</v>
      </c>
      <c r="R34" s="39" t="s">
        <v>22</v>
      </c>
      <c r="S34" s="39" t="s">
        <v>22</v>
      </c>
      <c r="T34" s="47" t="s">
        <v>48</v>
      </c>
    </row>
    <row r="35" spans="1:20" ht="24.95" customHeight="1" x14ac:dyDescent="0.45">
      <c r="A35" s="21"/>
      <c r="B35" s="59" t="s">
        <v>49</v>
      </c>
      <c r="C35" s="36"/>
      <c r="D35" s="67"/>
      <c r="E35" s="39">
        <f t="shared" si="4"/>
        <v>242</v>
      </c>
      <c r="F35" s="39">
        <f t="shared" si="4"/>
        <v>71</v>
      </c>
      <c r="G35" s="68">
        <f t="shared" si="4"/>
        <v>171</v>
      </c>
      <c r="H35" s="39">
        <f t="shared" si="5"/>
        <v>43</v>
      </c>
      <c r="I35" s="69">
        <v>10</v>
      </c>
      <c r="J35" s="70">
        <f>29+4</f>
        <v>33</v>
      </c>
      <c r="K35" s="39">
        <f t="shared" si="6"/>
        <v>197</v>
      </c>
      <c r="L35" s="69">
        <f>44+16</f>
        <v>60</v>
      </c>
      <c r="M35" s="70">
        <f>118+19</f>
        <v>137</v>
      </c>
      <c r="N35" s="39">
        <f t="shared" ref="N35:N40" si="7">SUM(O35:P35)</f>
        <v>2</v>
      </c>
      <c r="O35" s="69">
        <f>1</f>
        <v>1</v>
      </c>
      <c r="P35" s="70">
        <f>1</f>
        <v>1</v>
      </c>
      <c r="Q35" s="39" t="s">
        <v>22</v>
      </c>
      <c r="R35" s="39" t="s">
        <v>22</v>
      </c>
      <c r="S35" s="39" t="s">
        <v>22</v>
      </c>
      <c r="T35" s="47" t="s">
        <v>50</v>
      </c>
    </row>
    <row r="36" spans="1:20" ht="24.95" customHeight="1" x14ac:dyDescent="0.45">
      <c r="A36" s="21"/>
      <c r="B36" s="71" t="s">
        <v>51</v>
      </c>
      <c r="C36" s="72"/>
      <c r="D36" s="73"/>
      <c r="E36" s="39">
        <f t="shared" si="4"/>
        <v>846</v>
      </c>
      <c r="F36" s="39">
        <f t="shared" si="4"/>
        <v>360</v>
      </c>
      <c r="G36" s="68">
        <f t="shared" si="4"/>
        <v>486</v>
      </c>
      <c r="H36" s="39">
        <f t="shared" si="5"/>
        <v>193</v>
      </c>
      <c r="I36" s="69">
        <v>111</v>
      </c>
      <c r="J36" s="70">
        <v>82</v>
      </c>
      <c r="K36" s="39">
        <f t="shared" si="6"/>
        <v>617</v>
      </c>
      <c r="L36" s="69">
        <v>234</v>
      </c>
      <c r="M36" s="70">
        <v>383</v>
      </c>
      <c r="N36" s="39">
        <f t="shared" si="7"/>
        <v>36</v>
      </c>
      <c r="O36" s="69">
        <v>15</v>
      </c>
      <c r="P36" s="70">
        <v>21</v>
      </c>
      <c r="Q36" s="39" t="s">
        <v>22</v>
      </c>
      <c r="R36" s="39" t="s">
        <v>22</v>
      </c>
      <c r="S36" s="39" t="s">
        <v>22</v>
      </c>
      <c r="T36" s="47" t="s">
        <v>52</v>
      </c>
    </row>
    <row r="37" spans="1:20" ht="24.95" customHeight="1" x14ac:dyDescent="0.45">
      <c r="A37" s="21"/>
      <c r="B37" s="59" t="s">
        <v>53</v>
      </c>
      <c r="C37" s="36"/>
      <c r="D37" s="67"/>
      <c r="E37" s="39">
        <f t="shared" si="4"/>
        <v>564</v>
      </c>
      <c r="F37" s="39">
        <f t="shared" si="4"/>
        <v>247</v>
      </c>
      <c r="G37" s="68">
        <f t="shared" si="4"/>
        <v>317</v>
      </c>
      <c r="H37" s="39">
        <f t="shared" si="5"/>
        <v>44</v>
      </c>
      <c r="I37" s="69">
        <f>25+8</f>
        <v>33</v>
      </c>
      <c r="J37" s="70">
        <f>8+3</f>
        <v>11</v>
      </c>
      <c r="K37" s="39">
        <f t="shared" si="6"/>
        <v>513</v>
      </c>
      <c r="L37" s="69">
        <f>165+39+5</f>
        <v>209</v>
      </c>
      <c r="M37" s="70">
        <f>252+51+1</f>
        <v>304</v>
      </c>
      <c r="N37" s="39">
        <f t="shared" si="7"/>
        <v>6</v>
      </c>
      <c r="O37" s="69">
        <f>1+3</f>
        <v>4</v>
      </c>
      <c r="P37" s="70">
        <v>2</v>
      </c>
      <c r="Q37" s="39">
        <f>SUM(R37:S37)</f>
        <v>1</v>
      </c>
      <c r="R37" s="69">
        <f>1</f>
        <v>1</v>
      </c>
      <c r="S37" s="39" t="s">
        <v>22</v>
      </c>
      <c r="T37" s="47" t="s">
        <v>54</v>
      </c>
    </row>
    <row r="38" spans="1:20" ht="24.95" customHeight="1" x14ac:dyDescent="0.45">
      <c r="A38" s="21"/>
      <c r="B38" s="59" t="s">
        <v>55</v>
      </c>
      <c r="C38" s="36"/>
      <c r="D38" s="67"/>
      <c r="E38" s="39">
        <f t="shared" si="4"/>
        <v>1692</v>
      </c>
      <c r="F38" s="39">
        <f t="shared" si="4"/>
        <v>726</v>
      </c>
      <c r="G38" s="68">
        <f t="shared" si="4"/>
        <v>966</v>
      </c>
      <c r="H38" s="39">
        <f t="shared" si="5"/>
        <v>311</v>
      </c>
      <c r="I38" s="69">
        <f>193+36</f>
        <v>229</v>
      </c>
      <c r="J38" s="70">
        <f>52+30</f>
        <v>82</v>
      </c>
      <c r="K38" s="39">
        <f t="shared" si="6"/>
        <v>1366</v>
      </c>
      <c r="L38" s="69">
        <f>404+81+3</f>
        <v>488</v>
      </c>
      <c r="M38" s="70">
        <f>754+124</f>
        <v>878</v>
      </c>
      <c r="N38" s="39">
        <f t="shared" si="7"/>
        <v>15</v>
      </c>
      <c r="O38" s="69">
        <f>7+2</f>
        <v>9</v>
      </c>
      <c r="P38" s="70">
        <f>4+2</f>
        <v>6</v>
      </c>
      <c r="Q38" s="39" t="s">
        <v>22</v>
      </c>
      <c r="R38" s="39" t="s">
        <v>22</v>
      </c>
      <c r="S38" s="39" t="s">
        <v>22</v>
      </c>
      <c r="T38" s="47" t="s">
        <v>56</v>
      </c>
    </row>
    <row r="39" spans="1:20" ht="24.95" customHeight="1" x14ac:dyDescent="0.45">
      <c r="A39" s="21"/>
      <c r="B39" s="59" t="s">
        <v>57</v>
      </c>
      <c r="C39" s="36"/>
      <c r="D39" s="67"/>
      <c r="E39" s="39">
        <f t="shared" si="4"/>
        <v>265</v>
      </c>
      <c r="F39" s="39">
        <f t="shared" si="4"/>
        <v>142</v>
      </c>
      <c r="G39" s="68">
        <f t="shared" si="4"/>
        <v>123</v>
      </c>
      <c r="H39" s="39">
        <f t="shared" si="5"/>
        <v>44</v>
      </c>
      <c r="I39" s="69">
        <f>25+4</f>
        <v>29</v>
      </c>
      <c r="J39" s="70">
        <f>13+2</f>
        <v>15</v>
      </c>
      <c r="K39" s="39">
        <f t="shared" si="6"/>
        <v>217</v>
      </c>
      <c r="L39" s="69">
        <f>98+12</f>
        <v>110</v>
      </c>
      <c r="M39" s="70">
        <f>96+11</f>
        <v>107</v>
      </c>
      <c r="N39" s="39">
        <f t="shared" si="7"/>
        <v>4</v>
      </c>
      <c r="O39" s="69">
        <f>2+1</f>
        <v>3</v>
      </c>
      <c r="P39" s="70">
        <v>1</v>
      </c>
      <c r="Q39" s="39" t="s">
        <v>22</v>
      </c>
      <c r="R39" s="39" t="s">
        <v>22</v>
      </c>
      <c r="S39" s="39" t="s">
        <v>22</v>
      </c>
      <c r="T39" s="47" t="s">
        <v>58</v>
      </c>
    </row>
    <row r="40" spans="1:20" ht="24.95" customHeight="1" x14ac:dyDescent="0.45">
      <c r="A40" s="21"/>
      <c r="B40" s="74" t="s">
        <v>59</v>
      </c>
      <c r="C40" s="72"/>
      <c r="D40" s="73"/>
      <c r="E40" s="39">
        <f t="shared" si="4"/>
        <v>454</v>
      </c>
      <c r="F40" s="39">
        <f t="shared" si="4"/>
        <v>229</v>
      </c>
      <c r="G40" s="68">
        <f t="shared" si="4"/>
        <v>225</v>
      </c>
      <c r="H40" s="39">
        <f t="shared" si="5"/>
        <v>75</v>
      </c>
      <c r="I40" s="69">
        <v>48</v>
      </c>
      <c r="J40" s="70">
        <v>27</v>
      </c>
      <c r="K40" s="39">
        <f>SUM(L40:M40)</f>
        <v>333</v>
      </c>
      <c r="L40" s="69">
        <v>155</v>
      </c>
      <c r="M40" s="70">
        <v>178</v>
      </c>
      <c r="N40" s="39">
        <f t="shared" si="7"/>
        <v>46</v>
      </c>
      <c r="O40" s="69">
        <v>26</v>
      </c>
      <c r="P40" s="70">
        <v>20</v>
      </c>
      <c r="Q40" s="39" t="s">
        <v>22</v>
      </c>
      <c r="R40" s="39" t="s">
        <v>22</v>
      </c>
      <c r="S40" s="39" t="s">
        <v>22</v>
      </c>
      <c r="T40" s="47" t="s">
        <v>60</v>
      </c>
    </row>
    <row r="41" spans="1:20" s="1" customFormat="1" ht="3" customHeight="1" x14ac:dyDescent="0.45">
      <c r="A41" s="75"/>
      <c r="B41" s="75"/>
      <c r="C41" s="75"/>
      <c r="D41" s="76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5"/>
    </row>
    <row r="42" spans="1:20" s="1" customFormat="1" ht="3" customHeight="1" x14ac:dyDescent="0.45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</row>
    <row r="43" spans="1:20" s="79" customFormat="1" ht="18" x14ac:dyDescent="0.4"/>
    <row r="44" spans="1:20" s="80" customFormat="1" ht="19.5" customHeight="1" x14ac:dyDescent="0.4">
      <c r="C44" s="81" t="s">
        <v>61</v>
      </c>
      <c r="D44" s="80" t="s">
        <v>62</v>
      </c>
      <c r="L44" s="80" t="s">
        <v>63</v>
      </c>
    </row>
    <row r="45" spans="1:20" s="80" customFormat="1" ht="19.5" customHeight="1" x14ac:dyDescent="0.4">
      <c r="D45" s="80" t="s">
        <v>64</v>
      </c>
      <c r="L45" s="82" t="s">
        <v>65</v>
      </c>
    </row>
    <row r="46" spans="1:20" s="80" customFormat="1" ht="19.5" customHeight="1" x14ac:dyDescent="0.4">
      <c r="D46" s="83" t="s">
        <v>66</v>
      </c>
      <c r="L46" s="84" t="s">
        <v>67</v>
      </c>
    </row>
    <row r="47" spans="1:20" s="80" customFormat="1" ht="19.5" customHeight="1" x14ac:dyDescent="0.4">
      <c r="D47" s="83" t="s">
        <v>68</v>
      </c>
      <c r="L47" s="84" t="s">
        <v>69</v>
      </c>
    </row>
    <row r="48" spans="1:20" ht="16.5" customHeight="1" x14ac:dyDescent="0.45">
      <c r="B48" s="80" t="s">
        <v>70</v>
      </c>
      <c r="C48" s="80"/>
      <c r="D48" s="80"/>
      <c r="E48" s="80"/>
      <c r="F48" s="80"/>
      <c r="L48" s="80" t="s">
        <v>71</v>
      </c>
    </row>
    <row r="49" spans="3:11" s="80" customFormat="1" ht="18.75" customHeight="1" x14ac:dyDescent="0.4">
      <c r="C49" s="81" t="s">
        <v>72</v>
      </c>
      <c r="D49" s="80" t="s">
        <v>73</v>
      </c>
      <c r="K49" s="80" t="s">
        <v>74</v>
      </c>
    </row>
  </sheetData>
  <mergeCells count="25">
    <mergeCell ref="E30:G30"/>
    <mergeCell ref="H30:J30"/>
    <mergeCell ref="K30:M30"/>
    <mergeCell ref="N30:P30"/>
    <mergeCell ref="Q30:S30"/>
    <mergeCell ref="N6:P6"/>
    <mergeCell ref="Q6:S6"/>
    <mergeCell ref="A10:D10"/>
    <mergeCell ref="A28:D32"/>
    <mergeCell ref="H28:S28"/>
    <mergeCell ref="E29:G29"/>
    <mergeCell ref="H29:J29"/>
    <mergeCell ref="K29:M29"/>
    <mergeCell ref="N29:P29"/>
    <mergeCell ref="Q29:S29"/>
    <mergeCell ref="A4:D8"/>
    <mergeCell ref="H4:S4"/>
    <mergeCell ref="E5:G5"/>
    <mergeCell ref="H5:J5"/>
    <mergeCell ref="K5:M5"/>
    <mergeCell ref="N5:P5"/>
    <mergeCell ref="Q5:S5"/>
    <mergeCell ref="E6:G6"/>
    <mergeCell ref="H6:J6"/>
    <mergeCell ref="K6:M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2012-04-02T03:56:55Z</dcterms:created>
  <dcterms:modified xsi:type="dcterms:W3CDTF">2012-04-02T03:57:02Z</dcterms:modified>
</cp:coreProperties>
</file>