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7" sheetId="1" r:id="rId1"/>
  </sheets>
  <definedNames>
    <definedName name="_xlnm.Print_Area" localSheetId="0">'T-3.7'!$A$1:$W$40</definedName>
  </definedNames>
  <calcPr calcId="145621"/>
</workbook>
</file>

<file path=xl/calcChain.xml><?xml version="1.0" encoding="utf-8"?>
<calcChain xmlns="http://schemas.openxmlformats.org/spreadsheetml/2006/main">
  <c r="R33" i="1" l="1"/>
  <c r="Q33" i="1"/>
  <c r="N33" i="1"/>
  <c r="K33" i="1"/>
  <c r="J33" i="1"/>
  <c r="I33" i="1"/>
  <c r="H33" i="1" s="1"/>
  <c r="E33" i="1" s="1"/>
  <c r="G33" i="1"/>
  <c r="F33" i="1"/>
  <c r="R32" i="1"/>
  <c r="Q32" i="1"/>
  <c r="N32" i="1"/>
  <c r="K32" i="1"/>
  <c r="J32" i="1"/>
  <c r="I32" i="1"/>
  <c r="H32" i="1" s="1"/>
  <c r="E32" i="1" s="1"/>
  <c r="G32" i="1"/>
  <c r="F32" i="1"/>
  <c r="R31" i="1"/>
  <c r="Q31" i="1"/>
  <c r="N31" i="1"/>
  <c r="K31" i="1"/>
  <c r="J31" i="1"/>
  <c r="I31" i="1"/>
  <c r="H31" i="1"/>
  <c r="G31" i="1"/>
  <c r="F31" i="1"/>
  <c r="E31" i="1"/>
  <c r="R29" i="1"/>
  <c r="Q29" i="1"/>
  <c r="N29" i="1"/>
  <c r="M29" i="1"/>
  <c r="L29" i="1"/>
  <c r="K29" i="1"/>
  <c r="J29" i="1"/>
  <c r="I29" i="1"/>
  <c r="H29" i="1" s="1"/>
  <c r="E29" i="1" s="1"/>
  <c r="G29" i="1"/>
  <c r="R28" i="1"/>
  <c r="Q28" i="1"/>
  <c r="N28" i="1"/>
  <c r="M28" i="1"/>
  <c r="L28" i="1"/>
  <c r="K28" i="1"/>
  <c r="J28" i="1"/>
  <c r="I28" i="1"/>
  <c r="H28" i="1" s="1"/>
  <c r="E28" i="1" s="1"/>
  <c r="G28" i="1"/>
  <c r="R27" i="1"/>
  <c r="Q27" i="1"/>
  <c r="N27" i="1"/>
  <c r="M27" i="1"/>
  <c r="L27" i="1"/>
  <c r="K27" i="1"/>
  <c r="J27" i="1"/>
  <c r="I27" i="1"/>
  <c r="H27" i="1" s="1"/>
  <c r="E27" i="1" s="1"/>
  <c r="G27" i="1"/>
  <c r="Q25" i="1"/>
  <c r="N25" i="1"/>
  <c r="M25" i="1"/>
  <c r="L25" i="1"/>
  <c r="K25" i="1" s="1"/>
  <c r="J25" i="1"/>
  <c r="G25" i="1" s="1"/>
  <c r="I25" i="1"/>
  <c r="H25" i="1"/>
  <c r="E25" i="1" s="1"/>
  <c r="F25" i="1"/>
  <c r="Q24" i="1"/>
  <c r="N24" i="1"/>
  <c r="M24" i="1"/>
  <c r="L24" i="1"/>
  <c r="K24" i="1"/>
  <c r="J24" i="1"/>
  <c r="I24" i="1"/>
  <c r="H24" i="1" s="1"/>
  <c r="E24" i="1" s="1"/>
  <c r="G24" i="1"/>
  <c r="Q23" i="1"/>
  <c r="N23" i="1"/>
  <c r="M23" i="1"/>
  <c r="L23" i="1"/>
  <c r="K23" i="1" s="1"/>
  <c r="J23" i="1"/>
  <c r="G23" i="1" s="1"/>
  <c r="I23" i="1"/>
  <c r="H23" i="1"/>
  <c r="E23" i="1" s="1"/>
  <c r="F23" i="1"/>
  <c r="Q22" i="1"/>
  <c r="N22" i="1"/>
  <c r="M22" i="1"/>
  <c r="L22" i="1"/>
  <c r="K22" i="1"/>
  <c r="J22" i="1"/>
  <c r="I22" i="1"/>
  <c r="H22" i="1" s="1"/>
  <c r="E22" i="1" s="1"/>
  <c r="G22" i="1"/>
  <c r="Q21" i="1"/>
  <c r="N21" i="1"/>
  <c r="M21" i="1"/>
  <c r="L21" i="1"/>
  <c r="K21" i="1" s="1"/>
  <c r="J21" i="1"/>
  <c r="G21" i="1" s="1"/>
  <c r="I21" i="1"/>
  <c r="H21" i="1"/>
  <c r="E21" i="1" s="1"/>
  <c r="F21" i="1"/>
  <c r="Q20" i="1"/>
  <c r="N20" i="1"/>
  <c r="M20" i="1"/>
  <c r="L20" i="1"/>
  <c r="K20" i="1"/>
  <c r="J20" i="1"/>
  <c r="I20" i="1"/>
  <c r="H20" i="1" s="1"/>
  <c r="E20" i="1" s="1"/>
  <c r="G20" i="1"/>
  <c r="H18" i="1"/>
  <c r="G18" i="1"/>
  <c r="F18" i="1"/>
  <c r="E18" i="1"/>
  <c r="M17" i="1"/>
  <c r="L17" i="1"/>
  <c r="K17" i="1" s="1"/>
  <c r="H17" i="1"/>
  <c r="E17" i="1" s="1"/>
  <c r="G17" i="1"/>
  <c r="F17" i="1"/>
  <c r="Q16" i="1"/>
  <c r="N16" i="1"/>
  <c r="M16" i="1"/>
  <c r="L16" i="1"/>
  <c r="K16" i="1"/>
  <c r="J16" i="1"/>
  <c r="I16" i="1"/>
  <c r="H16" i="1" s="1"/>
  <c r="E16" i="1" s="1"/>
  <c r="G16" i="1"/>
  <c r="Q15" i="1"/>
  <c r="N15" i="1"/>
  <c r="M15" i="1"/>
  <c r="L15" i="1"/>
  <c r="K15" i="1" s="1"/>
  <c r="J15" i="1"/>
  <c r="G15" i="1" s="1"/>
  <c r="I15" i="1"/>
  <c r="H15" i="1"/>
  <c r="F15" i="1"/>
  <c r="S13" i="1"/>
  <c r="R13" i="1"/>
  <c r="Q13" i="1"/>
  <c r="P13" i="1"/>
  <c r="O13" i="1"/>
  <c r="N13" i="1" s="1"/>
  <c r="M13" i="1"/>
  <c r="L13" i="1"/>
  <c r="K13" i="1"/>
  <c r="J13" i="1"/>
  <c r="I13" i="1"/>
  <c r="H13" i="1" s="1"/>
  <c r="E13" i="1" s="1"/>
  <c r="G13" i="1"/>
  <c r="E15" i="1" l="1"/>
  <c r="F13" i="1"/>
  <c r="F16" i="1"/>
  <c r="F20" i="1"/>
  <c r="F22" i="1"/>
  <c r="F24" i="1"/>
  <c r="F27" i="1"/>
  <c r="F28" i="1"/>
  <c r="F29" i="1"/>
</calcChain>
</file>

<file path=xl/sharedStrings.xml><?xml version="1.0" encoding="utf-8"?>
<sst xmlns="http://schemas.openxmlformats.org/spreadsheetml/2006/main" count="131" uniqueCount="83">
  <si>
    <t xml:space="preserve">ตาราง     </t>
  </si>
  <si>
    <t>จำนวนนักเรียน จำแนกตามสังกัด  เพศ  ระดับการศึกษา และชั้นเรียน ปีการศึกษา 2553</t>
  </si>
  <si>
    <t>TABLE</t>
  </si>
  <si>
    <t>NUMBER OF STUDENTS BY JURISDICTION, SEX, LEVEL OF EDUCATION AND GRADE: ACADEMIC YEAR 2010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</si>
  <si>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</si>
  <si>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</si>
  <si>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</si>
  <si>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</si>
  <si>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</si>
  <si>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</si>
  <si>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</si>
  <si>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</si>
  <si>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</si>
  <si>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</si>
  <si>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</si>
  <si>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</si>
  <si>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</si>
  <si>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</si>
  <si>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</si>
  <si>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</si>
  <si>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</si>
  <si>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</si>
  <si>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</si>
  <si>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</si>
  <si>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</si>
  <si>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</si>
  <si>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</si>
  <si>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</si>
  <si>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</si>
  <si>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</si>
  <si>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</si>
  <si>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</si>
  <si>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</si>
  <si>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</si>
  <si>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</si>
  <si>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 xml:space="preserve">           -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</si>
  <si>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</si>
  <si>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</si>
  <si>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</si>
  <si>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</si>
  <si>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</si>
  <si>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</si>
  <si>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</si>
  <si>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</si>
  <si>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</si>
  <si>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</si>
  <si>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</si>
  <si>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</si>
  <si>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</si>
  <si>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</si>
  <si>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</si>
  <si>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</si>
  <si>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</si>
  <si>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</si>
  <si>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</si>
  <si>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</si>
  <si>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</si>
  <si>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</si>
  <si>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</si>
  <si>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</si>
  <si>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</si>
  <si>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</si>
  <si>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</si>
  <si>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</si>
  <si>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</si>
  <si>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</si>
  <si>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</si>
  <si>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</si>
  <si>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</si>
  <si>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1/</t>
  </si>
  <si>
    <t>รวม โรงเรียนตำรวจตระเวนชายแดน,</t>
  </si>
  <si>
    <t>1/</t>
  </si>
  <si>
    <t>Including School for hill tribe children set up by the Border Patrol Police,</t>
  </si>
  <si>
    <t>สำนักงานพระพุทธศาสนาแห่งชาติ (โรงเรียนพระปริยัติธรรม),</t>
  </si>
  <si>
    <t>Office of  National  Buddhist. ( The Buddhist Scripture School. )</t>
  </si>
  <si>
    <t xml:space="preserve">ที่มา:  </t>
  </si>
  <si>
    <t>สำนักงานเขตพื้นที่การศึกษาสกลนคร   เขต 1 , 2  และ 3</t>
  </si>
  <si>
    <t>Source:</t>
  </si>
  <si>
    <t>Sakon Nakhon Educational Service Area Office, Area 1 , 2 and 3</t>
  </si>
  <si>
    <t>เทศบาลเมืองสกลนคร</t>
  </si>
  <si>
    <t>Sakon Nakhon Municipality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</si>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</sst>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8" fontId="5" fillId="0" borderId="13" xfId="1" applyNumberFormat="1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88" fontId="5" fillId="0" borderId="6" xfId="1" applyNumberFormat="1" applyFont="1" applyBorder="1"/>
    <xf numFmtId="0" fontId="3" fillId="0" borderId="0" xfId="0" applyFont="1" applyBorder="1" applyAlignment="1">
      <alignment horizontal="left"/>
    </xf>
    <xf numFmtId="0" fontId="8" fillId="0" borderId="0" xfId="0" applyFont="1" applyBorder="1"/>
    <xf numFmtId="188" fontId="5" fillId="0" borderId="0" xfId="1" applyNumberFormat="1" applyFont="1" applyBorder="1"/>
    <xf numFmtId="0" fontId="5" fillId="0" borderId="0" xfId="0" applyFont="1"/>
    <xf numFmtId="0" fontId="7" fillId="0" borderId="0" xfId="0" applyFont="1" applyBorder="1"/>
    <xf numFmtId="0" fontId="4" fillId="0" borderId="6" xfId="0" applyFont="1" applyBorder="1"/>
    <xf numFmtId="0" fontId="4" fillId="0" borderId="9" xfId="0" applyFont="1" applyBorder="1"/>
    <xf numFmtId="0" fontId="5" fillId="0" borderId="12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/>
    <xf numFmtId="3" fontId="9" fillId="0" borderId="0" xfId="0" applyNumberFormat="1" applyFont="1"/>
    <xf numFmtId="0" fontId="9" fillId="0" borderId="0" xfId="0" applyFont="1" applyAlignment="1">
      <alignment horizontal="left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371475</xdr:colOff>
      <xdr:row>0</xdr:row>
      <xdr:rowOff>95250</xdr:rowOff>
    </xdr:from>
    <xdr:to>
      <xdr:col>27</xdr:col>
      <xdr:colOff>19050</xdr:colOff>
      <xdr:row>38</xdr:row>
      <xdr:rowOff>76200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2382500" y="95250"/>
          <a:ext cx="257175" cy="69437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123825</xdr:colOff>
      <xdr:row>13</xdr:row>
      <xdr:rowOff>57242</xdr:rowOff>
    </xdr:from>
    <xdr:to>
      <xdr:col>25</xdr:col>
      <xdr:colOff>371475</xdr:colOff>
      <xdr:row>37</xdr:row>
      <xdr:rowOff>38192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25250" y="2448017"/>
          <a:ext cx="247650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24</xdr:col>
      <xdr:colOff>209550</xdr:colOff>
      <xdr:row>35</xdr:row>
      <xdr:rowOff>85817</xdr:rowOff>
    </xdr:from>
    <xdr:to>
      <xdr:col>24</xdr:col>
      <xdr:colOff>457200</xdr:colOff>
      <xdr:row>36</xdr:row>
      <xdr:rowOff>180975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001375" y="6286592"/>
          <a:ext cx="247650" cy="371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228600</xdr:colOff>
      <xdr:row>34</xdr:row>
      <xdr:rowOff>19050</xdr:rowOff>
    </xdr:from>
    <xdr:to>
      <xdr:col>24</xdr:col>
      <xdr:colOff>476250</xdr:colOff>
      <xdr:row>36</xdr:row>
      <xdr:rowOff>161925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020425" y="6181725"/>
          <a:ext cx="2476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showGridLines="0" tabSelected="1" view="pageBreakPreview" topLeftCell="A10" zoomScaleNormal="100" zoomScaleSheetLayoutView="100" workbookViewId="0">
      <selection activeCell="K42" sqref="K42"/>
    </sheetView>
  </sheetViews>
  <sheetFormatPr defaultRowHeight="21" x14ac:dyDescent="0.4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7.28515625" style="4" customWidth="1"/>
    <col min="8" max="10" width="7.140625" style="4" customWidth="1"/>
    <col min="11" max="18" width="7.28515625" style="4" customWidth="1"/>
    <col min="19" max="19" width="7.85546875" style="4" customWidth="1"/>
    <col min="20" max="20" width="1.140625" style="4" customWidth="1"/>
    <col min="21" max="21" width="19.14062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 x14ac:dyDescent="0.45">
      <c r="B1" s="1" t="s">
        <v>0</v>
      </c>
      <c r="C1" s="2">
        <v>3.7</v>
      </c>
      <c r="D1" s="1" t="s">
        <v>1</v>
      </c>
    </row>
    <row r="2" spans="1:22" s="3" customFormat="1" ht="20.25" customHeight="1" x14ac:dyDescent="0.45">
      <c r="B2" s="3" t="s">
        <v>2</v>
      </c>
      <c r="C2" s="2">
        <v>3.7</v>
      </c>
      <c r="D2" s="3" t="s">
        <v>3</v>
      </c>
    </row>
    <row r="3" spans="1:22" ht="6.75" customHeight="1" x14ac:dyDescent="0.45"/>
    <row r="4" spans="1:22" s="14" customFormat="1" ht="15" customHeight="1" x14ac:dyDescent="0.4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" customHeight="1" x14ac:dyDescent="0.4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5.75" customHeight="1" x14ac:dyDescent="0.4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 t="s">
        <v>11</v>
      </c>
      <c r="O6" s="27"/>
      <c r="P6" s="28"/>
      <c r="Q6" s="27"/>
      <c r="R6" s="27"/>
      <c r="S6" s="27"/>
      <c r="T6" s="24"/>
      <c r="U6" s="25"/>
    </row>
    <row r="7" spans="1:22" s="14" customFormat="1" ht="17.25" customHeight="1" x14ac:dyDescent="0.4">
      <c r="A7" s="15"/>
      <c r="B7" s="15"/>
      <c r="C7" s="15"/>
      <c r="D7" s="16"/>
      <c r="E7" s="26" t="s">
        <v>12</v>
      </c>
      <c r="F7" s="27"/>
      <c r="G7" s="28"/>
      <c r="H7" s="26" t="s">
        <v>13</v>
      </c>
      <c r="I7" s="27"/>
      <c r="J7" s="28"/>
      <c r="K7" s="26" t="s">
        <v>14</v>
      </c>
      <c r="L7" s="27"/>
      <c r="M7" s="28"/>
      <c r="N7" s="26" t="s">
        <v>15</v>
      </c>
      <c r="O7" s="27"/>
      <c r="P7" s="28"/>
      <c r="Q7" s="27" t="s">
        <v>16</v>
      </c>
      <c r="R7" s="27"/>
      <c r="S7" s="27"/>
      <c r="T7" s="24"/>
      <c r="U7" s="25"/>
    </row>
    <row r="8" spans="1:22" s="14" customFormat="1" ht="16.5" customHeight="1" x14ac:dyDescent="0.4">
      <c r="A8" s="15"/>
      <c r="B8" s="15"/>
      <c r="C8" s="15"/>
      <c r="D8" s="16"/>
      <c r="E8" s="17"/>
      <c r="G8" s="18"/>
      <c r="H8" s="26" t="s">
        <v>17</v>
      </c>
      <c r="I8" s="27"/>
      <c r="J8" s="28"/>
      <c r="K8" s="26" t="s">
        <v>18</v>
      </c>
      <c r="L8" s="27"/>
      <c r="M8" s="28"/>
      <c r="N8" s="26" t="s">
        <v>19</v>
      </c>
      <c r="O8" s="27"/>
      <c r="P8" s="28"/>
      <c r="Q8" s="27" t="s">
        <v>20</v>
      </c>
      <c r="R8" s="27"/>
      <c r="S8" s="27"/>
      <c r="T8" s="24"/>
      <c r="U8" s="25"/>
    </row>
    <row r="9" spans="1:22" s="14" customFormat="1" ht="14.25" customHeight="1" x14ac:dyDescent="0.4">
      <c r="A9" s="15"/>
      <c r="B9" s="15"/>
      <c r="C9" s="15"/>
      <c r="D9" s="16"/>
      <c r="E9" s="29"/>
      <c r="F9" s="30"/>
      <c r="G9" s="31"/>
      <c r="H9" s="32" t="s">
        <v>21</v>
      </c>
      <c r="I9" s="33"/>
      <c r="J9" s="34"/>
      <c r="K9" s="32" t="s">
        <v>21</v>
      </c>
      <c r="L9" s="33"/>
      <c r="M9" s="34"/>
      <c r="N9" s="26" t="s">
        <v>22</v>
      </c>
      <c r="O9" s="27"/>
      <c r="P9" s="28"/>
      <c r="Q9" s="30"/>
      <c r="R9" s="30"/>
      <c r="S9" s="30"/>
      <c r="T9" s="24"/>
      <c r="U9" s="25"/>
    </row>
    <row r="10" spans="1:22" s="14" customFormat="1" ht="13.5" customHeight="1" x14ac:dyDescent="0.4">
      <c r="A10" s="15"/>
      <c r="B10" s="15"/>
      <c r="C10" s="15"/>
      <c r="D10" s="16"/>
      <c r="E10" s="35" t="s">
        <v>8</v>
      </c>
      <c r="F10" s="36" t="s">
        <v>23</v>
      </c>
      <c r="G10" s="37" t="s">
        <v>24</v>
      </c>
      <c r="H10" s="35" t="s">
        <v>8</v>
      </c>
      <c r="I10" s="35" t="s">
        <v>23</v>
      </c>
      <c r="J10" s="37" t="s">
        <v>24</v>
      </c>
      <c r="K10" s="35" t="s">
        <v>8</v>
      </c>
      <c r="L10" s="35" t="s">
        <v>23</v>
      </c>
      <c r="M10" s="37" t="s">
        <v>24</v>
      </c>
      <c r="N10" s="35" t="s">
        <v>8</v>
      </c>
      <c r="O10" s="35" t="s">
        <v>23</v>
      </c>
      <c r="P10" s="35" t="s">
        <v>24</v>
      </c>
      <c r="Q10" s="35" t="s">
        <v>8</v>
      </c>
      <c r="R10" s="35" t="s">
        <v>23</v>
      </c>
      <c r="S10" s="38" t="s">
        <v>24</v>
      </c>
      <c r="T10" s="24"/>
      <c r="U10" s="25"/>
    </row>
    <row r="11" spans="1:22" s="14" customFormat="1" ht="13.5" customHeight="1" x14ac:dyDescent="0.4">
      <c r="A11" s="39"/>
      <c r="B11" s="39"/>
      <c r="C11" s="39"/>
      <c r="D11" s="40"/>
      <c r="E11" s="41" t="s">
        <v>12</v>
      </c>
      <c r="F11" s="42" t="s">
        <v>25</v>
      </c>
      <c r="G11" s="42" t="s">
        <v>26</v>
      </c>
      <c r="H11" s="41" t="s">
        <v>12</v>
      </c>
      <c r="I11" s="41" t="s">
        <v>25</v>
      </c>
      <c r="J11" s="42" t="s">
        <v>26</v>
      </c>
      <c r="K11" s="41" t="s">
        <v>12</v>
      </c>
      <c r="L11" s="41" t="s">
        <v>25</v>
      </c>
      <c r="M11" s="42" t="s">
        <v>26</v>
      </c>
      <c r="N11" s="41" t="s">
        <v>12</v>
      </c>
      <c r="O11" s="41" t="s">
        <v>25</v>
      </c>
      <c r="P11" s="42" t="s">
        <v>26</v>
      </c>
      <c r="Q11" s="41" t="s">
        <v>12</v>
      </c>
      <c r="R11" s="41" t="s">
        <v>25</v>
      </c>
      <c r="S11" s="43" t="s">
        <v>26</v>
      </c>
      <c r="T11" s="44"/>
      <c r="U11" s="45"/>
    </row>
    <row r="12" spans="1:22" s="14" customFormat="1" ht="3" customHeight="1" x14ac:dyDescent="0.4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14" customFormat="1" ht="16.5" customHeight="1" x14ac:dyDescent="0.4">
      <c r="A13" s="50" t="s">
        <v>27</v>
      </c>
      <c r="B13" s="50"/>
      <c r="C13" s="50"/>
      <c r="D13" s="51"/>
      <c r="E13" s="52">
        <f>SUM(H13,K13,N13,Q13)</f>
        <v>199162</v>
      </c>
      <c r="F13" s="52">
        <f>SUM(I13,L13,O13,R13)</f>
        <v>97068</v>
      </c>
      <c r="G13" s="52">
        <f>SUM(J13,M13,P13,S13)</f>
        <v>102094</v>
      </c>
      <c r="H13" s="52">
        <f>SUM(I13:J13)</f>
        <v>180975</v>
      </c>
      <c r="I13" s="52">
        <f t="shared" ref="I13:S13" si="0">SUM(I15:I17,I20:I25,I27:I29,I31:I33)</f>
        <v>87711</v>
      </c>
      <c r="J13" s="52">
        <f t="shared" si="0"/>
        <v>93264</v>
      </c>
      <c r="K13" s="52">
        <f>SUM(L13:M13)</f>
        <v>14792</v>
      </c>
      <c r="L13" s="52">
        <f t="shared" si="0"/>
        <v>7312</v>
      </c>
      <c r="M13" s="52">
        <f t="shared" si="0"/>
        <v>7480</v>
      </c>
      <c r="N13" s="52">
        <f>SUM(O13:P13)</f>
        <v>2562</v>
      </c>
      <c r="O13" s="52">
        <f t="shared" si="0"/>
        <v>1304</v>
      </c>
      <c r="P13" s="52">
        <f t="shared" si="0"/>
        <v>1258</v>
      </c>
      <c r="Q13" s="52">
        <f>SUM(R13:S13)</f>
        <v>833</v>
      </c>
      <c r="R13" s="52">
        <f t="shared" si="0"/>
        <v>741</v>
      </c>
      <c r="S13" s="52">
        <f t="shared" si="0"/>
        <v>92</v>
      </c>
      <c r="T13" s="17"/>
      <c r="U13" s="53" t="s">
        <v>12</v>
      </c>
      <c r="V13" s="54"/>
    </row>
    <row r="14" spans="1:22" s="14" customFormat="1" ht="15.75" customHeight="1" x14ac:dyDescent="0.4">
      <c r="A14" s="55" t="s">
        <v>28</v>
      </c>
      <c r="B14" s="53"/>
      <c r="C14" s="53"/>
      <c r="D14" s="56"/>
      <c r="E14" s="52"/>
      <c r="F14" s="52"/>
      <c r="G14" s="52"/>
      <c r="H14" s="52"/>
      <c r="I14" s="52"/>
      <c r="J14" s="57"/>
      <c r="K14" s="52"/>
      <c r="L14" s="52"/>
      <c r="M14" s="57"/>
      <c r="N14" s="52"/>
      <c r="O14" s="52"/>
      <c r="P14" s="57"/>
      <c r="Q14" s="52"/>
      <c r="R14" s="52"/>
      <c r="S14" s="52"/>
      <c r="T14" s="58" t="s">
        <v>29</v>
      </c>
      <c r="U14" s="54"/>
      <c r="V14" s="54"/>
    </row>
    <row r="15" spans="1:22" s="14" customFormat="1" ht="15" customHeight="1" x14ac:dyDescent="0.4">
      <c r="B15" s="59" t="s">
        <v>30</v>
      </c>
      <c r="D15" s="18"/>
      <c r="E15" s="52">
        <f t="shared" ref="E15:G33" si="1">SUM(H15,K15,N15,Q15)</f>
        <v>10581</v>
      </c>
      <c r="F15" s="52">
        <f t="shared" si="1"/>
        <v>5453</v>
      </c>
      <c r="G15" s="52">
        <f t="shared" si="1"/>
        <v>5128</v>
      </c>
      <c r="H15" s="52">
        <f t="shared" ref="H15:H33" si="2">SUM(I15:J15)</f>
        <v>8651</v>
      </c>
      <c r="I15" s="52">
        <f>2310+2186</f>
        <v>4496</v>
      </c>
      <c r="J15" s="57">
        <f>2175+1980</f>
        <v>4155</v>
      </c>
      <c r="K15" s="52">
        <f t="shared" ref="K15:K33" si="3">SUM(L15:M15)</f>
        <v>1697</v>
      </c>
      <c r="L15" s="52">
        <f>413+300+129</f>
        <v>842</v>
      </c>
      <c r="M15" s="57">
        <f>438+300+117</f>
        <v>855</v>
      </c>
      <c r="N15" s="52">
        <f t="shared" ref="N15:N33" si="4">SUM(O15:P15)</f>
        <v>222</v>
      </c>
      <c r="O15" s="52">
        <v>109</v>
      </c>
      <c r="P15" s="57">
        <v>113</v>
      </c>
      <c r="Q15" s="52">
        <f t="shared" ref="Q15:Q33" si="5">SUM(R15:S15)</f>
        <v>11</v>
      </c>
      <c r="R15" s="52">
        <v>6</v>
      </c>
      <c r="S15" s="60">
        <v>5</v>
      </c>
      <c r="T15" s="17"/>
      <c r="U15" s="14" t="s">
        <v>31</v>
      </c>
    </row>
    <row r="16" spans="1:22" s="14" customFormat="1" ht="14.25" customHeight="1" x14ac:dyDescent="0.4">
      <c r="B16" s="59" t="s">
        <v>32</v>
      </c>
      <c r="D16" s="18"/>
      <c r="E16" s="52">
        <f t="shared" si="1"/>
        <v>10865</v>
      </c>
      <c r="F16" s="52">
        <f t="shared" si="1"/>
        <v>5585</v>
      </c>
      <c r="G16" s="52">
        <f t="shared" si="1"/>
        <v>5280</v>
      </c>
      <c r="H16" s="52">
        <f t="shared" si="2"/>
        <v>8897</v>
      </c>
      <c r="I16" s="52">
        <f>2245+2336</f>
        <v>4581</v>
      </c>
      <c r="J16" s="57">
        <f>2141+2175</f>
        <v>4316</v>
      </c>
      <c r="K16" s="52">
        <f t="shared" si="3"/>
        <v>1733</v>
      </c>
      <c r="L16" s="52">
        <f>457+277+144</f>
        <v>878</v>
      </c>
      <c r="M16" s="57">
        <f>487+245+123</f>
        <v>855</v>
      </c>
      <c r="N16" s="52">
        <f t="shared" si="4"/>
        <v>223</v>
      </c>
      <c r="O16" s="52">
        <v>120</v>
      </c>
      <c r="P16" s="57">
        <v>103</v>
      </c>
      <c r="Q16" s="52">
        <f t="shared" si="5"/>
        <v>12</v>
      </c>
      <c r="R16" s="52">
        <v>6</v>
      </c>
      <c r="S16" s="60">
        <v>6</v>
      </c>
      <c r="T16" s="17"/>
      <c r="U16" s="14" t="s">
        <v>33</v>
      </c>
    </row>
    <row r="17" spans="1:23" s="14" customFormat="1" ht="15" customHeight="1" x14ac:dyDescent="0.4">
      <c r="B17" s="59" t="s">
        <v>34</v>
      </c>
      <c r="D17" s="18"/>
      <c r="E17" s="52">
        <f t="shared" si="1"/>
        <v>5226</v>
      </c>
      <c r="F17" s="52">
        <f t="shared" si="1"/>
        <v>2679</v>
      </c>
      <c r="G17" s="52">
        <f t="shared" si="1"/>
        <v>2547</v>
      </c>
      <c r="H17" s="52">
        <f t="shared" si="2"/>
        <v>3441</v>
      </c>
      <c r="I17" s="52">
        <v>1769</v>
      </c>
      <c r="J17" s="57">
        <v>1672</v>
      </c>
      <c r="K17" s="52">
        <f t="shared" si="3"/>
        <v>1785</v>
      </c>
      <c r="L17" s="52">
        <f>515+257+138</f>
        <v>910</v>
      </c>
      <c r="M17" s="57">
        <f>499+251+125</f>
        <v>875</v>
      </c>
      <c r="N17" s="52" t="s">
        <v>35</v>
      </c>
      <c r="O17" s="52" t="s">
        <v>35</v>
      </c>
      <c r="P17" s="52" t="s">
        <v>35</v>
      </c>
      <c r="Q17" s="52" t="s">
        <v>35</v>
      </c>
      <c r="R17" s="52" t="s">
        <v>35</v>
      </c>
      <c r="S17" s="52" t="s">
        <v>35</v>
      </c>
      <c r="U17" s="61" t="s">
        <v>36</v>
      </c>
    </row>
    <row r="18" spans="1:23" s="14" customFormat="1" ht="15" customHeight="1" x14ac:dyDescent="0.4">
      <c r="B18" s="59" t="s">
        <v>37</v>
      </c>
      <c r="D18" s="18"/>
      <c r="E18" s="52">
        <f t="shared" si="1"/>
        <v>3529</v>
      </c>
      <c r="F18" s="52">
        <f t="shared" si="1"/>
        <v>1814</v>
      </c>
      <c r="G18" s="52">
        <f t="shared" si="1"/>
        <v>1715</v>
      </c>
      <c r="H18" s="52">
        <f t="shared" si="2"/>
        <v>3529</v>
      </c>
      <c r="I18" s="52">
        <v>1814</v>
      </c>
      <c r="J18" s="57">
        <v>1715</v>
      </c>
      <c r="K18" s="52" t="s">
        <v>35</v>
      </c>
      <c r="L18" s="52" t="s">
        <v>35</v>
      </c>
      <c r="M18" s="52" t="s">
        <v>35</v>
      </c>
      <c r="N18" s="52" t="s">
        <v>35</v>
      </c>
      <c r="O18" s="52" t="s">
        <v>35</v>
      </c>
      <c r="P18" s="52" t="s">
        <v>35</v>
      </c>
      <c r="Q18" s="52" t="s">
        <v>35</v>
      </c>
      <c r="R18" s="52" t="s">
        <v>35</v>
      </c>
      <c r="S18" s="52" t="s">
        <v>35</v>
      </c>
      <c r="U18" s="61" t="s">
        <v>38</v>
      </c>
    </row>
    <row r="19" spans="1:23" s="14" customFormat="1" ht="16.5" customHeight="1" x14ac:dyDescent="0.4">
      <c r="A19" s="62" t="s">
        <v>39</v>
      </c>
      <c r="D19" s="18"/>
      <c r="E19" s="52"/>
      <c r="F19" s="52"/>
      <c r="G19" s="52"/>
      <c r="H19" s="52"/>
      <c r="I19" s="52"/>
      <c r="J19" s="60"/>
      <c r="K19" s="52"/>
      <c r="L19" s="52"/>
      <c r="M19" s="57"/>
      <c r="N19" s="52"/>
      <c r="O19" s="52"/>
      <c r="P19" s="57"/>
      <c r="Q19" s="52"/>
      <c r="R19" s="52"/>
      <c r="S19" s="57"/>
      <c r="T19" s="58" t="s">
        <v>40</v>
      </c>
      <c r="V19" s="54"/>
      <c r="W19" s="54"/>
    </row>
    <row r="20" spans="1:23" s="14" customFormat="1" ht="13.5" customHeight="1" x14ac:dyDescent="0.4">
      <c r="B20" s="59" t="s">
        <v>41</v>
      </c>
      <c r="D20" s="18"/>
      <c r="E20" s="52">
        <f t="shared" si="1"/>
        <v>14360</v>
      </c>
      <c r="F20" s="52">
        <f t="shared" si="1"/>
        <v>7437</v>
      </c>
      <c r="G20" s="52">
        <f t="shared" si="1"/>
        <v>6923</v>
      </c>
      <c r="H20" s="52">
        <f t="shared" si="2"/>
        <v>12677</v>
      </c>
      <c r="I20" s="52">
        <f>2229+2389+1963</f>
        <v>6581</v>
      </c>
      <c r="J20" s="60">
        <f>2050+2186+1860</f>
        <v>6096</v>
      </c>
      <c r="K20" s="52">
        <f t="shared" si="3"/>
        <v>1421</v>
      </c>
      <c r="L20" s="52">
        <f>467+201+52</f>
        <v>720</v>
      </c>
      <c r="M20" s="57">
        <f>441+212+48</f>
        <v>701</v>
      </c>
      <c r="N20" s="52">
        <f t="shared" si="4"/>
        <v>239</v>
      </c>
      <c r="O20" s="52">
        <v>126</v>
      </c>
      <c r="P20" s="57">
        <v>113</v>
      </c>
      <c r="Q20" s="52">
        <f t="shared" si="5"/>
        <v>23</v>
      </c>
      <c r="R20" s="52">
        <v>10</v>
      </c>
      <c r="S20" s="57">
        <v>13</v>
      </c>
      <c r="U20" s="61" t="s">
        <v>42</v>
      </c>
    </row>
    <row r="21" spans="1:23" ht="13.5" customHeight="1" x14ac:dyDescent="0.45">
      <c r="B21" s="59" t="s">
        <v>43</v>
      </c>
      <c r="D21" s="63"/>
      <c r="E21" s="52">
        <f t="shared" si="1"/>
        <v>14449</v>
      </c>
      <c r="F21" s="52">
        <f t="shared" si="1"/>
        <v>7272</v>
      </c>
      <c r="G21" s="52">
        <f t="shared" si="1"/>
        <v>7177</v>
      </c>
      <c r="H21" s="52">
        <f t="shared" si="2"/>
        <v>12813</v>
      </c>
      <c r="I21" s="52">
        <f>2188+2343+1981</f>
        <v>6512</v>
      </c>
      <c r="J21" s="60">
        <f>2096+2278+1927</f>
        <v>6301</v>
      </c>
      <c r="K21" s="52">
        <f t="shared" si="3"/>
        <v>1392</v>
      </c>
      <c r="L21" s="52">
        <f>413+194+39</f>
        <v>646</v>
      </c>
      <c r="M21" s="57">
        <f>441+248+57</f>
        <v>746</v>
      </c>
      <c r="N21" s="52">
        <f t="shared" si="4"/>
        <v>217</v>
      </c>
      <c r="O21" s="52">
        <v>102</v>
      </c>
      <c r="P21" s="57">
        <v>115</v>
      </c>
      <c r="Q21" s="52">
        <f t="shared" si="5"/>
        <v>27</v>
      </c>
      <c r="R21" s="52">
        <v>12</v>
      </c>
      <c r="S21" s="57">
        <v>15</v>
      </c>
      <c r="U21" s="61" t="s">
        <v>44</v>
      </c>
    </row>
    <row r="22" spans="1:23" ht="13.5" customHeight="1" x14ac:dyDescent="0.45">
      <c r="A22" s="62"/>
      <c r="B22" s="59" t="s">
        <v>45</v>
      </c>
      <c r="D22" s="63"/>
      <c r="E22" s="52">
        <f t="shared" si="1"/>
        <v>14285</v>
      </c>
      <c r="F22" s="52">
        <f t="shared" si="1"/>
        <v>7210</v>
      </c>
      <c r="G22" s="52">
        <f t="shared" si="1"/>
        <v>7075</v>
      </c>
      <c r="H22" s="52">
        <f t="shared" si="2"/>
        <v>12827</v>
      </c>
      <c r="I22" s="52">
        <f>2281+2256+1982</f>
        <v>6519</v>
      </c>
      <c r="J22" s="60">
        <f>2136+2202+1970</f>
        <v>6308</v>
      </c>
      <c r="K22" s="52">
        <f t="shared" si="3"/>
        <v>1244</v>
      </c>
      <c r="L22" s="52">
        <f>371+184+26</f>
        <v>581</v>
      </c>
      <c r="M22" s="57">
        <f>417+205+41</f>
        <v>663</v>
      </c>
      <c r="N22" s="52">
        <f t="shared" si="4"/>
        <v>188</v>
      </c>
      <c r="O22" s="52">
        <v>97</v>
      </c>
      <c r="P22" s="57">
        <v>91</v>
      </c>
      <c r="Q22" s="52">
        <f t="shared" si="5"/>
        <v>26</v>
      </c>
      <c r="R22" s="52">
        <v>13</v>
      </c>
      <c r="S22" s="57">
        <v>13</v>
      </c>
      <c r="U22" s="61" t="s">
        <v>46</v>
      </c>
    </row>
    <row r="23" spans="1:23" ht="13.5" customHeight="1" x14ac:dyDescent="0.45">
      <c r="B23" s="59" t="s">
        <v>47</v>
      </c>
      <c r="D23" s="63"/>
      <c r="E23" s="52">
        <f t="shared" si="1"/>
        <v>15133</v>
      </c>
      <c r="F23" s="52">
        <f t="shared" si="1"/>
        <v>7842</v>
      </c>
      <c r="G23" s="52">
        <f t="shared" si="1"/>
        <v>7291</v>
      </c>
      <c r="H23" s="52">
        <f t="shared" si="2"/>
        <v>13631</v>
      </c>
      <c r="I23" s="52">
        <f>2443+2526+2106</f>
        <v>7075</v>
      </c>
      <c r="J23" s="60">
        <f>2327+2302+1927</f>
        <v>6556</v>
      </c>
      <c r="K23" s="52">
        <f t="shared" si="3"/>
        <v>1265</v>
      </c>
      <c r="L23" s="52">
        <f>413+200+39</f>
        <v>652</v>
      </c>
      <c r="M23" s="57">
        <f>401+178+34</f>
        <v>613</v>
      </c>
      <c r="N23" s="52">
        <f t="shared" si="4"/>
        <v>213</v>
      </c>
      <c r="O23" s="52">
        <v>103</v>
      </c>
      <c r="P23" s="57">
        <v>110</v>
      </c>
      <c r="Q23" s="52">
        <f t="shared" si="5"/>
        <v>24</v>
      </c>
      <c r="R23" s="52">
        <v>12</v>
      </c>
      <c r="S23" s="57">
        <v>12</v>
      </c>
      <c r="U23" s="61" t="s">
        <v>48</v>
      </c>
    </row>
    <row r="24" spans="1:23" ht="13.5" customHeight="1" x14ac:dyDescent="0.45">
      <c r="B24" s="59" t="s">
        <v>49</v>
      </c>
      <c r="D24" s="63"/>
      <c r="E24" s="52">
        <f t="shared" si="1"/>
        <v>15523</v>
      </c>
      <c r="F24" s="52">
        <f t="shared" si="1"/>
        <v>8022</v>
      </c>
      <c r="G24" s="52">
        <f t="shared" si="1"/>
        <v>7501</v>
      </c>
      <c r="H24" s="52">
        <f t="shared" si="2"/>
        <v>14053</v>
      </c>
      <c r="I24" s="52">
        <f>2673+2474+2120</f>
        <v>7267</v>
      </c>
      <c r="J24" s="60">
        <f>2424+2343+2019</f>
        <v>6786</v>
      </c>
      <c r="K24" s="52">
        <f t="shared" si="3"/>
        <v>1189</v>
      </c>
      <c r="L24" s="52">
        <f>373+193+33</f>
        <v>599</v>
      </c>
      <c r="M24" s="57">
        <f>377+183+30</f>
        <v>590</v>
      </c>
      <c r="N24" s="52">
        <f t="shared" si="4"/>
        <v>251</v>
      </c>
      <c r="O24" s="52">
        <v>142</v>
      </c>
      <c r="P24" s="57">
        <v>109</v>
      </c>
      <c r="Q24" s="52">
        <f t="shared" si="5"/>
        <v>30</v>
      </c>
      <c r="R24" s="52">
        <v>14</v>
      </c>
      <c r="S24" s="57">
        <v>16</v>
      </c>
      <c r="U24" s="61" t="s">
        <v>50</v>
      </c>
    </row>
    <row r="25" spans="1:23" ht="13.5" customHeight="1" x14ac:dyDescent="0.45">
      <c r="B25" s="59" t="s">
        <v>51</v>
      </c>
      <c r="D25" s="63"/>
      <c r="E25" s="52">
        <f t="shared" si="1"/>
        <v>15513</v>
      </c>
      <c r="F25" s="52">
        <f t="shared" si="1"/>
        <v>7967</v>
      </c>
      <c r="G25" s="52">
        <f t="shared" si="1"/>
        <v>7546</v>
      </c>
      <c r="H25" s="52">
        <f t="shared" si="2"/>
        <v>14156</v>
      </c>
      <c r="I25" s="52">
        <f>2639+2438+2195</f>
        <v>7272</v>
      </c>
      <c r="J25" s="60">
        <f>2493+2299+2092</f>
        <v>6884</v>
      </c>
      <c r="K25" s="52">
        <f t="shared" si="3"/>
        <v>1059</v>
      </c>
      <c r="L25" s="52">
        <f>346+167+27</f>
        <v>540</v>
      </c>
      <c r="M25" s="57">
        <f>330+166+23</f>
        <v>519</v>
      </c>
      <c r="N25" s="52">
        <f t="shared" si="4"/>
        <v>276</v>
      </c>
      <c r="O25" s="52">
        <v>145</v>
      </c>
      <c r="P25" s="57">
        <v>131</v>
      </c>
      <c r="Q25" s="52">
        <f t="shared" si="5"/>
        <v>22</v>
      </c>
      <c r="R25" s="52">
        <v>10</v>
      </c>
      <c r="S25" s="57">
        <v>12</v>
      </c>
      <c r="U25" s="61" t="s">
        <v>52</v>
      </c>
    </row>
    <row r="26" spans="1:23" ht="17.25" customHeight="1" x14ac:dyDescent="0.45">
      <c r="A26" s="62" t="s">
        <v>53</v>
      </c>
      <c r="B26" s="14"/>
      <c r="D26" s="63"/>
      <c r="E26" s="52"/>
      <c r="F26" s="52"/>
      <c r="G26" s="52"/>
      <c r="H26" s="52"/>
      <c r="I26" s="52"/>
      <c r="J26" s="60"/>
      <c r="K26" s="52"/>
      <c r="L26" s="52"/>
      <c r="M26" s="57"/>
      <c r="N26" s="52"/>
      <c r="O26" s="52"/>
      <c r="P26" s="57"/>
      <c r="Q26" s="52"/>
      <c r="R26" s="52"/>
      <c r="S26" s="52"/>
      <c r="T26" s="58" t="s">
        <v>54</v>
      </c>
      <c r="U26" s="54"/>
      <c r="V26" s="54"/>
    </row>
    <row r="27" spans="1:23" ht="14.25" customHeight="1" x14ac:dyDescent="0.45">
      <c r="B27" s="59" t="s">
        <v>55</v>
      </c>
      <c r="D27" s="63"/>
      <c r="E27" s="52">
        <f t="shared" si="1"/>
        <v>19043</v>
      </c>
      <c r="F27" s="52">
        <f t="shared" si="1"/>
        <v>9487</v>
      </c>
      <c r="G27" s="52">
        <f t="shared" si="1"/>
        <v>9556</v>
      </c>
      <c r="H27" s="52">
        <f t="shared" si="2"/>
        <v>17985</v>
      </c>
      <c r="I27" s="52">
        <f>2752+1072+4057+980</f>
        <v>8861</v>
      </c>
      <c r="J27" s="60">
        <f>2726+936+4672+790</f>
        <v>9124</v>
      </c>
      <c r="K27" s="52">
        <f t="shared" si="3"/>
        <v>662</v>
      </c>
      <c r="L27" s="52">
        <f>141+191</f>
        <v>332</v>
      </c>
      <c r="M27" s="57">
        <f>134+196</f>
        <v>330</v>
      </c>
      <c r="N27" s="52">
        <f t="shared" si="4"/>
        <v>192</v>
      </c>
      <c r="O27" s="52">
        <v>90</v>
      </c>
      <c r="P27" s="57">
        <v>102</v>
      </c>
      <c r="Q27" s="52">
        <f t="shared" si="5"/>
        <v>204</v>
      </c>
      <c r="R27" s="52">
        <f>204</f>
        <v>204</v>
      </c>
      <c r="S27" s="52" t="s">
        <v>35</v>
      </c>
      <c r="U27" s="61" t="s">
        <v>56</v>
      </c>
    </row>
    <row r="28" spans="1:23" ht="14.25" customHeight="1" x14ac:dyDescent="0.45">
      <c r="B28" s="59" t="s">
        <v>57</v>
      </c>
      <c r="D28" s="63"/>
      <c r="E28" s="52">
        <f t="shared" si="1"/>
        <v>19231</v>
      </c>
      <c r="F28" s="52">
        <f t="shared" si="1"/>
        <v>9371</v>
      </c>
      <c r="G28" s="52">
        <f t="shared" si="1"/>
        <v>9860</v>
      </c>
      <c r="H28" s="52">
        <f t="shared" si="2"/>
        <v>18315</v>
      </c>
      <c r="I28" s="52">
        <f>2750+1114+4055+925</f>
        <v>8844</v>
      </c>
      <c r="J28" s="60">
        <f>2791+955+4855+870</f>
        <v>9471</v>
      </c>
      <c r="K28" s="52">
        <f t="shared" si="3"/>
        <v>492</v>
      </c>
      <c r="L28" s="52">
        <f>54+173</f>
        <v>227</v>
      </c>
      <c r="M28" s="57">
        <f>100+165</f>
        <v>265</v>
      </c>
      <c r="N28" s="52">
        <f t="shared" si="4"/>
        <v>241</v>
      </c>
      <c r="O28" s="52">
        <v>117</v>
      </c>
      <c r="P28" s="57">
        <v>124</v>
      </c>
      <c r="Q28" s="52">
        <f t="shared" si="5"/>
        <v>183</v>
      </c>
      <c r="R28" s="52">
        <f>183</f>
        <v>183</v>
      </c>
      <c r="S28" s="52" t="s">
        <v>35</v>
      </c>
      <c r="U28" s="61" t="s">
        <v>58</v>
      </c>
    </row>
    <row r="29" spans="1:23" ht="14.25" customHeight="1" x14ac:dyDescent="0.45">
      <c r="B29" s="59" t="s">
        <v>59</v>
      </c>
      <c r="D29" s="63"/>
      <c r="E29" s="52">
        <f t="shared" si="1"/>
        <v>18514</v>
      </c>
      <c r="F29" s="52">
        <f t="shared" si="1"/>
        <v>8999</v>
      </c>
      <c r="G29" s="52">
        <f t="shared" si="1"/>
        <v>9515</v>
      </c>
      <c r="H29" s="52">
        <f t="shared" si="2"/>
        <v>17655</v>
      </c>
      <c r="I29" s="52">
        <f>2756+967+3954+817</f>
        <v>8494</v>
      </c>
      <c r="J29" s="60">
        <f>2709+902+4863+687</f>
        <v>9161</v>
      </c>
      <c r="K29" s="52">
        <f t="shared" si="3"/>
        <v>486</v>
      </c>
      <c r="L29" s="52">
        <f>58+176</f>
        <v>234</v>
      </c>
      <c r="M29" s="57">
        <f>61+191</f>
        <v>252</v>
      </c>
      <c r="N29" s="52">
        <f t="shared" si="4"/>
        <v>226</v>
      </c>
      <c r="O29" s="52">
        <v>124</v>
      </c>
      <c r="P29" s="57">
        <v>102</v>
      </c>
      <c r="Q29" s="52">
        <f t="shared" si="5"/>
        <v>147</v>
      </c>
      <c r="R29" s="52">
        <f>147</f>
        <v>147</v>
      </c>
      <c r="S29" s="52" t="s">
        <v>35</v>
      </c>
      <c r="U29" s="61" t="s">
        <v>60</v>
      </c>
    </row>
    <row r="30" spans="1:23" ht="16.5" customHeight="1" x14ac:dyDescent="0.45">
      <c r="A30" s="62" t="s">
        <v>61</v>
      </c>
      <c r="B30" s="14"/>
      <c r="D30" s="63"/>
      <c r="E30" s="52"/>
      <c r="F30" s="52"/>
      <c r="G30" s="52"/>
      <c r="H30" s="52"/>
      <c r="I30" s="52"/>
      <c r="J30" s="57"/>
      <c r="K30" s="52"/>
      <c r="L30" s="52"/>
      <c r="M30" s="57"/>
      <c r="N30" s="52"/>
      <c r="O30" s="52"/>
      <c r="P30" s="57"/>
      <c r="Q30" s="52"/>
      <c r="R30" s="52"/>
      <c r="S30" s="52"/>
      <c r="T30" s="58" t="s">
        <v>62</v>
      </c>
      <c r="U30" s="54"/>
      <c r="V30" s="54"/>
    </row>
    <row r="31" spans="1:23" ht="15" customHeight="1" x14ac:dyDescent="0.45">
      <c r="B31" s="59" t="s">
        <v>63</v>
      </c>
      <c r="D31" s="63"/>
      <c r="E31" s="52">
        <f t="shared" si="1"/>
        <v>9515</v>
      </c>
      <c r="F31" s="52">
        <f t="shared" si="1"/>
        <v>3492</v>
      </c>
      <c r="G31" s="52">
        <f t="shared" si="1"/>
        <v>6023</v>
      </c>
      <c r="H31" s="52">
        <f t="shared" si="2"/>
        <v>9305</v>
      </c>
      <c r="I31" s="52">
        <f>915+52+2404+10</f>
        <v>3381</v>
      </c>
      <c r="J31" s="57">
        <f>1587+59+4269+9</f>
        <v>5924</v>
      </c>
      <c r="K31" s="52">
        <f t="shared" si="3"/>
        <v>126</v>
      </c>
      <c r="L31" s="52">
        <v>48</v>
      </c>
      <c r="M31" s="57">
        <v>78</v>
      </c>
      <c r="N31" s="52">
        <f t="shared" si="4"/>
        <v>32</v>
      </c>
      <c r="O31" s="52">
        <v>11</v>
      </c>
      <c r="P31" s="57">
        <v>21</v>
      </c>
      <c r="Q31" s="52">
        <f t="shared" si="5"/>
        <v>52</v>
      </c>
      <c r="R31" s="52">
        <f>52</f>
        <v>52</v>
      </c>
      <c r="S31" s="52" t="s">
        <v>35</v>
      </c>
      <c r="U31" s="61" t="s">
        <v>64</v>
      </c>
    </row>
    <row r="32" spans="1:23" ht="15" customHeight="1" x14ac:dyDescent="0.45">
      <c r="B32" s="59" t="s">
        <v>65</v>
      </c>
      <c r="D32" s="63"/>
      <c r="E32" s="52">
        <f t="shared" si="1"/>
        <v>8925</v>
      </c>
      <c r="F32" s="52">
        <f t="shared" si="1"/>
        <v>3272</v>
      </c>
      <c r="G32" s="52">
        <f t="shared" si="1"/>
        <v>5653</v>
      </c>
      <c r="H32" s="52">
        <f t="shared" si="2"/>
        <v>8730</v>
      </c>
      <c r="I32" s="52">
        <f>904+45+2192+20</f>
        <v>3161</v>
      </c>
      <c r="J32" s="57">
        <f>1527+69+3953+20</f>
        <v>5569</v>
      </c>
      <c r="K32" s="52">
        <f t="shared" si="3"/>
        <v>132</v>
      </c>
      <c r="L32" s="52">
        <v>64</v>
      </c>
      <c r="M32" s="57">
        <v>68</v>
      </c>
      <c r="N32" s="52">
        <f t="shared" si="4"/>
        <v>24</v>
      </c>
      <c r="O32" s="52">
        <v>8</v>
      </c>
      <c r="P32" s="57">
        <v>16</v>
      </c>
      <c r="Q32" s="52">
        <f t="shared" si="5"/>
        <v>39</v>
      </c>
      <c r="R32" s="52">
        <f>39</f>
        <v>39</v>
      </c>
      <c r="S32" s="52" t="s">
        <v>35</v>
      </c>
      <c r="U32" s="61" t="s">
        <v>66</v>
      </c>
    </row>
    <row r="33" spans="1:21" ht="15" customHeight="1" x14ac:dyDescent="0.45">
      <c r="B33" s="59" t="s">
        <v>67</v>
      </c>
      <c r="D33" s="63"/>
      <c r="E33" s="52">
        <f t="shared" si="1"/>
        <v>7999</v>
      </c>
      <c r="F33" s="52">
        <f>SUM(I33,L33,O33,R33)</f>
        <v>2980</v>
      </c>
      <c r="G33" s="52">
        <f t="shared" si="1"/>
        <v>5019</v>
      </c>
      <c r="H33" s="52">
        <f t="shared" si="2"/>
        <v>7839</v>
      </c>
      <c r="I33" s="52">
        <f>813+25+2060</f>
        <v>2898</v>
      </c>
      <c r="J33" s="57">
        <f>1392+46+3503</f>
        <v>4941</v>
      </c>
      <c r="K33" s="52">
        <f t="shared" si="3"/>
        <v>109</v>
      </c>
      <c r="L33" s="52">
        <v>39</v>
      </c>
      <c r="M33" s="57">
        <v>70</v>
      </c>
      <c r="N33" s="52">
        <f t="shared" si="4"/>
        <v>18</v>
      </c>
      <c r="O33" s="52">
        <v>10</v>
      </c>
      <c r="P33" s="57">
        <v>8</v>
      </c>
      <c r="Q33" s="52">
        <f t="shared" si="5"/>
        <v>33</v>
      </c>
      <c r="R33" s="52">
        <f>33</f>
        <v>33</v>
      </c>
      <c r="S33" s="52" t="s">
        <v>35</v>
      </c>
      <c r="U33" s="61" t="s">
        <v>68</v>
      </c>
    </row>
    <row r="34" spans="1:21" ht="3" customHeight="1" x14ac:dyDescent="0.45">
      <c r="A34" s="64"/>
      <c r="B34" s="64"/>
      <c r="C34" s="64"/>
      <c r="D34" s="64"/>
      <c r="E34" s="65"/>
      <c r="F34" s="31"/>
      <c r="G34" s="31"/>
      <c r="H34" s="65"/>
      <c r="I34" s="65"/>
      <c r="J34" s="31"/>
      <c r="K34" s="65"/>
      <c r="L34" s="65"/>
      <c r="M34" s="31"/>
      <c r="N34" s="65"/>
      <c r="O34" s="65"/>
      <c r="P34" s="31"/>
      <c r="Q34" s="65"/>
      <c r="R34" s="65"/>
      <c r="S34" s="31"/>
      <c r="T34" s="64"/>
      <c r="U34" s="64"/>
    </row>
    <row r="35" spans="1:21" ht="3" customHeight="1" x14ac:dyDescent="0.45"/>
    <row r="36" spans="1:21" s="67" customFormat="1" ht="21.75" customHeight="1" x14ac:dyDescent="0.4">
      <c r="A36" s="66"/>
      <c r="C36" s="68" t="s">
        <v>69</v>
      </c>
      <c r="D36" s="66" t="s">
        <v>70</v>
      </c>
      <c r="E36" s="66"/>
      <c r="F36" s="66"/>
      <c r="J36" s="66"/>
      <c r="K36" s="68" t="s">
        <v>71</v>
      </c>
      <c r="L36" s="67" t="s">
        <v>72</v>
      </c>
    </row>
    <row r="37" spans="1:21" s="67" customFormat="1" ht="18.75" customHeight="1" x14ac:dyDescent="0.4">
      <c r="A37" s="66"/>
      <c r="D37" s="69" t="s">
        <v>73</v>
      </c>
      <c r="E37" s="66"/>
      <c r="F37" s="66"/>
      <c r="J37" s="66"/>
      <c r="L37" s="69" t="s">
        <v>74</v>
      </c>
      <c r="M37" s="70"/>
    </row>
    <row r="38" spans="1:21" s="67" customFormat="1" ht="19.5" customHeight="1" x14ac:dyDescent="0.4">
      <c r="C38" s="71" t="s">
        <v>75</v>
      </c>
      <c r="D38" s="67" t="s">
        <v>76</v>
      </c>
      <c r="K38" s="68" t="s">
        <v>77</v>
      </c>
      <c r="L38" s="67" t="s">
        <v>78</v>
      </c>
    </row>
    <row r="39" spans="1:21" s="67" customFormat="1" ht="19.5" customHeight="1" x14ac:dyDescent="0.4">
      <c r="C39" s="71"/>
      <c r="D39" s="66" t="s">
        <v>79</v>
      </c>
      <c r="K39" s="68"/>
      <c r="L39" s="69" t="s">
        <v>80</v>
      </c>
    </row>
    <row r="40" spans="1:21" s="72" customFormat="1" ht="16.5" customHeight="1" x14ac:dyDescent="0.45">
      <c r="B40" s="67" t="s">
        <v>81</v>
      </c>
      <c r="C40" s="67"/>
      <c r="D40" s="67"/>
      <c r="E40" s="67"/>
      <c r="F40" s="67"/>
      <c r="K40" s="67" t="s">
        <v>82</v>
      </c>
      <c r="L40" s="67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" header="0.51181102362204722" footer="0.43307086614173229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2012-04-02T03:57:29Z</dcterms:created>
  <dcterms:modified xsi:type="dcterms:W3CDTF">2012-04-02T03:57:36Z</dcterms:modified>
</cp:coreProperties>
</file>