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7น31 " sheetId="1" r:id="rId1"/>
  </sheets>
  <calcPr calcId="125725"/>
</workbook>
</file>

<file path=xl/calcChain.xml><?xml version="1.0" encoding="utf-8"?>
<calcChain xmlns="http://schemas.openxmlformats.org/spreadsheetml/2006/main">
  <c r="M17" i="1"/>
  <c r="L17"/>
  <c r="K17" s="1"/>
  <c r="J17"/>
  <c r="I17"/>
  <c r="H17"/>
  <c r="G17"/>
  <c r="F17"/>
  <c r="E17"/>
  <c r="M16"/>
  <c r="L16"/>
  <c r="K16" s="1"/>
  <c r="J16"/>
  <c r="I16"/>
  <c r="H16"/>
  <c r="G16"/>
  <c r="F16"/>
  <c r="E16"/>
  <c r="M15"/>
  <c r="L15"/>
  <c r="K15"/>
  <c r="J15"/>
  <c r="I15"/>
  <c r="H15"/>
  <c r="G15"/>
  <c r="F15"/>
  <c r="E15"/>
  <c r="M14"/>
  <c r="L14"/>
  <c r="K14" s="1"/>
  <c r="J14"/>
  <c r="I14"/>
  <c r="H14"/>
  <c r="H9" s="1"/>
  <c r="G14"/>
  <c r="F14"/>
  <c r="E14"/>
  <c r="M13"/>
  <c r="L13"/>
  <c r="K13" s="1"/>
  <c r="J13"/>
  <c r="I13"/>
  <c r="H13"/>
  <c r="G13"/>
  <c r="F13"/>
  <c r="E13"/>
  <c r="M12"/>
  <c r="L12"/>
  <c r="K12" s="1"/>
  <c r="J12"/>
  <c r="I12"/>
  <c r="H12"/>
  <c r="G12"/>
  <c r="F12"/>
  <c r="E12"/>
  <c r="M11"/>
  <c r="L11"/>
  <c r="K11"/>
  <c r="G11"/>
  <c r="G9" s="1"/>
  <c r="F11"/>
  <c r="E11"/>
  <c r="J10"/>
  <c r="J9" s="1"/>
  <c r="I10"/>
  <c r="H10"/>
  <c r="G10"/>
  <c r="F10"/>
  <c r="F9" s="1"/>
  <c r="E10"/>
  <c r="S9"/>
  <c r="R9"/>
  <c r="Q9"/>
  <c r="P9"/>
  <c r="O9"/>
  <c r="N9"/>
  <c r="M9"/>
  <c r="I9"/>
  <c r="E9"/>
  <c r="K9" l="1"/>
  <c r="L9"/>
</calcChain>
</file>

<file path=xl/sharedStrings.xml><?xml version="1.0" encoding="utf-8"?>
<sst xmlns="http://schemas.openxmlformats.org/spreadsheetml/2006/main" count="88" uniqueCount="44">
  <si>
    <t>ตาราง</t>
  </si>
  <si>
    <t>ประชากรอายุ 15 ปีขึ้นไปที่มีงานทำ จำแนกตามจำนวนชั่วโมงทำงานต่อสัปดาห์ เป็นรายไตรมาส  และเพศ พ.ศ. 2555 - 2556</t>
  </si>
  <si>
    <t>TABLE</t>
  </si>
  <si>
    <t>EMPLOYED PERSONS AGED 15 YEARS AND OVER BY HOURS WORKED PER WEEK, QUARTERLY AND SEX: 2012 - 2013</t>
  </si>
  <si>
    <t>ชั่วโมงทำงาน</t>
  </si>
  <si>
    <t>2555 (2012)</t>
  </si>
  <si>
    <t>2556 (2012)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</si>
  <si>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</si>
  <si>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</si>
  <si>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</si>
  <si>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</si>
  <si>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</si>
  <si>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</si>
  <si>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</si>
  <si>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</si>
  <si>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</si>
  <si>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</si>
  <si>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</si>
  <si>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</si>
  <si>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</si>
  <si>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</si>
  <si>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</si>
  <si>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</si>
  <si>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</si>
  <si>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>-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</si>
  <si>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</si>
  <si>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</si>
  <si>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</si>
  <si>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</si>
  <si>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</si>
  <si>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</si>
  <si>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</si>
  <si>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</si>
  <si>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</si>
  <si>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</si>
  <si>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</si>
  <si>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</si>
  <si>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</si>
  <si>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</si>
  <si>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</si>
  <si>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</si>
  <si>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สำรวจภาวะการทำงานของประชากร พ.ศ. 2554 - 2555 ระดับจังหวัด  สำนักงานสถิติแห่งชาติ</t>
  </si>
  <si>
    <t>Source:</t>
  </si>
  <si>
    <t xml:space="preserve"> Labour Force Survey: 2011 - 2012 , Provincial level,  National Statistical Office</t>
  </si>
</sst>
</file>

<file path=xl/styles.xml><?xml version="1.0" encoding="utf-8"?>
<styleSheet xmlns="http://schemas.openxmlformats.org/spreadsheetml/2006/main">
  <numFmts count="2">
    <numFmt numFmtId="164" formatCode="_-* #,##0.0_-;\-* #,##0.0_-;_-* &quot;-&quot;??_-;_-@_-"/>
    <numFmt numFmtId="165" formatCode="0.0"/>
  </numFmts>
  <fonts count="1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  <font>
      <sz val="13"/>
      <name val="AngsanaUPC"/>
      <family val="1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0" fillId="0" borderId="0"/>
    <xf numFmtId="0" fontId="10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64" fontId="7" fillId="0" borderId="8" xfId="2" applyNumberFormat="1" applyFont="1" applyBorder="1"/>
    <xf numFmtId="0" fontId="7" fillId="0" borderId="6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0" fontId="6" fillId="0" borderId="0" xfId="1" quotePrefix="1" applyFont="1" applyBorder="1" applyAlignment="1">
      <alignment horizontal="left"/>
    </xf>
    <xf numFmtId="165" fontId="8" fillId="0" borderId="14" xfId="1" applyNumberFormat="1" applyFont="1" applyFill="1" applyBorder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164" fontId="6" fillId="0" borderId="14" xfId="2" applyNumberFormat="1" applyFont="1" applyBorder="1"/>
    <xf numFmtId="164" fontId="6" fillId="0" borderId="0" xfId="2" applyNumberFormat="1" applyFont="1" applyBorder="1"/>
    <xf numFmtId="0" fontId="6" fillId="0" borderId="8" xfId="1" applyFont="1" applyBorder="1"/>
    <xf numFmtId="164" fontId="6" fillId="0" borderId="14" xfId="2" applyNumberFormat="1" applyFont="1" applyBorder="1" applyAlignment="1"/>
    <xf numFmtId="0" fontId="6" fillId="0" borderId="8" xfId="1" quotePrefix="1" applyFont="1" applyBorder="1" applyAlignment="1">
      <alignment horizontal="left"/>
    </xf>
    <xf numFmtId="0" fontId="6" fillId="0" borderId="0" xfId="1" quotePrefix="1" applyFont="1" applyBorder="1"/>
    <xf numFmtId="0" fontId="6" fillId="0" borderId="0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10" xfId="1" applyFont="1" applyBorder="1"/>
    <xf numFmtId="0" fontId="8" fillId="0" borderId="13" xfId="1" applyFont="1" applyBorder="1"/>
    <xf numFmtId="0" fontId="8" fillId="0" borderId="10" xfId="1" applyFont="1" applyBorder="1"/>
    <xf numFmtId="0" fontId="6" fillId="0" borderId="9" xfId="1" applyFont="1" applyBorder="1"/>
    <xf numFmtId="0" fontId="6" fillId="0" borderId="13" xfId="1" applyFont="1" applyBorder="1"/>
    <xf numFmtId="0" fontId="6" fillId="0" borderId="11" xfId="1" applyFont="1" applyBorder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9" fillId="0" borderId="0" xfId="1" applyFont="1" applyAlignment="1">
      <alignment vertical="center"/>
    </xf>
  </cellXfs>
  <cellStyles count="5">
    <cellStyle name="Normal 2" xfId="3"/>
    <cellStyle name="เครื่องหมายจุลภาค 2" xfId="2"/>
    <cellStyle name="ปกติ" xfId="0" builtinId="0"/>
    <cellStyle name="ปกติ 2" xfId="4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0</xdr:row>
      <xdr:rowOff>0</xdr:rowOff>
    </xdr:from>
    <xdr:to>
      <xdr:col>25</xdr:col>
      <xdr:colOff>142875</xdr:colOff>
      <xdr:row>24</xdr:row>
      <xdr:rowOff>152400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10467975" y="0"/>
          <a:ext cx="504825" cy="74104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59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4"/>
  <sheetViews>
    <sheetView showGridLines="0" tabSelected="1" workbookViewId="0">
      <selection activeCell="W15" sqref="W15"/>
    </sheetView>
  </sheetViews>
  <sheetFormatPr defaultRowHeight="21"/>
  <cols>
    <col min="1" max="1" width="1.7109375" style="7" customWidth="1"/>
    <col min="2" max="2" width="6.42578125" style="7" customWidth="1"/>
    <col min="3" max="3" width="3.7109375" style="7" customWidth="1"/>
    <col min="4" max="4" width="5.28515625" style="7" customWidth="1"/>
    <col min="5" max="22" width="6.42578125" style="7" customWidth="1"/>
    <col min="23" max="23" width="9.7109375" style="7" customWidth="1"/>
    <col min="24" max="24" width="12.5703125" style="7" customWidth="1"/>
    <col min="25" max="25" width="7.28515625" style="6" customWidth="1"/>
    <col min="26" max="26" width="7.28515625" style="7" customWidth="1"/>
    <col min="27" max="16384" width="9.140625" style="7"/>
  </cols>
  <sheetData>
    <row r="1" spans="1:25" s="1" customFormat="1">
      <c r="B1" s="1" t="s">
        <v>0</v>
      </c>
      <c r="C1" s="2">
        <v>2.7</v>
      </c>
      <c r="D1" s="1" t="s">
        <v>1</v>
      </c>
      <c r="Y1" s="3"/>
    </row>
    <row r="2" spans="1:25" s="4" customFormat="1">
      <c r="B2" s="4" t="s">
        <v>2</v>
      </c>
      <c r="C2" s="2">
        <v>2.7</v>
      </c>
      <c r="D2" s="4" t="s">
        <v>3</v>
      </c>
      <c r="Y2" s="5"/>
    </row>
    <row r="3" spans="1:25">
      <c r="A3" s="6"/>
      <c r="B3" s="6"/>
      <c r="C3" s="6"/>
      <c r="D3" s="6"/>
      <c r="E3" s="6"/>
      <c r="H3" s="6"/>
      <c r="I3" s="6"/>
      <c r="J3" s="6"/>
      <c r="K3" s="6"/>
      <c r="L3" s="6"/>
      <c r="M3" s="6"/>
      <c r="N3" s="6"/>
      <c r="O3" s="6"/>
      <c r="P3" s="6"/>
      <c r="Q3" s="6"/>
      <c r="T3" s="6"/>
      <c r="U3" s="6"/>
      <c r="V3" s="6"/>
      <c r="W3" s="8"/>
    </row>
    <row r="4" spans="1:25">
      <c r="A4" s="9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2" t="s">
        <v>6</v>
      </c>
      <c r="R4" s="13"/>
      <c r="S4" s="13"/>
      <c r="T4" s="13"/>
      <c r="U4" s="13"/>
      <c r="V4" s="13"/>
      <c r="W4" s="15" t="s">
        <v>7</v>
      </c>
      <c r="X4" s="10"/>
    </row>
    <row r="5" spans="1:25" s="21" customFormat="1" ht="22.5" customHeight="1">
      <c r="A5" s="16"/>
      <c r="B5" s="16"/>
      <c r="C5" s="16"/>
      <c r="D5" s="17"/>
      <c r="E5" s="15" t="s">
        <v>8</v>
      </c>
      <c r="F5" s="9"/>
      <c r="G5" s="18"/>
      <c r="H5" s="15" t="s">
        <v>9</v>
      </c>
      <c r="I5" s="9"/>
      <c r="J5" s="18"/>
      <c r="K5" s="15" t="s">
        <v>10</v>
      </c>
      <c r="L5" s="9"/>
      <c r="M5" s="18"/>
      <c r="N5" s="15" t="s">
        <v>11</v>
      </c>
      <c r="O5" s="9"/>
      <c r="P5" s="18"/>
      <c r="Q5" s="15" t="s">
        <v>8</v>
      </c>
      <c r="R5" s="9"/>
      <c r="S5" s="18"/>
      <c r="T5" s="15" t="s">
        <v>9</v>
      </c>
      <c r="U5" s="9"/>
      <c r="V5" s="18"/>
      <c r="W5" s="19"/>
      <c r="X5" s="16"/>
      <c r="Y5" s="20"/>
    </row>
    <row r="6" spans="1:25" s="21" customFormat="1" ht="21.75" customHeight="1">
      <c r="A6" s="16"/>
      <c r="B6" s="16"/>
      <c r="C6" s="16"/>
      <c r="D6" s="17"/>
      <c r="E6" s="22" t="s">
        <v>12</v>
      </c>
      <c r="F6" s="23"/>
      <c r="G6" s="24"/>
      <c r="H6" s="22" t="s">
        <v>13</v>
      </c>
      <c r="I6" s="23"/>
      <c r="J6" s="24"/>
      <c r="K6" s="22" t="s">
        <v>14</v>
      </c>
      <c r="L6" s="23"/>
      <c r="M6" s="24"/>
      <c r="N6" s="22" t="s">
        <v>15</v>
      </c>
      <c r="O6" s="23"/>
      <c r="P6" s="24"/>
      <c r="Q6" s="22" t="s">
        <v>12</v>
      </c>
      <c r="R6" s="23"/>
      <c r="S6" s="24"/>
      <c r="T6" s="22" t="s">
        <v>13</v>
      </c>
      <c r="U6" s="23"/>
      <c r="V6" s="24"/>
      <c r="W6" s="19"/>
      <c r="X6" s="16"/>
      <c r="Y6" s="20"/>
    </row>
    <row r="7" spans="1:25" s="21" customFormat="1" ht="21.75" customHeight="1">
      <c r="A7" s="16"/>
      <c r="B7" s="16"/>
      <c r="C7" s="16"/>
      <c r="D7" s="17"/>
      <c r="E7" s="25" t="s">
        <v>16</v>
      </c>
      <c r="F7" s="26" t="s">
        <v>17</v>
      </c>
      <c r="G7" s="27" t="s">
        <v>18</v>
      </c>
      <c r="H7" s="25" t="s">
        <v>16</v>
      </c>
      <c r="I7" s="26" t="s">
        <v>17</v>
      </c>
      <c r="J7" s="27" t="s">
        <v>18</v>
      </c>
      <c r="K7" s="28" t="s">
        <v>16</v>
      </c>
      <c r="L7" s="26" t="s">
        <v>17</v>
      </c>
      <c r="M7" s="27" t="s">
        <v>18</v>
      </c>
      <c r="N7" s="25" t="s">
        <v>16</v>
      </c>
      <c r="O7" s="26" t="s">
        <v>17</v>
      </c>
      <c r="P7" s="27" t="s">
        <v>18</v>
      </c>
      <c r="Q7" s="25" t="s">
        <v>16</v>
      </c>
      <c r="R7" s="26" t="s">
        <v>17</v>
      </c>
      <c r="S7" s="27" t="s">
        <v>18</v>
      </c>
      <c r="T7" s="25" t="s">
        <v>16</v>
      </c>
      <c r="U7" s="26" t="s">
        <v>17</v>
      </c>
      <c r="V7" s="27" t="s">
        <v>18</v>
      </c>
      <c r="W7" s="19"/>
      <c r="X7" s="16"/>
      <c r="Y7" s="20"/>
    </row>
    <row r="8" spans="1:25" s="21" customFormat="1" ht="21.75" customHeight="1">
      <c r="A8" s="29"/>
      <c r="B8" s="29"/>
      <c r="C8" s="29"/>
      <c r="D8" s="30"/>
      <c r="E8" s="31" t="s">
        <v>19</v>
      </c>
      <c r="F8" s="32" t="s">
        <v>20</v>
      </c>
      <c r="G8" s="33" t="s">
        <v>21</v>
      </c>
      <c r="H8" s="31" t="s">
        <v>19</v>
      </c>
      <c r="I8" s="32" t="s">
        <v>20</v>
      </c>
      <c r="J8" s="33" t="s">
        <v>21</v>
      </c>
      <c r="K8" s="34" t="s">
        <v>19</v>
      </c>
      <c r="L8" s="32" t="s">
        <v>20</v>
      </c>
      <c r="M8" s="33" t="s">
        <v>21</v>
      </c>
      <c r="N8" s="31" t="s">
        <v>19</v>
      </c>
      <c r="O8" s="32" t="s">
        <v>20</v>
      </c>
      <c r="P8" s="33" t="s">
        <v>21</v>
      </c>
      <c r="Q8" s="31" t="s">
        <v>19</v>
      </c>
      <c r="R8" s="32" t="s">
        <v>20</v>
      </c>
      <c r="S8" s="33" t="s">
        <v>21</v>
      </c>
      <c r="T8" s="31" t="s">
        <v>19</v>
      </c>
      <c r="U8" s="32" t="s">
        <v>20</v>
      </c>
      <c r="V8" s="33" t="s">
        <v>21</v>
      </c>
      <c r="W8" s="35"/>
      <c r="X8" s="29"/>
      <c r="Y8" s="20"/>
    </row>
    <row r="9" spans="1:25" s="41" customFormat="1" ht="36" customHeight="1">
      <c r="A9" s="36" t="s">
        <v>22</v>
      </c>
      <c r="B9" s="36"/>
      <c r="C9" s="36"/>
      <c r="D9" s="37"/>
      <c r="E9" s="38">
        <f t="shared" ref="E9:S9" si="0">SUM(E10:E17)</f>
        <v>603.49800000000005</v>
      </c>
      <c r="F9" s="38">
        <f t="shared" si="0"/>
        <v>332.54300000000001</v>
      </c>
      <c r="G9" s="38">
        <f t="shared" si="0"/>
        <v>270.95499999999998</v>
      </c>
      <c r="H9" s="38">
        <f t="shared" si="0"/>
        <v>604.44400000000007</v>
      </c>
      <c r="I9" s="38">
        <f t="shared" si="0"/>
        <v>330.67099999999999</v>
      </c>
      <c r="J9" s="38">
        <f t="shared" si="0"/>
        <v>273.77300000000002</v>
      </c>
      <c r="K9" s="38">
        <f t="shared" si="0"/>
        <v>611.22400000000005</v>
      </c>
      <c r="L9" s="38">
        <f t="shared" si="0"/>
        <v>334.82</v>
      </c>
      <c r="M9" s="38">
        <f t="shared" si="0"/>
        <v>276.404</v>
      </c>
      <c r="N9" s="38">
        <f t="shared" si="0"/>
        <v>619.09999999999991</v>
      </c>
      <c r="O9" s="38">
        <f t="shared" si="0"/>
        <v>335.6</v>
      </c>
      <c r="P9" s="38">
        <f t="shared" si="0"/>
        <v>283.60000000000002</v>
      </c>
      <c r="Q9" s="38">
        <f t="shared" si="0"/>
        <v>603.9</v>
      </c>
      <c r="R9" s="38">
        <f t="shared" si="0"/>
        <v>339.1</v>
      </c>
      <c r="S9" s="38">
        <f t="shared" si="0"/>
        <v>264.70000000000005</v>
      </c>
      <c r="T9" s="38">
        <v>608.15</v>
      </c>
      <c r="U9" s="38">
        <v>341.11</v>
      </c>
      <c r="V9" s="38">
        <v>267</v>
      </c>
      <c r="W9" s="39" t="s">
        <v>19</v>
      </c>
      <c r="X9" s="36"/>
      <c r="Y9" s="40"/>
    </row>
    <row r="10" spans="1:25" s="21" customFormat="1" ht="31.5" customHeight="1">
      <c r="A10" s="42" t="s">
        <v>23</v>
      </c>
      <c r="B10" s="20"/>
      <c r="C10" s="20"/>
      <c r="D10" s="20"/>
      <c r="E10" s="43">
        <f>5417/1000</f>
        <v>5.4169999999999998</v>
      </c>
      <c r="F10" s="43">
        <f>3625/1000</f>
        <v>3.625</v>
      </c>
      <c r="G10" s="44">
        <f>1792/1000</f>
        <v>1.792</v>
      </c>
      <c r="H10" s="45">
        <f>4411/1000</f>
        <v>4.4109999999999996</v>
      </c>
      <c r="I10" s="45">
        <f>1686/1000</f>
        <v>1.6859999999999999</v>
      </c>
      <c r="J10" s="46">
        <f>2726/1000</f>
        <v>2.726</v>
      </c>
      <c r="K10" s="43" t="s">
        <v>24</v>
      </c>
      <c r="L10" s="43" t="s">
        <v>24</v>
      </c>
      <c r="M10" s="43" t="s">
        <v>24</v>
      </c>
      <c r="N10" s="44">
        <v>1.1000000000000001</v>
      </c>
      <c r="O10" s="43" t="s">
        <v>24</v>
      </c>
      <c r="P10" s="43">
        <v>1.1000000000000001</v>
      </c>
      <c r="Q10" s="43">
        <v>3.3</v>
      </c>
      <c r="R10" s="43">
        <v>1.6</v>
      </c>
      <c r="S10" s="44">
        <v>1.6</v>
      </c>
      <c r="T10" s="45">
        <v>0.91100000000000003</v>
      </c>
      <c r="U10" s="45">
        <v>0.19800000000000001</v>
      </c>
      <c r="V10" s="46">
        <v>0.71299999999999997</v>
      </c>
      <c r="W10" s="47" t="s">
        <v>25</v>
      </c>
      <c r="X10" s="20"/>
      <c r="Y10" s="20"/>
    </row>
    <row r="11" spans="1:25" s="21" customFormat="1" ht="31.5" customHeight="1">
      <c r="A11" s="42" t="s">
        <v>26</v>
      </c>
      <c r="B11" s="20"/>
      <c r="C11" s="20"/>
      <c r="D11" s="20"/>
      <c r="E11" s="43">
        <f>255/1000</f>
        <v>0.255</v>
      </c>
      <c r="F11" s="43">
        <f>131/1000</f>
        <v>0.13100000000000001</v>
      </c>
      <c r="G11" s="44">
        <f>124/1000</f>
        <v>0.124</v>
      </c>
      <c r="H11" s="43" t="s">
        <v>24</v>
      </c>
      <c r="I11" s="43" t="s">
        <v>24</v>
      </c>
      <c r="J11" s="43" t="s">
        <v>24</v>
      </c>
      <c r="K11" s="48">
        <f t="shared" ref="K11:K17" si="1">SUM(L11:M11)</f>
        <v>1.641</v>
      </c>
      <c r="L11" s="48">
        <f>252/1000</f>
        <v>0.252</v>
      </c>
      <c r="M11" s="48">
        <f>1389/1000</f>
        <v>1.389</v>
      </c>
      <c r="N11" s="44">
        <v>0.5</v>
      </c>
      <c r="O11" s="43" t="s">
        <v>24</v>
      </c>
      <c r="P11" s="43">
        <v>0.5</v>
      </c>
      <c r="Q11" s="43">
        <v>0.1</v>
      </c>
      <c r="R11" s="43" t="s">
        <v>24</v>
      </c>
      <c r="S11" s="44">
        <v>0.1</v>
      </c>
      <c r="T11" s="45">
        <v>0.54200000000000004</v>
      </c>
      <c r="U11" s="45">
        <v>0.54200000000000004</v>
      </c>
      <c r="V11" s="43" t="s">
        <v>24</v>
      </c>
      <c r="W11" s="49" t="s">
        <v>27</v>
      </c>
      <c r="X11" s="50"/>
    </row>
    <row r="12" spans="1:25" s="21" customFormat="1" ht="31.5" customHeight="1">
      <c r="A12" s="42" t="s">
        <v>28</v>
      </c>
      <c r="B12" s="20"/>
      <c r="C12" s="20"/>
      <c r="D12" s="20"/>
      <c r="E12" s="43">
        <f>9615/1000</f>
        <v>9.6150000000000002</v>
      </c>
      <c r="F12" s="43">
        <f>4217/1000</f>
        <v>4.2169999999999996</v>
      </c>
      <c r="G12" s="44">
        <f>5398/1000</f>
        <v>5.3979999999999997</v>
      </c>
      <c r="H12" s="45">
        <f>13575/1000</f>
        <v>13.574999999999999</v>
      </c>
      <c r="I12" s="45">
        <f>3164/1000</f>
        <v>3.1640000000000001</v>
      </c>
      <c r="J12" s="46">
        <f>10411/1000</f>
        <v>10.411</v>
      </c>
      <c r="K12" s="48">
        <f t="shared" si="1"/>
        <v>19.713000000000001</v>
      </c>
      <c r="L12" s="48">
        <f>10266/1000</f>
        <v>10.266</v>
      </c>
      <c r="M12" s="48">
        <f>9447/1000</f>
        <v>9.4469999999999992</v>
      </c>
      <c r="N12" s="44">
        <v>5.5</v>
      </c>
      <c r="O12" s="43">
        <v>3.1</v>
      </c>
      <c r="P12" s="43">
        <v>2.4</v>
      </c>
      <c r="Q12" s="43">
        <v>15.7</v>
      </c>
      <c r="R12" s="43">
        <v>8.4</v>
      </c>
      <c r="S12" s="44">
        <v>7.3</v>
      </c>
      <c r="T12" s="45">
        <v>6.9779999999999998</v>
      </c>
      <c r="U12" s="45">
        <v>3.3690000000000002</v>
      </c>
      <c r="V12" s="46">
        <v>3.6080000000000001</v>
      </c>
      <c r="W12" s="49" t="s">
        <v>29</v>
      </c>
      <c r="X12" s="42"/>
    </row>
    <row r="13" spans="1:25" s="21" customFormat="1" ht="31.5" customHeight="1">
      <c r="A13" s="42" t="s">
        <v>30</v>
      </c>
      <c r="B13" s="20"/>
      <c r="C13" s="20"/>
      <c r="D13" s="20"/>
      <c r="E13" s="43">
        <f>57383/1000</f>
        <v>57.383000000000003</v>
      </c>
      <c r="F13" s="43">
        <f>31013/1000</f>
        <v>31.013000000000002</v>
      </c>
      <c r="G13" s="44">
        <f>26370/1000</f>
        <v>26.37</v>
      </c>
      <c r="H13" s="45">
        <f>45181/1000</f>
        <v>45.180999999999997</v>
      </c>
      <c r="I13" s="45">
        <f>21010/1000</f>
        <v>21.01</v>
      </c>
      <c r="J13" s="46">
        <f>24171/1000</f>
        <v>24.170999999999999</v>
      </c>
      <c r="K13" s="48">
        <f t="shared" si="1"/>
        <v>42.033000000000001</v>
      </c>
      <c r="L13" s="48">
        <f>21735/1000</f>
        <v>21.734999999999999</v>
      </c>
      <c r="M13" s="48">
        <f>20298/1000</f>
        <v>20.297999999999998</v>
      </c>
      <c r="N13" s="44">
        <v>29</v>
      </c>
      <c r="O13" s="43">
        <v>10.9</v>
      </c>
      <c r="P13" s="43">
        <v>18.100000000000001</v>
      </c>
      <c r="Q13" s="43">
        <v>49</v>
      </c>
      <c r="R13" s="43">
        <v>28.9</v>
      </c>
      <c r="S13" s="44">
        <v>20</v>
      </c>
      <c r="T13" s="45">
        <v>30.303000000000001</v>
      </c>
      <c r="U13" s="45">
        <v>14.481</v>
      </c>
      <c r="V13" s="46">
        <v>15.821999999999999</v>
      </c>
      <c r="W13" s="49" t="s">
        <v>31</v>
      </c>
      <c r="X13" s="42"/>
    </row>
    <row r="14" spans="1:25" s="21" customFormat="1" ht="31.5" customHeight="1">
      <c r="A14" s="42" t="s">
        <v>32</v>
      </c>
      <c r="B14" s="20"/>
      <c r="C14" s="20"/>
      <c r="D14" s="20"/>
      <c r="E14" s="43">
        <f>46114/1000</f>
        <v>46.113999999999997</v>
      </c>
      <c r="F14" s="43">
        <f>25186/1000</f>
        <v>25.186</v>
      </c>
      <c r="G14" s="44">
        <f>20928/1000</f>
        <v>20.928000000000001</v>
      </c>
      <c r="H14" s="45">
        <f>43865/1000</f>
        <v>43.865000000000002</v>
      </c>
      <c r="I14" s="45">
        <f>26437/1000</f>
        <v>26.437000000000001</v>
      </c>
      <c r="J14" s="46">
        <f>17427/1000</f>
        <v>17.427</v>
      </c>
      <c r="K14" s="48">
        <f t="shared" si="1"/>
        <v>40.567</v>
      </c>
      <c r="L14" s="48">
        <f>24154/1000</f>
        <v>24.154</v>
      </c>
      <c r="M14" s="48">
        <f>16413/1000</f>
        <v>16.413</v>
      </c>
      <c r="N14" s="44">
        <v>50.8</v>
      </c>
      <c r="O14" s="43">
        <v>23.5</v>
      </c>
      <c r="P14" s="43">
        <v>27.3</v>
      </c>
      <c r="Q14" s="43">
        <v>71.8</v>
      </c>
      <c r="R14" s="43">
        <v>41</v>
      </c>
      <c r="S14" s="44">
        <v>30.8</v>
      </c>
      <c r="T14" s="45">
        <v>60.576000000000001</v>
      </c>
      <c r="U14" s="45">
        <v>34.134999999999998</v>
      </c>
      <c r="V14" s="46">
        <v>26.440999999999999</v>
      </c>
      <c r="W14" s="49" t="s">
        <v>33</v>
      </c>
      <c r="X14" s="42"/>
    </row>
    <row r="15" spans="1:25" s="21" customFormat="1" ht="31.5" customHeight="1">
      <c r="A15" s="42" t="s">
        <v>34</v>
      </c>
      <c r="B15" s="20"/>
      <c r="C15" s="20"/>
      <c r="D15" s="20"/>
      <c r="E15" s="43">
        <f>38899/1000</f>
        <v>38.899000000000001</v>
      </c>
      <c r="F15" s="43">
        <f>19279/1000</f>
        <v>19.279</v>
      </c>
      <c r="G15" s="44">
        <f>19619/1000</f>
        <v>19.619</v>
      </c>
      <c r="H15" s="45">
        <f>41939/1000</f>
        <v>41.939</v>
      </c>
      <c r="I15" s="45">
        <f>22454/1000</f>
        <v>22.454000000000001</v>
      </c>
      <c r="J15" s="46">
        <f>19485/1000</f>
        <v>19.484999999999999</v>
      </c>
      <c r="K15" s="48">
        <f t="shared" si="1"/>
        <v>65.06</v>
      </c>
      <c r="L15" s="48">
        <f>26066/1000</f>
        <v>26.065999999999999</v>
      </c>
      <c r="M15" s="48">
        <f>38994/1000</f>
        <v>38.994</v>
      </c>
      <c r="N15" s="44">
        <v>51</v>
      </c>
      <c r="O15" s="43">
        <v>24.5</v>
      </c>
      <c r="P15" s="43">
        <v>26.6</v>
      </c>
      <c r="Q15" s="43">
        <v>35.5</v>
      </c>
      <c r="R15" s="43">
        <v>20</v>
      </c>
      <c r="S15" s="44">
        <v>15.6</v>
      </c>
      <c r="T15" s="45">
        <v>21.949000000000002</v>
      </c>
      <c r="U15" s="45">
        <v>11.173</v>
      </c>
      <c r="V15" s="46">
        <v>10.776</v>
      </c>
      <c r="W15" s="49" t="s">
        <v>35</v>
      </c>
      <c r="X15" s="42"/>
    </row>
    <row r="16" spans="1:25" s="21" customFormat="1" ht="31.5" customHeight="1">
      <c r="A16" s="42" t="s">
        <v>36</v>
      </c>
      <c r="B16" s="20"/>
      <c r="C16" s="20"/>
      <c r="D16" s="20"/>
      <c r="E16" s="43">
        <f>222409/1000</f>
        <v>222.40899999999999</v>
      </c>
      <c r="F16" s="43">
        <f>127663/1000</f>
        <v>127.663</v>
      </c>
      <c r="G16" s="44">
        <f>94746/1000</f>
        <v>94.745999999999995</v>
      </c>
      <c r="H16" s="45">
        <f>199542/1000</f>
        <v>199.542</v>
      </c>
      <c r="I16" s="45">
        <f>111886/1000</f>
        <v>111.886</v>
      </c>
      <c r="J16" s="46">
        <f>87656/1000</f>
        <v>87.656000000000006</v>
      </c>
      <c r="K16" s="48">
        <f t="shared" si="1"/>
        <v>192.845</v>
      </c>
      <c r="L16" s="48">
        <f>109355/1000</f>
        <v>109.355</v>
      </c>
      <c r="M16" s="48">
        <f>83490/1000</f>
        <v>83.49</v>
      </c>
      <c r="N16" s="44">
        <v>242.5</v>
      </c>
      <c r="O16" s="43">
        <v>134.69999999999999</v>
      </c>
      <c r="P16" s="43">
        <v>107.8</v>
      </c>
      <c r="Q16" s="43">
        <v>229.3</v>
      </c>
      <c r="R16" s="43">
        <v>125.4</v>
      </c>
      <c r="S16" s="44">
        <v>103.9</v>
      </c>
      <c r="T16" s="45">
        <v>252.745</v>
      </c>
      <c r="U16" s="45">
        <v>139.994</v>
      </c>
      <c r="V16" s="46">
        <v>112.752</v>
      </c>
      <c r="W16" s="49" t="s">
        <v>37</v>
      </c>
      <c r="X16" s="42"/>
    </row>
    <row r="17" spans="1:25" s="21" customFormat="1" ht="31.5" customHeight="1">
      <c r="A17" s="51" t="s">
        <v>38</v>
      </c>
      <c r="B17" s="20"/>
      <c r="C17" s="20"/>
      <c r="D17" s="20"/>
      <c r="E17" s="43">
        <f>223406/1000</f>
        <v>223.40600000000001</v>
      </c>
      <c r="F17" s="43">
        <f>121429/1000</f>
        <v>121.429</v>
      </c>
      <c r="G17" s="44">
        <f>101978/1000</f>
        <v>101.97799999999999</v>
      </c>
      <c r="H17" s="45">
        <f>255931/1000</f>
        <v>255.93100000000001</v>
      </c>
      <c r="I17" s="45">
        <f>144034/1000</f>
        <v>144.03399999999999</v>
      </c>
      <c r="J17" s="46">
        <f>111897/1000</f>
        <v>111.89700000000001</v>
      </c>
      <c r="K17" s="48">
        <f t="shared" si="1"/>
        <v>249.36500000000001</v>
      </c>
      <c r="L17" s="48">
        <f>142992/1000</f>
        <v>142.99199999999999</v>
      </c>
      <c r="M17" s="48">
        <f>106373/1000</f>
        <v>106.373</v>
      </c>
      <c r="N17" s="44">
        <v>238.7</v>
      </c>
      <c r="O17" s="43">
        <v>138.9</v>
      </c>
      <c r="P17" s="43">
        <v>99.8</v>
      </c>
      <c r="Q17" s="43">
        <v>199.2</v>
      </c>
      <c r="R17" s="43">
        <v>113.8</v>
      </c>
      <c r="S17" s="44">
        <v>85.4</v>
      </c>
      <c r="T17" s="45">
        <v>234.13800000000001</v>
      </c>
      <c r="U17" s="45">
        <v>137.22200000000001</v>
      </c>
      <c r="V17" s="46">
        <v>96.915999999999997</v>
      </c>
      <c r="W17" s="52" t="s">
        <v>39</v>
      </c>
      <c r="X17" s="50"/>
    </row>
    <row r="18" spans="1:25" s="21" customFormat="1" ht="16.5" customHeight="1">
      <c r="A18" s="53"/>
      <c r="B18" s="53"/>
      <c r="C18" s="53"/>
      <c r="D18" s="53"/>
      <c r="E18" s="54"/>
      <c r="F18" s="54"/>
      <c r="G18" s="55"/>
      <c r="H18" s="56"/>
      <c r="I18" s="57"/>
      <c r="J18" s="58"/>
      <c r="K18" s="53"/>
      <c r="L18" s="57"/>
      <c r="M18" s="53"/>
      <c r="N18" s="54"/>
      <c r="O18" s="54"/>
      <c r="P18" s="54"/>
      <c r="Q18" s="55"/>
      <c r="R18" s="54"/>
      <c r="S18" s="55"/>
      <c r="T18" s="56"/>
      <c r="U18" s="57"/>
      <c r="V18" s="58"/>
      <c r="W18" s="56"/>
      <c r="X18" s="53"/>
      <c r="Y18" s="20"/>
    </row>
    <row r="19" spans="1:25" s="21" customFormat="1" ht="4.5" customHeight="1">
      <c r="A19" s="20"/>
      <c r="G19" s="20"/>
      <c r="S19" s="20"/>
      <c r="W19" s="20"/>
      <c r="X19" s="20"/>
      <c r="Y19" s="20"/>
    </row>
    <row r="20" spans="1:25" s="21" customFormat="1" ht="18.75">
      <c r="B20" s="59" t="s">
        <v>40</v>
      </c>
      <c r="C20" s="60" t="s">
        <v>41</v>
      </c>
      <c r="E20" s="61"/>
      <c r="Q20" s="61"/>
    </row>
    <row r="21" spans="1:25" s="21" customFormat="1" ht="18">
      <c r="B21" s="59" t="s">
        <v>42</v>
      </c>
      <c r="C21" s="60" t="s">
        <v>43</v>
      </c>
    </row>
    <row r="22" spans="1:25" s="21" customFormat="1" ht="18">
      <c r="Y22" s="20"/>
    </row>
    <row r="23" spans="1:25" s="21" customFormat="1" ht="18">
      <c r="Y23" s="20"/>
    </row>
    <row r="24" spans="1:25" s="21" customFormat="1" ht="18">
      <c r="Y24" s="20"/>
    </row>
  </sheetData>
  <mergeCells count="18">
    <mergeCell ref="A9:D9"/>
    <mergeCell ref="W9:X9"/>
    <mergeCell ref="E6:G6"/>
    <mergeCell ref="H6:J6"/>
    <mergeCell ref="K6:M6"/>
    <mergeCell ref="N6:P6"/>
    <mergeCell ref="Q6:S6"/>
    <mergeCell ref="T6:V6"/>
    <mergeCell ref="A4:D8"/>
    <mergeCell ref="E4:P4"/>
    <mergeCell ref="Q4:V4"/>
    <mergeCell ref="W4:X8"/>
    <mergeCell ref="E5:G5"/>
    <mergeCell ref="H5:J5"/>
    <mergeCell ref="K5:M5"/>
    <mergeCell ref="N5:P5"/>
    <mergeCell ref="Q5:S5"/>
    <mergeCell ref="T5:V5"/>
  </mergeCells>
  <pageMargins left="0.78740157480314965" right="0.19685039370078741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T-2.7น31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2014-01-29T03:48:44Z</dcterms:created>
  <dcterms:modified xsi:type="dcterms:W3CDTF">2014-01-29T03:49:15Z</dcterms:modified>
</cp:coreProperties>
</file>