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7" sheetId="1" r:id="rId1"/>
  </sheets>
  <definedNames>
    <definedName name="_xlnm.Print_Area" localSheetId="0">'T-3.7'!$A$1:$V$52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" l="1"/>
  <c r="O46" i="1"/>
  <c r="N46" i="1" s="1"/>
  <c r="K46" i="1"/>
  <c r="H46" i="1"/>
  <c r="G46" i="1"/>
  <c r="P45" i="1"/>
  <c r="O45" i="1"/>
  <c r="N45" i="1" s="1"/>
  <c r="K45" i="1"/>
  <c r="H45" i="1"/>
  <c r="G45" i="1"/>
  <c r="P44" i="1"/>
  <c r="O44" i="1"/>
  <c r="N44" i="1" s="1"/>
  <c r="K44" i="1"/>
  <c r="H44" i="1"/>
  <c r="G44" i="1"/>
  <c r="N43" i="1"/>
  <c r="K43" i="1"/>
  <c r="H43" i="1"/>
  <c r="G43" i="1"/>
  <c r="F43" i="1"/>
  <c r="E43" i="1"/>
  <c r="P42" i="1"/>
  <c r="O42" i="1"/>
  <c r="N42" i="1" s="1"/>
  <c r="K42" i="1"/>
  <c r="H42" i="1"/>
  <c r="G42" i="1"/>
  <c r="N41" i="1"/>
  <c r="K41" i="1"/>
  <c r="H41" i="1"/>
  <c r="G41" i="1"/>
  <c r="F41" i="1"/>
  <c r="E41" i="1"/>
  <c r="P40" i="1"/>
  <c r="O40" i="1"/>
  <c r="N40" i="1" s="1"/>
  <c r="G40" i="1"/>
  <c r="P39" i="1"/>
  <c r="O39" i="1"/>
  <c r="N39" i="1" s="1"/>
  <c r="G39" i="1"/>
  <c r="P38" i="1"/>
  <c r="O38" i="1"/>
  <c r="N38" i="1" s="1"/>
  <c r="K38" i="1"/>
  <c r="H38" i="1"/>
  <c r="G38" i="1"/>
  <c r="P37" i="1"/>
  <c r="O37" i="1"/>
  <c r="N37" i="1" s="1"/>
  <c r="K37" i="1"/>
  <c r="H37" i="1"/>
  <c r="G37" i="1"/>
  <c r="P36" i="1"/>
  <c r="O36" i="1"/>
  <c r="N36" i="1" s="1"/>
  <c r="K36" i="1"/>
  <c r="H36" i="1"/>
  <c r="G36" i="1"/>
  <c r="P25" i="1"/>
  <c r="O25" i="1"/>
  <c r="N25" i="1" s="1"/>
  <c r="K25" i="1"/>
  <c r="H25" i="1"/>
  <c r="G25" i="1"/>
  <c r="P24" i="1"/>
  <c r="O24" i="1"/>
  <c r="N24" i="1" s="1"/>
  <c r="N13" i="1" s="1"/>
  <c r="K24" i="1"/>
  <c r="H24" i="1"/>
  <c r="G24" i="1"/>
  <c r="P23" i="1"/>
  <c r="N23" i="1"/>
  <c r="K23" i="1"/>
  <c r="H23" i="1"/>
  <c r="G23" i="1"/>
  <c r="F23" i="1"/>
  <c r="E23" i="1" s="1"/>
  <c r="P22" i="1"/>
  <c r="G22" i="1" s="1"/>
  <c r="O22" i="1"/>
  <c r="N22" i="1"/>
  <c r="K22" i="1"/>
  <c r="H22" i="1"/>
  <c r="F22" i="1"/>
  <c r="P21" i="1"/>
  <c r="G21" i="1" s="1"/>
  <c r="O21" i="1"/>
  <c r="N21" i="1"/>
  <c r="K21" i="1"/>
  <c r="H21" i="1"/>
  <c r="F21" i="1"/>
  <c r="P20" i="1"/>
  <c r="G20" i="1" s="1"/>
  <c r="O20" i="1"/>
  <c r="N20" i="1"/>
  <c r="K20" i="1"/>
  <c r="H20" i="1"/>
  <c r="F20" i="1"/>
  <c r="P19" i="1"/>
  <c r="G19" i="1" s="1"/>
  <c r="O19" i="1"/>
  <c r="N19" i="1"/>
  <c r="K19" i="1"/>
  <c r="H19" i="1"/>
  <c r="F19" i="1"/>
  <c r="N18" i="1"/>
  <c r="K18" i="1"/>
  <c r="H18" i="1"/>
  <c r="G18" i="1"/>
  <c r="F18" i="1"/>
  <c r="E18" i="1" s="1"/>
  <c r="N17" i="1"/>
  <c r="K17" i="1"/>
  <c r="H17" i="1"/>
  <c r="G17" i="1"/>
  <c r="F17" i="1"/>
  <c r="E17" i="1" s="1"/>
  <c r="P16" i="1"/>
  <c r="G16" i="1" s="1"/>
  <c r="O16" i="1"/>
  <c r="N16" i="1"/>
  <c r="K16" i="1"/>
  <c r="H16" i="1"/>
  <c r="F16" i="1"/>
  <c r="P15" i="1"/>
  <c r="G15" i="1" s="1"/>
  <c r="O15" i="1"/>
  <c r="N15" i="1"/>
  <c r="K15" i="1"/>
  <c r="H15" i="1"/>
  <c r="F15" i="1"/>
  <c r="N14" i="1"/>
  <c r="K14" i="1"/>
  <c r="H14" i="1"/>
  <c r="G14" i="1"/>
  <c r="F14" i="1"/>
  <c r="E14" i="1" s="1"/>
  <c r="P13" i="1"/>
  <c r="M13" i="1"/>
  <c r="L13" i="1"/>
  <c r="K13" i="1" s="1"/>
  <c r="J13" i="1"/>
  <c r="G13" i="1" s="1"/>
  <c r="I13" i="1"/>
  <c r="H13" i="1"/>
  <c r="E15" i="1" l="1"/>
  <c r="E16" i="1"/>
  <c r="E19" i="1"/>
  <c r="E20" i="1"/>
  <c r="E21" i="1"/>
  <c r="E22" i="1"/>
  <c r="O13" i="1"/>
  <c r="F13" i="1" s="1"/>
  <c r="E13" i="1" s="1"/>
  <c r="F24" i="1"/>
  <c r="E24" i="1" s="1"/>
  <c r="F25" i="1"/>
  <c r="E25" i="1" s="1"/>
  <c r="F36" i="1"/>
  <c r="E36" i="1" s="1"/>
  <c r="F37" i="1"/>
  <c r="E37" i="1" s="1"/>
  <c r="F38" i="1"/>
  <c r="E38" i="1" s="1"/>
  <c r="F39" i="1"/>
  <c r="E39" i="1" s="1"/>
  <c r="F40" i="1"/>
  <c r="E40" i="1" s="1"/>
  <c r="F42" i="1"/>
  <c r="E42" i="1" s="1"/>
  <c r="F44" i="1"/>
  <c r="E44" i="1" s="1"/>
  <c r="F45" i="1"/>
  <c r="E45" i="1" s="1"/>
  <c r="F46" i="1"/>
  <c r="E46" i="1" s="1"/>
</calcChain>
</file>

<file path=xl/sharedStrings.xml><?xml version="1.0" encoding="utf-8"?>
<sst xmlns="http://schemas.openxmlformats.org/spreadsheetml/2006/main" count="132" uniqueCount="74">
  <si>
    <t xml:space="preserve">ตาราง     </t>
  </si>
  <si>
    <t>นักเรียน จำแนกตามระดับการศึกษา เพศ เป็นรายอำเภอ ปีการศึกษา 2555</t>
  </si>
  <si>
    <t>Table</t>
  </si>
  <si>
    <t>Students by Level of Education, Sex and District: Academic Year 2012</t>
  </si>
  <si>
    <t>อำเภอ</t>
  </si>
  <si>
    <t>ระดับการศึกษา Level of  education</t>
  </si>
  <si>
    <t>รวม</t>
  </si>
  <si>
    <t>ก่อนประถมศึกษา</t>
  </si>
  <si>
    <t>ประถมศึกษา</t>
  </si>
  <si>
    <t>มัธยมศึกษา</t>
  </si>
  <si>
    <t>District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</si>
  <si>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</si>
  <si>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</si>
  <si>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</si>
  <si>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</si>
  <si>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</si>
  <si>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</si>
  <si>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</si>
  <si>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</si>
  <si>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</si>
  <si>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</si>
  <si>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</si>
  <si>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</si>
  <si>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</si>
  <si>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</si>
  <si>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 District</t>
  </si>
  <si>
    <t>อำเภอชำนิ</t>
  </si>
  <si>
    <t>Chamni District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</si>
  <si>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</si>
  <si>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</si>
  <si>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</si>
  <si>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</si>
  <si>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</si>
  <si>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</si>
  <si>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</si>
  <si>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</si>
  <si>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</si>
  <si>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</si>
  <si>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</si>
  <si>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</si>
  <si>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</si>
  <si>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</si>
  <si>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</si>
  <si>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</si>
  <si>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นักเรียน จำแนกตามระดับการศึกษา เพศ เป็นรายอำเภอ ปีการศึกษา 2555 (ต่อ)</t>
  </si>
  <si>
    <t>Students by Level of Education, Sex and District: Academic Year 2012 (Contd.)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</si>
  <si>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</si>
  <si>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</si>
  <si>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</si>
  <si>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</si>
  <si>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</si>
  <si>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</si>
  <si>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</si>
  <si>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</si>
  <si>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</si>
  <si>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</si>
  <si>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</si>
  <si>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</si>
  <si>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</si>
  <si>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</si>
  <si>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</si>
  <si>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</si>
  <si>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</si>
  <si>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</si>
  <si>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</si>
  <si>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</si>
  <si>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</si>
  <si>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</si>
  <si>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  1/ รวมกรมการศาสนา(โรงเรียนพระปริยัติธรรม แผนกสามัญ)</t>
  </si>
  <si>
    <t xml:space="preserve">   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</si>
  <si>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</si>
  <si>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</si>
  <si>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       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</si>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</sst>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\ "/>
    <numFmt numFmtId="189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MS Sans Serif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1" fillId="0" borderId="0" xfId="0" applyFont="1"/>
    <xf numFmtId="187" fontId="1" fillId="0" borderId="0" xfId="0" quotePrefix="1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3" fontId="4" fillId="0" borderId="1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1" fillId="0" borderId="12" xfId="0" applyNumberFormat="1" applyFont="1" applyBorder="1" applyAlignment="1">
      <alignment horizontal="right" vertical="center"/>
    </xf>
    <xf numFmtId="188" fontId="1" fillId="0" borderId="12" xfId="0" applyNumberFormat="1" applyFont="1" applyFill="1" applyBorder="1" applyAlignment="1">
      <alignment horizontal="right" vertical="center"/>
    </xf>
    <xf numFmtId="188" fontId="1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9" fontId="4" fillId="0" borderId="0" xfId="1" applyNumberFormat="1" applyFont="1" applyBorder="1" applyAlignment="1">
      <alignment horizontal="left" indent="1"/>
    </xf>
    <xf numFmtId="0" fontId="3" fillId="0" borderId="0" xfId="2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8" fontId="3" fillId="0" borderId="12" xfId="0" applyNumberFormat="1" applyFont="1" applyBorder="1" applyAlignment="1">
      <alignment horizontal="right" vertical="center"/>
    </xf>
    <xf numFmtId="188" fontId="3" fillId="0" borderId="12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12" xfId="0" applyNumberFormat="1" applyFont="1" applyFill="1" applyBorder="1" applyAlignment="1">
      <alignment vertical="center"/>
    </xf>
    <xf numFmtId="188" fontId="3" fillId="0" borderId="0" xfId="0" applyNumberFormat="1" applyFont="1" applyFill="1" applyBorder="1" applyAlignment="1">
      <alignment vertical="center"/>
    </xf>
    <xf numFmtId="0" fontId="1" fillId="0" borderId="14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Border="1" applyAlignment="1"/>
    <xf numFmtId="3" fontId="3" fillId="0" borderId="0" xfId="0" applyNumberFormat="1" applyFont="1"/>
    <xf numFmtId="3" fontId="3" fillId="0" borderId="0" xfId="0" applyNumberFormat="1" applyFont="1" applyBorder="1"/>
  </cellXfs>
  <cellStyles count="3">
    <cellStyle name="เครื่องหมายจุลภาค 2" xfId="1"/>
    <cellStyle name="ปกติ" xfId="0" builtinId="0"/>
    <cellStyle name="ปกติ_TABLE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25</xdr:row>
      <xdr:rowOff>0</xdr:rowOff>
    </xdr:from>
    <xdr:to>
      <xdr:col>21</xdr:col>
      <xdr:colOff>104775</xdr:colOff>
      <xdr:row>51</xdr:row>
      <xdr:rowOff>190500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12077700" y="8277225"/>
          <a:ext cx="361950" cy="82677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104775</xdr:colOff>
      <xdr:row>0</xdr:row>
      <xdr:rowOff>57150</xdr:rowOff>
    </xdr:from>
    <xdr:to>
      <xdr:col>22</xdr:col>
      <xdr:colOff>19050</xdr:colOff>
      <xdr:row>25</xdr:row>
      <xdr:rowOff>161925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2077700" y="57150"/>
          <a:ext cx="400050" cy="8382000"/>
          <a:chOff x="994" y="0"/>
          <a:chExt cx="67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2" y="78"/>
            <a:ext cx="49" cy="5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51"/>
  <sheetViews>
    <sheetView showGridLines="0" tabSelected="1" zoomScaleNormal="100" workbookViewId="0">
      <selection activeCell="R20" sqref="R20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5703125" style="7" customWidth="1"/>
    <col min="4" max="4" width="23.85546875" style="7" customWidth="1"/>
    <col min="5" max="16" width="8.85546875" style="7" customWidth="1"/>
    <col min="17" max="17" width="1.7109375" style="8" customWidth="1"/>
    <col min="18" max="18" width="32.85546875" style="7" customWidth="1"/>
    <col min="19" max="19" width="2.28515625" style="7" customWidth="1"/>
    <col min="20" max="20" width="0.28515625" style="7" customWidth="1"/>
    <col min="21" max="21" width="5.42578125" style="7" customWidth="1"/>
    <col min="22" max="22" width="1.85546875" style="7" customWidth="1"/>
    <col min="23" max="16384" width="9.140625" style="7"/>
  </cols>
  <sheetData>
    <row r="1" spans="1:21" s="1" customFormat="1" x14ac:dyDescent="0.3">
      <c r="B1" s="1" t="s">
        <v>0</v>
      </c>
      <c r="C1" s="2">
        <v>3.7</v>
      </c>
      <c r="D1" s="1" t="s">
        <v>1</v>
      </c>
      <c r="Q1" s="3"/>
    </row>
    <row r="2" spans="1:21" s="4" customFormat="1" x14ac:dyDescent="0.3">
      <c r="B2" s="4" t="s">
        <v>2</v>
      </c>
      <c r="C2" s="2">
        <v>3.7</v>
      </c>
      <c r="D2" s="4" t="s">
        <v>3</v>
      </c>
      <c r="L2" s="5"/>
      <c r="M2" s="5"/>
      <c r="N2" s="5"/>
      <c r="Q2" s="6"/>
      <c r="U2" s="6"/>
    </row>
    <row r="3" spans="1:21" ht="6" customHeight="1" x14ac:dyDescent="0.3"/>
    <row r="4" spans="1:21" s="18" customFormat="1" ht="17.25" customHeight="1" x14ac:dyDescent="0.3">
      <c r="A4" s="9" t="s">
        <v>4</v>
      </c>
      <c r="B4" s="9"/>
      <c r="C4" s="9"/>
      <c r="D4" s="10"/>
      <c r="E4" s="11"/>
      <c r="F4" s="12"/>
      <c r="G4" s="13"/>
      <c r="H4" s="14" t="s">
        <v>5</v>
      </c>
      <c r="I4" s="15"/>
      <c r="J4" s="15"/>
      <c r="K4" s="15"/>
      <c r="L4" s="15"/>
      <c r="M4" s="15"/>
      <c r="N4" s="15"/>
      <c r="O4" s="15"/>
      <c r="P4" s="16"/>
      <c r="Q4" s="17"/>
      <c r="R4" s="12"/>
      <c r="U4" s="19"/>
    </row>
    <row r="5" spans="1:21" s="18" customFormat="1" ht="12" customHeight="1" x14ac:dyDescent="0.3">
      <c r="A5" s="20"/>
      <c r="B5" s="20"/>
      <c r="C5" s="20"/>
      <c r="D5" s="21"/>
      <c r="E5" s="1"/>
      <c r="F5" s="1"/>
      <c r="G5" s="1"/>
      <c r="H5" s="11"/>
      <c r="I5" s="12"/>
      <c r="J5" s="13"/>
      <c r="K5" s="11"/>
      <c r="L5" s="12"/>
      <c r="M5" s="13"/>
      <c r="N5" s="22"/>
      <c r="O5" s="23"/>
      <c r="P5" s="24"/>
      <c r="Q5" s="25"/>
      <c r="R5" s="3"/>
      <c r="U5" s="26"/>
    </row>
    <row r="6" spans="1:21" s="18" customFormat="1" ht="17.25" customHeight="1" x14ac:dyDescent="0.3">
      <c r="A6" s="20"/>
      <c r="B6" s="20"/>
      <c r="C6" s="20"/>
      <c r="D6" s="21"/>
      <c r="E6" s="27" t="s">
        <v>6</v>
      </c>
      <c r="F6" s="28"/>
      <c r="G6" s="29"/>
      <c r="H6" s="27" t="s">
        <v>7</v>
      </c>
      <c r="I6" s="28"/>
      <c r="J6" s="29"/>
      <c r="K6" s="27" t="s">
        <v>8</v>
      </c>
      <c r="L6" s="28"/>
      <c r="M6" s="29"/>
      <c r="N6" s="27" t="s">
        <v>9</v>
      </c>
      <c r="O6" s="28"/>
      <c r="P6" s="29"/>
      <c r="Q6" s="25"/>
      <c r="R6" s="30" t="s">
        <v>10</v>
      </c>
      <c r="U6" s="26"/>
    </row>
    <row r="7" spans="1:21" s="18" customFormat="1" ht="17.25" customHeight="1" x14ac:dyDescent="0.3">
      <c r="A7" s="20"/>
      <c r="B7" s="20"/>
      <c r="C7" s="20"/>
      <c r="D7" s="21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5"/>
      <c r="R7" s="30"/>
      <c r="U7" s="26"/>
    </row>
    <row r="8" spans="1:21" s="18" customFormat="1" ht="11.25" customHeight="1" x14ac:dyDescent="0.3">
      <c r="A8" s="20"/>
      <c r="B8" s="20"/>
      <c r="C8" s="20"/>
      <c r="D8" s="21"/>
      <c r="E8" s="31"/>
      <c r="F8" s="32"/>
      <c r="G8" s="33"/>
      <c r="H8" s="31"/>
      <c r="I8" s="32"/>
      <c r="J8" s="33"/>
      <c r="K8" s="31"/>
      <c r="L8" s="32"/>
      <c r="M8" s="33"/>
      <c r="N8" s="34"/>
      <c r="O8" s="34"/>
      <c r="P8" s="35"/>
      <c r="Q8" s="30"/>
      <c r="R8" s="30"/>
      <c r="U8" s="26"/>
    </row>
    <row r="9" spans="1:21" s="18" customFormat="1" ht="17.25" customHeight="1" x14ac:dyDescent="0.3">
      <c r="A9" s="20"/>
      <c r="B9" s="20"/>
      <c r="C9" s="20"/>
      <c r="D9" s="21"/>
      <c r="E9" s="36" t="s">
        <v>6</v>
      </c>
      <c r="F9" s="36" t="s">
        <v>15</v>
      </c>
      <c r="G9" s="37" t="s">
        <v>16</v>
      </c>
      <c r="H9" s="36" t="s">
        <v>6</v>
      </c>
      <c r="I9" s="36" t="s">
        <v>15</v>
      </c>
      <c r="J9" s="37" t="s">
        <v>16</v>
      </c>
      <c r="K9" s="36" t="s">
        <v>6</v>
      </c>
      <c r="L9" s="36" t="s">
        <v>15</v>
      </c>
      <c r="M9" s="37" t="s">
        <v>16</v>
      </c>
      <c r="N9" s="38" t="s">
        <v>6</v>
      </c>
      <c r="O9" s="38" t="s">
        <v>15</v>
      </c>
      <c r="P9" s="37" t="s">
        <v>16</v>
      </c>
      <c r="Q9" s="25"/>
      <c r="R9" s="3"/>
      <c r="U9" s="26"/>
    </row>
    <row r="10" spans="1:21" s="18" customFormat="1" ht="17.25" customHeight="1" x14ac:dyDescent="0.3">
      <c r="A10" s="39"/>
      <c r="B10" s="39"/>
      <c r="C10" s="39"/>
      <c r="D10" s="40"/>
      <c r="E10" s="41" t="s">
        <v>11</v>
      </c>
      <c r="F10" s="41" t="s">
        <v>17</v>
      </c>
      <c r="G10" s="42" t="s">
        <v>18</v>
      </c>
      <c r="H10" s="41" t="s">
        <v>11</v>
      </c>
      <c r="I10" s="41" t="s">
        <v>17</v>
      </c>
      <c r="J10" s="42" t="s">
        <v>18</v>
      </c>
      <c r="K10" s="41" t="s">
        <v>11</v>
      </c>
      <c r="L10" s="41" t="s">
        <v>17</v>
      </c>
      <c r="M10" s="42" t="s">
        <v>18</v>
      </c>
      <c r="N10" s="41" t="s">
        <v>11</v>
      </c>
      <c r="O10" s="41" t="s">
        <v>17</v>
      </c>
      <c r="P10" s="42" t="s">
        <v>18</v>
      </c>
      <c r="Q10" s="43"/>
      <c r="R10" s="32"/>
      <c r="U10" s="26"/>
    </row>
    <row r="11" spans="1:21" s="8" customFormat="1" ht="3" customHeight="1" x14ac:dyDescent="0.3">
      <c r="A11" s="26"/>
      <c r="B11" s="26"/>
      <c r="C11" s="26"/>
      <c r="D11" s="44"/>
      <c r="E11" s="45"/>
      <c r="F11" s="45"/>
      <c r="G11" s="46"/>
      <c r="H11" s="45"/>
      <c r="I11" s="45"/>
      <c r="J11" s="46"/>
      <c r="K11" s="45"/>
      <c r="L11" s="45"/>
      <c r="M11" s="46"/>
      <c r="N11" s="45"/>
      <c r="O11" s="45"/>
      <c r="P11" s="45"/>
      <c r="Q11" s="47"/>
      <c r="R11" s="48"/>
      <c r="U11" s="26"/>
    </row>
    <row r="12" spans="1:21" s="8" customFormat="1" ht="8.25" customHeight="1" x14ac:dyDescent="0.3">
      <c r="A12" s="26"/>
      <c r="B12" s="26"/>
      <c r="C12" s="26"/>
      <c r="D12" s="44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  <c r="R12" s="48"/>
      <c r="U12" s="51"/>
    </row>
    <row r="13" spans="1:21" s="56" customFormat="1" ht="37.5" customHeight="1" x14ac:dyDescent="0.25">
      <c r="A13" s="28" t="s">
        <v>19</v>
      </c>
      <c r="B13" s="28"/>
      <c r="C13" s="28"/>
      <c r="D13" s="29"/>
      <c r="E13" s="52">
        <f t="shared" ref="E13:E23" si="0">SUM(F13:G13)</f>
        <v>250139</v>
      </c>
      <c r="F13" s="52">
        <f>SUM(I13,L13,O13)</f>
        <v>125154</v>
      </c>
      <c r="G13" s="52">
        <f>SUM(J13,M13,P13)</f>
        <v>124985</v>
      </c>
      <c r="H13" s="53">
        <f>SUM(I13:J13)</f>
        <v>38029</v>
      </c>
      <c r="I13" s="53">
        <f>SUM(I14:I46)</f>
        <v>19766</v>
      </c>
      <c r="J13" s="53">
        <f>SUM(J14:J46)</f>
        <v>18263</v>
      </c>
      <c r="K13" s="53">
        <f t="shared" ref="K13:K25" si="1">SUM(L13:M13)</f>
        <v>119555</v>
      </c>
      <c r="L13" s="53">
        <f>SUM(L14:L46)</f>
        <v>61971</v>
      </c>
      <c r="M13" s="53">
        <f>SUM(M14:M46)</f>
        <v>57584</v>
      </c>
      <c r="N13" s="53">
        <f>SUM(N14:N25,N36:N46)</f>
        <v>92555</v>
      </c>
      <c r="O13" s="53">
        <f>SUM(O14:O25,O36:O46)</f>
        <v>43417</v>
      </c>
      <c r="P13" s="53">
        <f>SUM(P14:P25,P36:P46)</f>
        <v>49138</v>
      </c>
      <c r="Q13" s="54"/>
      <c r="R13" s="55" t="s">
        <v>11</v>
      </c>
      <c r="S13" s="55"/>
      <c r="U13" s="57"/>
    </row>
    <row r="14" spans="1:21" ht="37.5" customHeight="1" x14ac:dyDescent="0.3">
      <c r="A14" s="58"/>
      <c r="B14" s="59" t="s">
        <v>20</v>
      </c>
      <c r="C14" s="60"/>
      <c r="D14" s="61"/>
      <c r="E14" s="62">
        <f t="shared" si="0"/>
        <v>33540</v>
      </c>
      <c r="F14" s="62">
        <f>SUM(I14,L14,O14)</f>
        <v>16890</v>
      </c>
      <c r="G14" s="62">
        <f>SUM(J14,M14,P14)</f>
        <v>16650</v>
      </c>
      <c r="H14" s="63">
        <f t="shared" ref="H14:H23" si="2">SUM(I14:J14)</f>
        <v>5170</v>
      </c>
      <c r="I14" s="63">
        <v>2672</v>
      </c>
      <c r="J14" s="63">
        <v>2498</v>
      </c>
      <c r="K14" s="63">
        <f t="shared" si="1"/>
        <v>15336</v>
      </c>
      <c r="L14" s="63">
        <v>7976</v>
      </c>
      <c r="M14" s="63">
        <v>7360</v>
      </c>
      <c r="N14" s="63">
        <f>SUM(O14:P14)</f>
        <v>13034</v>
      </c>
      <c r="O14" s="63">
        <v>6242</v>
      </c>
      <c r="P14" s="63">
        <v>6792</v>
      </c>
      <c r="Q14" s="64"/>
      <c r="R14" s="59" t="s">
        <v>21</v>
      </c>
      <c r="S14" s="65"/>
      <c r="U14" s="57"/>
    </row>
    <row r="15" spans="1:21" ht="37.5" customHeight="1" x14ac:dyDescent="0.3">
      <c r="A15" s="58"/>
      <c r="B15" s="59" t="s">
        <v>22</v>
      </c>
      <c r="C15" s="60"/>
      <c r="D15" s="61"/>
      <c r="E15" s="62">
        <f t="shared" si="0"/>
        <v>19409</v>
      </c>
      <c r="F15" s="62">
        <f t="shared" ref="F15:G25" si="3">SUM(I15,L15,O15)</f>
        <v>9805</v>
      </c>
      <c r="G15" s="62">
        <f t="shared" si="3"/>
        <v>9604</v>
      </c>
      <c r="H15" s="63">
        <f t="shared" si="2"/>
        <v>2970</v>
      </c>
      <c r="I15" s="63">
        <v>1597</v>
      </c>
      <c r="J15" s="63">
        <v>1373</v>
      </c>
      <c r="K15" s="63">
        <f t="shared" si="1"/>
        <v>8885</v>
      </c>
      <c r="L15" s="63">
        <v>4622</v>
      </c>
      <c r="M15" s="63">
        <v>4263</v>
      </c>
      <c r="N15" s="63">
        <f t="shared" ref="N15:N25" si="4">SUM(O15:P15)</f>
        <v>7554</v>
      </c>
      <c r="O15" s="63">
        <f>2358+1228</f>
        <v>3586</v>
      </c>
      <c r="P15" s="63">
        <f>2287+1681</f>
        <v>3968</v>
      </c>
      <c r="Q15" s="64"/>
      <c r="R15" s="59" t="s">
        <v>23</v>
      </c>
      <c r="S15" s="65"/>
      <c r="U15" s="57"/>
    </row>
    <row r="16" spans="1:21" ht="37.5" customHeight="1" x14ac:dyDescent="0.3">
      <c r="A16" s="66"/>
      <c r="B16" s="59" t="s">
        <v>24</v>
      </c>
      <c r="C16" s="60"/>
      <c r="D16" s="61"/>
      <c r="E16" s="62">
        <f t="shared" si="0"/>
        <v>4165</v>
      </c>
      <c r="F16" s="62">
        <f t="shared" si="3"/>
        <v>2080</v>
      </c>
      <c r="G16" s="62">
        <f t="shared" si="3"/>
        <v>2085</v>
      </c>
      <c r="H16" s="63">
        <f t="shared" si="2"/>
        <v>599</v>
      </c>
      <c r="I16" s="63">
        <v>295</v>
      </c>
      <c r="J16" s="63">
        <v>304</v>
      </c>
      <c r="K16" s="63">
        <f t="shared" si="1"/>
        <v>2083</v>
      </c>
      <c r="L16" s="63">
        <v>1111</v>
      </c>
      <c r="M16" s="63">
        <v>972</v>
      </c>
      <c r="N16" s="63">
        <f t="shared" si="4"/>
        <v>1483</v>
      </c>
      <c r="O16" s="63">
        <f>529+145</f>
        <v>674</v>
      </c>
      <c r="P16" s="63">
        <f>523+286</f>
        <v>809</v>
      </c>
      <c r="Q16" s="64"/>
      <c r="R16" s="59" t="s">
        <v>25</v>
      </c>
      <c r="S16" s="65"/>
      <c r="U16" s="57"/>
    </row>
    <row r="17" spans="1:21" ht="37.5" customHeight="1" x14ac:dyDescent="0.3">
      <c r="A17" s="66"/>
      <c r="B17" s="59" t="s">
        <v>26</v>
      </c>
      <c r="C17" s="60"/>
      <c r="D17" s="61"/>
      <c r="E17" s="62">
        <f t="shared" si="0"/>
        <v>4283</v>
      </c>
      <c r="F17" s="62">
        <f t="shared" si="3"/>
        <v>2227</v>
      </c>
      <c r="G17" s="62">
        <f t="shared" si="3"/>
        <v>2056</v>
      </c>
      <c r="H17" s="63">
        <f t="shared" si="2"/>
        <v>804</v>
      </c>
      <c r="I17" s="63">
        <v>423</v>
      </c>
      <c r="J17" s="63">
        <v>381</v>
      </c>
      <c r="K17" s="63">
        <f t="shared" si="1"/>
        <v>2517</v>
      </c>
      <c r="L17" s="63">
        <v>1314</v>
      </c>
      <c r="M17" s="63">
        <v>1203</v>
      </c>
      <c r="N17" s="63">
        <f t="shared" si="4"/>
        <v>962</v>
      </c>
      <c r="O17" s="63">
        <v>490</v>
      </c>
      <c r="P17" s="63">
        <v>472</v>
      </c>
      <c r="Q17" s="64"/>
      <c r="R17" s="59" t="s">
        <v>27</v>
      </c>
      <c r="S17" s="65"/>
      <c r="U17" s="57"/>
    </row>
    <row r="18" spans="1:21" ht="37.5" customHeight="1" x14ac:dyDescent="0.3">
      <c r="A18" s="58"/>
      <c r="B18" s="59" t="s">
        <v>28</v>
      </c>
      <c r="C18" s="67"/>
      <c r="D18" s="68"/>
      <c r="E18" s="62">
        <f t="shared" si="0"/>
        <v>17018</v>
      </c>
      <c r="F18" s="62">
        <f t="shared" si="3"/>
        <v>8242</v>
      </c>
      <c r="G18" s="62">
        <f t="shared" si="3"/>
        <v>8776</v>
      </c>
      <c r="H18" s="63">
        <f t="shared" si="2"/>
        <v>2528</v>
      </c>
      <c r="I18" s="63">
        <v>1274</v>
      </c>
      <c r="J18" s="63">
        <v>1254</v>
      </c>
      <c r="K18" s="63">
        <f t="shared" si="1"/>
        <v>8651</v>
      </c>
      <c r="L18" s="63">
        <v>4326</v>
      </c>
      <c r="M18" s="63">
        <v>4325</v>
      </c>
      <c r="N18" s="63">
        <f t="shared" si="4"/>
        <v>5839</v>
      </c>
      <c r="O18" s="63">
        <v>2642</v>
      </c>
      <c r="P18" s="63">
        <v>3197</v>
      </c>
      <c r="Q18" s="64"/>
      <c r="R18" s="59" t="s">
        <v>29</v>
      </c>
      <c r="S18" s="65"/>
      <c r="U18" s="57"/>
    </row>
    <row r="19" spans="1:21" ht="37.5" customHeight="1" x14ac:dyDescent="0.3">
      <c r="A19" s="58"/>
      <c r="B19" s="59" t="s">
        <v>30</v>
      </c>
      <c r="C19" s="67"/>
      <c r="D19" s="68"/>
      <c r="E19" s="62">
        <f t="shared" si="0"/>
        <v>23810</v>
      </c>
      <c r="F19" s="62">
        <f t="shared" si="3"/>
        <v>11831</v>
      </c>
      <c r="G19" s="62">
        <f t="shared" si="3"/>
        <v>11979</v>
      </c>
      <c r="H19" s="63">
        <f t="shared" si="2"/>
        <v>3489</v>
      </c>
      <c r="I19" s="63">
        <v>1837</v>
      </c>
      <c r="J19" s="63">
        <v>1652</v>
      </c>
      <c r="K19" s="63">
        <f t="shared" si="1"/>
        <v>11296</v>
      </c>
      <c r="L19" s="63">
        <v>5868</v>
      </c>
      <c r="M19" s="63">
        <v>5428</v>
      </c>
      <c r="N19" s="63">
        <f t="shared" si="4"/>
        <v>9025</v>
      </c>
      <c r="O19" s="63">
        <f>2827+1299</f>
        <v>4126</v>
      </c>
      <c r="P19" s="63">
        <f>2876+2023</f>
        <v>4899</v>
      </c>
      <c r="Q19" s="64"/>
      <c r="R19" s="59" t="s">
        <v>31</v>
      </c>
      <c r="S19" s="65"/>
      <c r="U19" s="57"/>
    </row>
    <row r="20" spans="1:21" ht="37.5" customHeight="1" x14ac:dyDescent="0.3">
      <c r="A20" s="58"/>
      <c r="B20" s="59" t="s">
        <v>32</v>
      </c>
      <c r="C20" s="67"/>
      <c r="D20" s="68"/>
      <c r="E20" s="62">
        <f t="shared" si="0"/>
        <v>12142</v>
      </c>
      <c r="F20" s="62">
        <f t="shared" si="3"/>
        <v>6134</v>
      </c>
      <c r="G20" s="62">
        <f t="shared" si="3"/>
        <v>6008</v>
      </c>
      <c r="H20" s="63">
        <f t="shared" si="2"/>
        <v>1869</v>
      </c>
      <c r="I20" s="63">
        <v>936</v>
      </c>
      <c r="J20" s="63">
        <v>933</v>
      </c>
      <c r="K20" s="63">
        <f t="shared" si="1"/>
        <v>5902</v>
      </c>
      <c r="L20" s="63">
        <v>3092</v>
      </c>
      <c r="M20" s="63">
        <v>2810</v>
      </c>
      <c r="N20" s="63">
        <f t="shared" si="4"/>
        <v>4371</v>
      </c>
      <c r="O20" s="63">
        <f>1411+695</f>
        <v>2106</v>
      </c>
      <c r="P20" s="63">
        <f>1394+871</f>
        <v>2265</v>
      </c>
      <c r="Q20" s="64"/>
      <c r="R20" s="59" t="s">
        <v>33</v>
      </c>
      <c r="S20" s="65"/>
      <c r="U20" s="57"/>
    </row>
    <row r="21" spans="1:21" ht="37.5" customHeight="1" x14ac:dyDescent="0.3">
      <c r="A21" s="66"/>
      <c r="B21" s="59" t="s">
        <v>34</v>
      </c>
      <c r="C21" s="60"/>
      <c r="D21" s="61"/>
      <c r="E21" s="62">
        <f t="shared" si="0"/>
        <v>6654</v>
      </c>
      <c r="F21" s="62">
        <f t="shared" si="3"/>
        <v>3453</v>
      </c>
      <c r="G21" s="62">
        <f t="shared" si="3"/>
        <v>3201</v>
      </c>
      <c r="H21" s="63">
        <f t="shared" si="2"/>
        <v>1031</v>
      </c>
      <c r="I21" s="63">
        <v>518</v>
      </c>
      <c r="J21" s="63">
        <v>513</v>
      </c>
      <c r="K21" s="63">
        <f t="shared" si="1"/>
        <v>3469</v>
      </c>
      <c r="L21" s="63">
        <v>1850</v>
      </c>
      <c r="M21" s="63">
        <v>1619</v>
      </c>
      <c r="N21" s="63">
        <f t="shared" si="4"/>
        <v>2154</v>
      </c>
      <c r="O21" s="63">
        <f>844+241</f>
        <v>1085</v>
      </c>
      <c r="P21" s="63">
        <f>749+320</f>
        <v>1069</v>
      </c>
      <c r="Q21" s="64"/>
      <c r="R21" s="59" t="s">
        <v>35</v>
      </c>
      <c r="S21" s="65"/>
      <c r="U21" s="57"/>
    </row>
    <row r="22" spans="1:21" ht="37.5" customHeight="1" x14ac:dyDescent="0.3">
      <c r="A22" s="66"/>
      <c r="B22" s="59" t="s">
        <v>36</v>
      </c>
      <c r="C22" s="60"/>
      <c r="D22" s="61"/>
      <c r="E22" s="62">
        <f t="shared" si="0"/>
        <v>5774</v>
      </c>
      <c r="F22" s="62">
        <f t="shared" si="3"/>
        <v>2839</v>
      </c>
      <c r="G22" s="62">
        <f t="shared" si="3"/>
        <v>2935</v>
      </c>
      <c r="H22" s="63">
        <f t="shared" si="2"/>
        <v>875</v>
      </c>
      <c r="I22" s="63">
        <v>436</v>
      </c>
      <c r="J22" s="63">
        <v>439</v>
      </c>
      <c r="K22" s="63">
        <f t="shared" si="1"/>
        <v>2834</v>
      </c>
      <c r="L22" s="63">
        <v>1483</v>
      </c>
      <c r="M22" s="63">
        <v>1351</v>
      </c>
      <c r="N22" s="63">
        <f t="shared" si="4"/>
        <v>2065</v>
      </c>
      <c r="O22" s="63">
        <f>702+218</f>
        <v>920</v>
      </c>
      <c r="P22" s="63">
        <f>756+389</f>
        <v>1145</v>
      </c>
      <c r="Q22" s="64"/>
      <c r="R22" s="59" t="s">
        <v>37</v>
      </c>
      <c r="S22" s="65"/>
      <c r="U22" s="57"/>
    </row>
    <row r="23" spans="1:21" ht="37.5" customHeight="1" x14ac:dyDescent="0.3">
      <c r="A23" s="58"/>
      <c r="B23" s="59" t="s">
        <v>38</v>
      </c>
      <c r="C23" s="60"/>
      <c r="D23" s="61"/>
      <c r="E23" s="62">
        <f t="shared" si="0"/>
        <v>22202</v>
      </c>
      <c r="F23" s="62">
        <f t="shared" si="3"/>
        <v>11066</v>
      </c>
      <c r="G23" s="62">
        <f t="shared" si="3"/>
        <v>11136</v>
      </c>
      <c r="H23" s="63">
        <f t="shared" si="2"/>
        <v>3347</v>
      </c>
      <c r="I23" s="62">
        <v>1780</v>
      </c>
      <c r="J23" s="62">
        <v>1567</v>
      </c>
      <c r="K23" s="63">
        <f t="shared" si="1"/>
        <v>9757</v>
      </c>
      <c r="L23" s="62">
        <v>5035</v>
      </c>
      <c r="M23" s="62">
        <v>4722</v>
      </c>
      <c r="N23" s="63">
        <f t="shared" si="4"/>
        <v>9098</v>
      </c>
      <c r="O23" s="63">
        <v>4251</v>
      </c>
      <c r="P23" s="63">
        <f>2710+2137</f>
        <v>4847</v>
      </c>
      <c r="Q23" s="64"/>
      <c r="R23" s="59" t="s">
        <v>39</v>
      </c>
      <c r="S23" s="65"/>
      <c r="U23" s="57"/>
    </row>
    <row r="24" spans="1:21" ht="37.5" customHeight="1" x14ac:dyDescent="0.3">
      <c r="A24" s="58"/>
      <c r="B24" s="59" t="s">
        <v>40</v>
      </c>
      <c r="C24" s="67"/>
      <c r="D24" s="68"/>
      <c r="E24" s="62">
        <f t="shared" ref="E24:E46" si="5">SUM(F24:G24)</f>
        <v>12349</v>
      </c>
      <c r="F24" s="62">
        <f t="shared" si="3"/>
        <v>6115</v>
      </c>
      <c r="G24" s="62">
        <f t="shared" si="3"/>
        <v>6234</v>
      </c>
      <c r="H24" s="63">
        <f>SUM(I24:J24)</f>
        <v>2018</v>
      </c>
      <c r="I24" s="62">
        <v>1035</v>
      </c>
      <c r="J24" s="62">
        <v>983</v>
      </c>
      <c r="K24" s="63">
        <f t="shared" si="1"/>
        <v>5658</v>
      </c>
      <c r="L24" s="62">
        <v>2957</v>
      </c>
      <c r="M24" s="62">
        <v>2701</v>
      </c>
      <c r="N24" s="63">
        <f t="shared" si="4"/>
        <v>4673</v>
      </c>
      <c r="O24" s="63">
        <f>1540+583</f>
        <v>2123</v>
      </c>
      <c r="P24" s="63">
        <f>1529+1021</f>
        <v>2550</v>
      </c>
      <c r="Q24" s="64"/>
      <c r="R24" s="59" t="s">
        <v>41</v>
      </c>
      <c r="S24" s="65"/>
      <c r="U24" s="57"/>
    </row>
    <row r="25" spans="1:21" ht="37.5" customHeight="1" x14ac:dyDescent="0.3">
      <c r="A25" s="65"/>
      <c r="B25" s="69" t="s">
        <v>42</v>
      </c>
      <c r="C25" s="65"/>
      <c r="D25" s="70"/>
      <c r="E25" s="62">
        <f t="shared" si="5"/>
        <v>13063</v>
      </c>
      <c r="F25" s="62">
        <f t="shared" si="3"/>
        <v>6532</v>
      </c>
      <c r="G25" s="62">
        <f t="shared" si="3"/>
        <v>6531</v>
      </c>
      <c r="H25" s="63">
        <f>SUM(I25:J25)</f>
        <v>2146</v>
      </c>
      <c r="I25" s="62">
        <v>1131</v>
      </c>
      <c r="J25" s="62">
        <v>1015</v>
      </c>
      <c r="K25" s="63">
        <f t="shared" si="1"/>
        <v>6126</v>
      </c>
      <c r="L25" s="62">
        <v>3189</v>
      </c>
      <c r="M25" s="62">
        <v>2937</v>
      </c>
      <c r="N25" s="63">
        <f t="shared" si="4"/>
        <v>4791</v>
      </c>
      <c r="O25" s="63">
        <f>1548+664</f>
        <v>2212</v>
      </c>
      <c r="P25" s="63">
        <f>1662+917</f>
        <v>2579</v>
      </c>
      <c r="Q25" s="64"/>
      <c r="R25" s="59" t="s">
        <v>43</v>
      </c>
      <c r="S25" s="65"/>
      <c r="U25" s="57"/>
    </row>
    <row r="26" spans="1:21" s="1" customFormat="1" x14ac:dyDescent="0.3">
      <c r="B26" s="1" t="s">
        <v>0</v>
      </c>
      <c r="C26" s="2">
        <v>3.7</v>
      </c>
      <c r="D26" s="1" t="s">
        <v>44</v>
      </c>
      <c r="Q26" s="3"/>
    </row>
    <row r="27" spans="1:21" s="4" customFormat="1" x14ac:dyDescent="0.3">
      <c r="B27" s="4" t="s">
        <v>2</v>
      </c>
      <c r="C27" s="2">
        <v>3.7</v>
      </c>
      <c r="D27" s="4" t="s">
        <v>45</v>
      </c>
      <c r="L27" s="5"/>
      <c r="M27" s="5"/>
      <c r="N27" s="5"/>
      <c r="Q27" s="6"/>
      <c r="U27" s="6"/>
    </row>
    <row r="28" spans="1:21" ht="6" customHeight="1" x14ac:dyDescent="0.3"/>
    <row r="29" spans="1:21" s="18" customFormat="1" ht="17.25" customHeight="1" x14ac:dyDescent="0.3">
      <c r="A29" s="9" t="s">
        <v>4</v>
      </c>
      <c r="B29" s="9"/>
      <c r="C29" s="9"/>
      <c r="D29" s="10"/>
      <c r="E29" s="11"/>
      <c r="F29" s="12"/>
      <c r="G29" s="13"/>
      <c r="H29" s="14" t="s">
        <v>5</v>
      </c>
      <c r="I29" s="15"/>
      <c r="J29" s="15"/>
      <c r="K29" s="15"/>
      <c r="L29" s="15"/>
      <c r="M29" s="15"/>
      <c r="N29" s="15"/>
      <c r="O29" s="15"/>
      <c r="P29" s="16"/>
      <c r="Q29" s="17"/>
      <c r="R29" s="12"/>
      <c r="U29" s="19"/>
    </row>
    <row r="30" spans="1:21" s="18" customFormat="1" ht="12" customHeight="1" x14ac:dyDescent="0.3">
      <c r="A30" s="20"/>
      <c r="B30" s="20"/>
      <c r="C30" s="20"/>
      <c r="D30" s="21"/>
      <c r="E30" s="1"/>
      <c r="F30" s="1"/>
      <c r="G30" s="1"/>
      <c r="H30" s="11"/>
      <c r="I30" s="12"/>
      <c r="J30" s="13"/>
      <c r="K30" s="11"/>
      <c r="L30" s="12"/>
      <c r="M30" s="13"/>
      <c r="N30" s="22"/>
      <c r="O30" s="23"/>
      <c r="P30" s="24"/>
      <c r="Q30" s="25"/>
      <c r="R30" s="3"/>
      <c r="U30" s="26"/>
    </row>
    <row r="31" spans="1:21" s="18" customFormat="1" ht="17.25" customHeight="1" x14ac:dyDescent="0.3">
      <c r="A31" s="20"/>
      <c r="B31" s="20"/>
      <c r="C31" s="20"/>
      <c r="D31" s="21"/>
      <c r="E31" s="27" t="s">
        <v>6</v>
      </c>
      <c r="F31" s="28"/>
      <c r="G31" s="29"/>
      <c r="H31" s="27" t="s">
        <v>7</v>
      </c>
      <c r="I31" s="28"/>
      <c r="J31" s="29"/>
      <c r="K31" s="27" t="s">
        <v>8</v>
      </c>
      <c r="L31" s="28"/>
      <c r="M31" s="29"/>
      <c r="N31" s="27" t="s">
        <v>9</v>
      </c>
      <c r="O31" s="28"/>
      <c r="P31" s="29"/>
      <c r="Q31" s="25"/>
      <c r="R31" s="30" t="s">
        <v>10</v>
      </c>
      <c r="U31" s="26"/>
    </row>
    <row r="32" spans="1:21" s="18" customFormat="1" ht="17.25" customHeight="1" x14ac:dyDescent="0.3">
      <c r="A32" s="20"/>
      <c r="B32" s="20"/>
      <c r="C32" s="20"/>
      <c r="D32" s="21"/>
      <c r="E32" s="27" t="s">
        <v>11</v>
      </c>
      <c r="F32" s="28"/>
      <c r="G32" s="29"/>
      <c r="H32" s="27" t="s">
        <v>12</v>
      </c>
      <c r="I32" s="28"/>
      <c r="J32" s="29"/>
      <c r="K32" s="27" t="s">
        <v>13</v>
      </c>
      <c r="L32" s="28"/>
      <c r="M32" s="29"/>
      <c r="N32" s="27" t="s">
        <v>14</v>
      </c>
      <c r="O32" s="28"/>
      <c r="P32" s="29"/>
      <c r="Q32" s="25"/>
      <c r="R32" s="30"/>
      <c r="U32" s="26"/>
    </row>
    <row r="33" spans="1:21" s="18" customFormat="1" ht="11.25" customHeight="1" x14ac:dyDescent="0.3">
      <c r="A33" s="20"/>
      <c r="B33" s="20"/>
      <c r="C33" s="20"/>
      <c r="D33" s="21"/>
      <c r="E33" s="31"/>
      <c r="F33" s="32"/>
      <c r="G33" s="33"/>
      <c r="H33" s="31"/>
      <c r="I33" s="32"/>
      <c r="J33" s="33"/>
      <c r="K33" s="31"/>
      <c r="L33" s="32"/>
      <c r="M33" s="33"/>
      <c r="N33" s="34"/>
      <c r="O33" s="34"/>
      <c r="P33" s="35"/>
      <c r="Q33" s="30"/>
      <c r="R33" s="30"/>
      <c r="U33" s="26"/>
    </row>
    <row r="34" spans="1:21" s="18" customFormat="1" ht="17.25" customHeight="1" x14ac:dyDescent="0.3">
      <c r="A34" s="20"/>
      <c r="B34" s="20"/>
      <c r="C34" s="20"/>
      <c r="D34" s="21"/>
      <c r="E34" s="36" t="s">
        <v>6</v>
      </c>
      <c r="F34" s="36" t="s">
        <v>15</v>
      </c>
      <c r="G34" s="37" t="s">
        <v>16</v>
      </c>
      <c r="H34" s="36" t="s">
        <v>6</v>
      </c>
      <c r="I34" s="36" t="s">
        <v>15</v>
      </c>
      <c r="J34" s="37" t="s">
        <v>16</v>
      </c>
      <c r="K34" s="36" t="s">
        <v>6</v>
      </c>
      <c r="L34" s="36" t="s">
        <v>15</v>
      </c>
      <c r="M34" s="37" t="s">
        <v>16</v>
      </c>
      <c r="N34" s="38" t="s">
        <v>6</v>
      </c>
      <c r="O34" s="38" t="s">
        <v>15</v>
      </c>
      <c r="P34" s="37" t="s">
        <v>16</v>
      </c>
      <c r="Q34" s="25"/>
      <c r="R34" s="3"/>
      <c r="U34" s="26"/>
    </row>
    <row r="35" spans="1:21" s="18" customFormat="1" ht="17.25" customHeight="1" x14ac:dyDescent="0.3">
      <c r="A35" s="39"/>
      <c r="B35" s="39"/>
      <c r="C35" s="39"/>
      <c r="D35" s="40"/>
      <c r="E35" s="41" t="s">
        <v>11</v>
      </c>
      <c r="F35" s="41" t="s">
        <v>17</v>
      </c>
      <c r="G35" s="42" t="s">
        <v>18</v>
      </c>
      <c r="H35" s="41" t="s">
        <v>11</v>
      </c>
      <c r="I35" s="41" t="s">
        <v>17</v>
      </c>
      <c r="J35" s="42" t="s">
        <v>18</v>
      </c>
      <c r="K35" s="41" t="s">
        <v>11</v>
      </c>
      <c r="L35" s="41" t="s">
        <v>17</v>
      </c>
      <c r="M35" s="42" t="s">
        <v>18</v>
      </c>
      <c r="N35" s="41" t="s">
        <v>11</v>
      </c>
      <c r="O35" s="41" t="s">
        <v>17</v>
      </c>
      <c r="P35" s="42" t="s">
        <v>18</v>
      </c>
      <c r="Q35" s="43"/>
      <c r="R35" s="32"/>
      <c r="U35" s="26"/>
    </row>
    <row r="36" spans="1:21" ht="38.25" customHeight="1" x14ac:dyDescent="0.3">
      <c r="A36" s="71"/>
      <c r="B36" s="69" t="s">
        <v>46</v>
      </c>
      <c r="C36" s="65"/>
      <c r="D36" s="70"/>
      <c r="E36" s="62">
        <f t="shared" si="5"/>
        <v>6495</v>
      </c>
      <c r="F36" s="62">
        <f t="shared" ref="F36:G46" si="6">SUM(I36,L36,O36)</f>
        <v>3283</v>
      </c>
      <c r="G36" s="62">
        <f t="shared" si="6"/>
        <v>3212</v>
      </c>
      <c r="H36" s="63">
        <f>SUM(I36:J36)</f>
        <v>903</v>
      </c>
      <c r="I36" s="62">
        <v>465</v>
      </c>
      <c r="J36" s="62">
        <v>438</v>
      </c>
      <c r="K36" s="63">
        <f>SUM(L36:M36)</f>
        <v>3679</v>
      </c>
      <c r="L36" s="62">
        <v>1863</v>
      </c>
      <c r="M36" s="62">
        <v>1816</v>
      </c>
      <c r="N36" s="63">
        <f t="shared" ref="N36:N46" si="7">SUM(O36:P36)</f>
        <v>1913</v>
      </c>
      <c r="O36" s="63">
        <f>790+165</f>
        <v>955</v>
      </c>
      <c r="P36" s="63">
        <f>747+211</f>
        <v>958</v>
      </c>
      <c r="Q36" s="64"/>
      <c r="R36" s="59" t="s">
        <v>47</v>
      </c>
      <c r="U36" s="26"/>
    </row>
    <row r="37" spans="1:21" ht="38.25" customHeight="1" x14ac:dyDescent="0.3">
      <c r="A37" s="71"/>
      <c r="B37" s="69" t="s">
        <v>48</v>
      </c>
      <c r="C37" s="65"/>
      <c r="D37" s="70"/>
      <c r="E37" s="62">
        <f t="shared" si="5"/>
        <v>7750</v>
      </c>
      <c r="F37" s="62">
        <f t="shared" si="6"/>
        <v>3935</v>
      </c>
      <c r="G37" s="62">
        <f t="shared" si="6"/>
        <v>3815</v>
      </c>
      <c r="H37" s="63">
        <f>SUM(I37:J37)</f>
        <v>1424</v>
      </c>
      <c r="I37" s="62">
        <v>714</v>
      </c>
      <c r="J37" s="62">
        <v>710</v>
      </c>
      <c r="K37" s="63">
        <f>SUM(L37:M37)</f>
        <v>3817</v>
      </c>
      <c r="L37" s="62">
        <v>1964</v>
      </c>
      <c r="M37" s="62">
        <v>1853</v>
      </c>
      <c r="N37" s="63">
        <f t="shared" si="7"/>
        <v>2509</v>
      </c>
      <c r="O37" s="63">
        <f>878+379</f>
        <v>1257</v>
      </c>
      <c r="P37" s="63">
        <f>835+417</f>
        <v>1252</v>
      </c>
      <c r="Q37" s="64"/>
      <c r="R37" s="59" t="s">
        <v>49</v>
      </c>
      <c r="U37" s="57"/>
    </row>
    <row r="38" spans="1:21" ht="38.25" customHeight="1" x14ac:dyDescent="0.3">
      <c r="A38" s="71"/>
      <c r="B38" s="69" t="s">
        <v>50</v>
      </c>
      <c r="C38" s="65"/>
      <c r="D38" s="70"/>
      <c r="E38" s="62">
        <f t="shared" si="5"/>
        <v>3599</v>
      </c>
      <c r="F38" s="62">
        <f t="shared" si="6"/>
        <v>1830</v>
      </c>
      <c r="G38" s="62">
        <f t="shared" si="6"/>
        <v>1769</v>
      </c>
      <c r="H38" s="63">
        <f>SUM(I38:J38)</f>
        <v>624</v>
      </c>
      <c r="I38" s="62">
        <v>333</v>
      </c>
      <c r="J38" s="62">
        <v>291</v>
      </c>
      <c r="K38" s="63">
        <f>SUM(L38:M38)</f>
        <v>1835</v>
      </c>
      <c r="L38" s="62">
        <v>917</v>
      </c>
      <c r="M38" s="62">
        <v>918</v>
      </c>
      <c r="N38" s="63">
        <f t="shared" si="7"/>
        <v>1140</v>
      </c>
      <c r="O38" s="63">
        <f>430+150</f>
        <v>580</v>
      </c>
      <c r="P38" s="63">
        <f>348+212</f>
        <v>560</v>
      </c>
      <c r="Q38" s="64"/>
      <c r="R38" s="59" t="s">
        <v>51</v>
      </c>
      <c r="U38" s="57"/>
    </row>
    <row r="39" spans="1:21" ht="38.25" customHeight="1" x14ac:dyDescent="0.3">
      <c r="A39" s="71"/>
      <c r="B39" s="69" t="s">
        <v>52</v>
      </c>
      <c r="C39" s="65"/>
      <c r="D39" s="70"/>
      <c r="E39" s="62">
        <f t="shared" si="5"/>
        <v>4736</v>
      </c>
      <c r="F39" s="62">
        <f t="shared" si="6"/>
        <v>2384</v>
      </c>
      <c r="G39" s="62">
        <f t="shared" si="6"/>
        <v>2352</v>
      </c>
      <c r="H39" s="63">
        <v>673</v>
      </c>
      <c r="I39" s="62">
        <v>335</v>
      </c>
      <c r="J39" s="62">
        <v>338</v>
      </c>
      <c r="K39" s="63">
        <v>2620</v>
      </c>
      <c r="L39" s="62">
        <v>1364</v>
      </c>
      <c r="M39" s="62">
        <v>1256</v>
      </c>
      <c r="N39" s="63">
        <f t="shared" si="7"/>
        <v>1443</v>
      </c>
      <c r="O39" s="63">
        <f>162+523</f>
        <v>685</v>
      </c>
      <c r="P39" s="63">
        <f>493+265</f>
        <v>758</v>
      </c>
      <c r="Q39" s="64"/>
      <c r="R39" s="59" t="s">
        <v>53</v>
      </c>
      <c r="U39" s="57"/>
    </row>
    <row r="40" spans="1:21" ht="38.25" customHeight="1" x14ac:dyDescent="0.3">
      <c r="A40" s="71"/>
      <c r="B40" s="69" t="s">
        <v>54</v>
      </c>
      <c r="C40" s="65"/>
      <c r="D40" s="70"/>
      <c r="E40" s="62">
        <f t="shared" si="5"/>
        <v>4810</v>
      </c>
      <c r="F40" s="62">
        <f t="shared" si="6"/>
        <v>2528</v>
      </c>
      <c r="G40" s="62">
        <f t="shared" si="6"/>
        <v>2282</v>
      </c>
      <c r="H40" s="63">
        <v>868</v>
      </c>
      <c r="I40" s="62">
        <v>465</v>
      </c>
      <c r="J40" s="62">
        <v>403</v>
      </c>
      <c r="K40" s="63">
        <v>2590</v>
      </c>
      <c r="L40" s="62">
        <v>1378</v>
      </c>
      <c r="M40" s="62">
        <v>1212</v>
      </c>
      <c r="N40" s="63">
        <f t="shared" si="7"/>
        <v>1352</v>
      </c>
      <c r="O40" s="63">
        <f>550+135</f>
        <v>685</v>
      </c>
      <c r="P40" s="63">
        <f>483+184</f>
        <v>667</v>
      </c>
      <c r="Q40" s="64"/>
      <c r="R40" s="59" t="s">
        <v>55</v>
      </c>
      <c r="U40" s="57"/>
    </row>
    <row r="41" spans="1:21" ht="38.25" customHeight="1" x14ac:dyDescent="0.3">
      <c r="A41" s="71"/>
      <c r="B41" s="69" t="s">
        <v>56</v>
      </c>
      <c r="C41" s="65"/>
      <c r="D41" s="70"/>
      <c r="E41" s="62">
        <f t="shared" si="5"/>
        <v>9233</v>
      </c>
      <c r="F41" s="62">
        <f t="shared" si="6"/>
        <v>4660</v>
      </c>
      <c r="G41" s="62">
        <f t="shared" si="6"/>
        <v>4573</v>
      </c>
      <c r="H41" s="63">
        <f t="shared" ref="H41:H46" si="8">SUM(I41:J41)</f>
        <v>1511</v>
      </c>
      <c r="I41" s="63">
        <v>811</v>
      </c>
      <c r="J41" s="63">
        <v>700</v>
      </c>
      <c r="K41" s="63">
        <f t="shared" ref="K41:K46" si="9">SUM(L41:M41)</f>
        <v>4668</v>
      </c>
      <c r="L41" s="63">
        <v>2441</v>
      </c>
      <c r="M41" s="63">
        <v>2227</v>
      </c>
      <c r="N41" s="63">
        <f t="shared" si="7"/>
        <v>3054</v>
      </c>
      <c r="O41" s="63">
        <v>1408</v>
      </c>
      <c r="P41" s="63">
        <v>1646</v>
      </c>
      <c r="Q41" s="64"/>
      <c r="R41" s="59" t="s">
        <v>57</v>
      </c>
      <c r="U41" s="57"/>
    </row>
    <row r="42" spans="1:21" ht="38.25" customHeight="1" x14ac:dyDescent="0.3">
      <c r="A42" s="71"/>
      <c r="B42" s="69" t="s">
        <v>58</v>
      </c>
      <c r="C42" s="65"/>
      <c r="D42" s="70"/>
      <c r="E42" s="62">
        <f t="shared" si="5"/>
        <v>18953</v>
      </c>
      <c r="F42" s="62">
        <f t="shared" si="6"/>
        <v>9325</v>
      </c>
      <c r="G42" s="62">
        <f t="shared" si="6"/>
        <v>9628</v>
      </c>
      <c r="H42" s="63">
        <f t="shared" si="8"/>
        <v>2282</v>
      </c>
      <c r="I42" s="63">
        <v>1190</v>
      </c>
      <c r="J42" s="63">
        <v>1092</v>
      </c>
      <c r="K42" s="63">
        <f t="shared" si="9"/>
        <v>8689</v>
      </c>
      <c r="L42" s="63">
        <v>4525</v>
      </c>
      <c r="M42" s="63">
        <v>4164</v>
      </c>
      <c r="N42" s="63">
        <f t="shared" si="7"/>
        <v>7982</v>
      </c>
      <c r="O42" s="63">
        <f>2483+1127</f>
        <v>3610</v>
      </c>
      <c r="P42" s="63">
        <f>2552+1820</f>
        <v>4372</v>
      </c>
      <c r="Q42" s="64"/>
      <c r="R42" s="59" t="s">
        <v>59</v>
      </c>
      <c r="U42" s="57"/>
    </row>
    <row r="43" spans="1:21" ht="38.25" customHeight="1" x14ac:dyDescent="0.3">
      <c r="A43" s="71"/>
      <c r="B43" s="69" t="s">
        <v>60</v>
      </c>
      <c r="C43" s="65"/>
      <c r="D43" s="70"/>
      <c r="E43" s="62">
        <f t="shared" si="5"/>
        <v>4756</v>
      </c>
      <c r="F43" s="62">
        <f t="shared" si="6"/>
        <v>2297</v>
      </c>
      <c r="G43" s="62">
        <f t="shared" si="6"/>
        <v>2459</v>
      </c>
      <c r="H43" s="63">
        <f t="shared" si="8"/>
        <v>816</v>
      </c>
      <c r="I43" s="63">
        <v>430</v>
      </c>
      <c r="J43" s="63">
        <v>386</v>
      </c>
      <c r="K43" s="63">
        <f t="shared" si="9"/>
        <v>2440</v>
      </c>
      <c r="L43" s="63">
        <v>1228</v>
      </c>
      <c r="M43" s="63">
        <v>1212</v>
      </c>
      <c r="N43" s="63">
        <f t="shared" si="7"/>
        <v>1500</v>
      </c>
      <c r="O43" s="63">
        <v>639</v>
      </c>
      <c r="P43" s="63">
        <v>861</v>
      </c>
      <c r="Q43" s="64"/>
      <c r="R43" s="59" t="s">
        <v>61</v>
      </c>
      <c r="U43" s="57"/>
    </row>
    <row r="44" spans="1:21" ht="38.25" customHeight="1" x14ac:dyDescent="0.3">
      <c r="A44" s="71"/>
      <c r="B44" s="69" t="s">
        <v>62</v>
      </c>
      <c r="C44" s="65"/>
      <c r="D44" s="70"/>
      <c r="E44" s="62">
        <f t="shared" si="5"/>
        <v>7499</v>
      </c>
      <c r="F44" s="62">
        <f t="shared" si="6"/>
        <v>3629</v>
      </c>
      <c r="G44" s="62">
        <f t="shared" si="6"/>
        <v>3870</v>
      </c>
      <c r="H44" s="63">
        <f t="shared" si="8"/>
        <v>1018</v>
      </c>
      <c r="I44" s="63">
        <v>530</v>
      </c>
      <c r="J44" s="63">
        <v>488</v>
      </c>
      <c r="K44" s="63">
        <f t="shared" si="9"/>
        <v>2878</v>
      </c>
      <c r="L44" s="63">
        <v>1474</v>
      </c>
      <c r="M44" s="63">
        <v>1404</v>
      </c>
      <c r="N44" s="63">
        <f t="shared" si="7"/>
        <v>3603</v>
      </c>
      <c r="O44" s="63">
        <f>1109+516</f>
        <v>1625</v>
      </c>
      <c r="P44" s="63">
        <f>1099+879</f>
        <v>1978</v>
      </c>
      <c r="Q44" s="64"/>
      <c r="R44" s="59" t="s">
        <v>63</v>
      </c>
      <c r="U44" s="57"/>
    </row>
    <row r="45" spans="1:21" ht="38.25" customHeight="1" x14ac:dyDescent="0.3">
      <c r="A45" s="71"/>
      <c r="B45" s="69" t="s">
        <v>64</v>
      </c>
      <c r="C45" s="65"/>
      <c r="D45" s="70"/>
      <c r="E45" s="62">
        <f t="shared" si="5"/>
        <v>4419</v>
      </c>
      <c r="F45" s="62">
        <f t="shared" si="6"/>
        <v>2270</v>
      </c>
      <c r="G45" s="62">
        <f t="shared" si="6"/>
        <v>2149</v>
      </c>
      <c r="H45" s="63">
        <f t="shared" si="8"/>
        <v>541</v>
      </c>
      <c r="I45" s="63">
        <v>294</v>
      </c>
      <c r="J45" s="63">
        <v>247</v>
      </c>
      <c r="K45" s="63">
        <f t="shared" si="9"/>
        <v>1980</v>
      </c>
      <c r="L45" s="63">
        <v>1042</v>
      </c>
      <c r="M45" s="63">
        <v>938</v>
      </c>
      <c r="N45" s="63">
        <f t="shared" si="7"/>
        <v>1898</v>
      </c>
      <c r="O45" s="63">
        <f>600+334</f>
        <v>934</v>
      </c>
      <c r="P45" s="63">
        <f>586+378</f>
        <v>964</v>
      </c>
      <c r="Q45" s="64"/>
      <c r="R45" s="59" t="s">
        <v>65</v>
      </c>
      <c r="U45" s="57"/>
    </row>
    <row r="46" spans="1:21" ht="38.25" customHeight="1" x14ac:dyDescent="0.3">
      <c r="A46" s="72"/>
      <c r="B46" s="69" t="s">
        <v>66</v>
      </c>
      <c r="C46" s="73"/>
      <c r="D46" s="70"/>
      <c r="E46" s="62">
        <f t="shared" si="5"/>
        <v>3480</v>
      </c>
      <c r="F46" s="62">
        <f t="shared" si="6"/>
        <v>1799</v>
      </c>
      <c r="G46" s="62">
        <f t="shared" si="6"/>
        <v>1681</v>
      </c>
      <c r="H46" s="63">
        <f t="shared" si="8"/>
        <v>523</v>
      </c>
      <c r="I46" s="74">
        <v>265</v>
      </c>
      <c r="J46" s="74">
        <v>258</v>
      </c>
      <c r="K46" s="63">
        <f t="shared" si="9"/>
        <v>1845</v>
      </c>
      <c r="L46" s="74">
        <v>952</v>
      </c>
      <c r="M46" s="74">
        <v>893</v>
      </c>
      <c r="N46" s="63">
        <f t="shared" si="7"/>
        <v>1112</v>
      </c>
      <c r="O46" s="74">
        <f>369+213</f>
        <v>582</v>
      </c>
      <c r="P46" s="74">
        <f>296+234</f>
        <v>530</v>
      </c>
      <c r="Q46" s="75"/>
      <c r="R46" s="59" t="s">
        <v>67</v>
      </c>
      <c r="U46" s="57"/>
    </row>
    <row r="47" spans="1:21" s="1" customFormat="1" ht="3" customHeight="1" x14ac:dyDescent="0.3">
      <c r="A47" s="32"/>
      <c r="B47" s="32"/>
      <c r="C47" s="32"/>
      <c r="D47" s="33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32"/>
      <c r="R47" s="32"/>
      <c r="U47" s="57"/>
    </row>
    <row r="48" spans="1:21" s="1" customFormat="1" ht="3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U48" s="48"/>
    </row>
    <row r="49" spans="1:21" s="80" customFormat="1" x14ac:dyDescent="0.3">
      <c r="A49" s="18"/>
      <c r="B49" s="18"/>
      <c r="C49" s="77" t="s">
        <v>68</v>
      </c>
      <c r="D49" s="78"/>
      <c r="E49" s="78"/>
      <c r="F49" s="7"/>
      <c r="G49" s="7"/>
      <c r="H49" s="7"/>
      <c r="I49" s="7"/>
      <c r="J49" s="79" t="s">
        <v>69</v>
      </c>
      <c r="K49" s="7"/>
      <c r="Q49" s="81"/>
      <c r="U49" s="48"/>
    </row>
    <row r="50" spans="1:21" x14ac:dyDescent="0.3">
      <c r="C50" s="77" t="s">
        <v>70</v>
      </c>
      <c r="D50" s="77"/>
      <c r="E50" s="77"/>
      <c r="J50" s="77" t="s">
        <v>71</v>
      </c>
      <c r="N50" s="82"/>
      <c r="O50" s="82"/>
      <c r="P50" s="82"/>
      <c r="Q50" s="83"/>
    </row>
    <row r="51" spans="1:21" x14ac:dyDescent="0.3">
      <c r="C51" s="77" t="s">
        <v>72</v>
      </c>
      <c r="D51" s="18"/>
      <c r="J51" s="77" t="s">
        <v>73</v>
      </c>
    </row>
  </sheetData>
  <mergeCells count="26">
    <mergeCell ref="N31:P31"/>
    <mergeCell ref="E32:G32"/>
    <mergeCell ref="H32:J32"/>
    <mergeCell ref="K32:M32"/>
    <mergeCell ref="N32:P32"/>
    <mergeCell ref="N33:P33"/>
    <mergeCell ref="N7:P7"/>
    <mergeCell ref="N8:P8"/>
    <mergeCell ref="A13:D13"/>
    <mergeCell ref="R13:S13"/>
    <mergeCell ref="A29:D35"/>
    <mergeCell ref="H29:P29"/>
    <mergeCell ref="N30:P30"/>
    <mergeCell ref="E31:G31"/>
    <mergeCell ref="H31:J31"/>
    <mergeCell ref="K31:M31"/>
    <mergeCell ref="A4:D10"/>
    <mergeCell ref="H4:P4"/>
    <mergeCell ref="N5:P5"/>
    <mergeCell ref="E6:G6"/>
    <mergeCell ref="H6:J6"/>
    <mergeCell ref="K6:M6"/>
    <mergeCell ref="N6:P6"/>
    <mergeCell ref="E7:G7"/>
    <mergeCell ref="H7:J7"/>
    <mergeCell ref="K7:M7"/>
  </mergeCells>
  <pageMargins left="0.55118110236220474" right="0.35433070866141736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2015-05-20T05:59:23Z</dcterms:created>
  <dcterms:modified xsi:type="dcterms:W3CDTF">2015-05-20T05:59:39Z</dcterms:modified>
</cp:coreProperties>
</file>