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9180" windowHeight="4245" firstSheet="1" activeTab="1"/>
  </bookViews>
  <sheets>
    <sheet name="XXXXXX" sheetId="1" state="veryHidden" r:id="rId1"/>
    <sheet name="ตาราง 2.1" sheetId="2" r:id="rId2"/>
  </sheets>
  <calcPr calcId="125725"/>
</workbook>
</file>

<file path=xl/calcChain.xml><?xml version="1.0" encoding="utf-8"?>
<calcChain xmlns="http://schemas.openxmlformats.org/spreadsheetml/2006/main">
  <c r="Y19" i="2"/>
  <c r="Y17"/>
  <c r="Y16"/>
  <c r="W19"/>
  <c r="W14" s="1"/>
  <c r="W17"/>
  <c r="W16"/>
  <c r="U19"/>
  <c r="U16"/>
  <c r="S19"/>
  <c r="S16"/>
  <c r="Q16"/>
  <c r="Q14" s="1"/>
  <c r="O16"/>
  <c r="M21"/>
  <c r="M20"/>
  <c r="M19"/>
  <c r="M18"/>
  <c r="M17"/>
  <c r="M16"/>
  <c r="M15"/>
  <c r="K15"/>
  <c r="K22"/>
  <c r="K21"/>
  <c r="K20"/>
  <c r="K19"/>
  <c r="K18"/>
  <c r="K17"/>
  <c r="K16"/>
  <c r="I23"/>
  <c r="I22"/>
  <c r="I21"/>
  <c r="I20"/>
  <c r="I19"/>
  <c r="I18"/>
  <c r="I17"/>
  <c r="I16"/>
  <c r="I15"/>
  <c r="G23"/>
  <c r="G22"/>
  <c r="G21"/>
  <c r="G20"/>
  <c r="G19"/>
  <c r="G18"/>
  <c r="G17"/>
  <c r="G16"/>
  <c r="G15"/>
  <c r="E23"/>
  <c r="E22"/>
  <c r="E21"/>
  <c r="E20"/>
  <c r="E19"/>
  <c r="E18"/>
  <c r="E17"/>
  <c r="E16"/>
  <c r="E15"/>
  <c r="C23"/>
  <c r="C22"/>
  <c r="C21"/>
  <c r="C20"/>
  <c r="C19"/>
  <c r="C18"/>
  <c r="C17"/>
  <c r="C16"/>
  <c r="C15"/>
  <c r="O14"/>
  <c r="Y14" l="1"/>
  <c r="U14"/>
  <c r="S14"/>
  <c r="M14"/>
  <c r="K14"/>
  <c r="I14"/>
  <c r="G14"/>
  <c r="E14"/>
  <c r="C14"/>
</calcChain>
</file>

<file path=xl/sharedStrings.xml><?xml version="1.0" encoding="utf-8"?>
<sst xmlns="http://schemas.openxmlformats.org/spreadsheetml/2006/main" count="76" uniqueCount="38">
  <si>
    <t>Corporation</t>
  </si>
  <si>
    <t>Others</t>
  </si>
  <si>
    <t>Number</t>
  </si>
  <si>
    <t>Area</t>
  </si>
  <si>
    <t>จำนวน</t>
  </si>
  <si>
    <t>เนื้อที่</t>
  </si>
  <si>
    <t>บุคคล 2 คนขึ้นไปที่อยู่ต่างครัวเรือน</t>
  </si>
  <si>
    <t>หรือครัวเรือน 2 ครัวเรือนขึ้นไป</t>
  </si>
  <si>
    <t xml:space="preserve">รวมทั้งสิ้น </t>
  </si>
  <si>
    <t>Total</t>
  </si>
  <si>
    <t>หน่วยงานของรัฐ</t>
  </si>
  <si>
    <t>ครัวเรือนเดียว</t>
  </si>
  <si>
    <t>อื่น ๆ</t>
  </si>
  <si>
    <t>รวม    Total</t>
  </si>
  <si>
    <t>Government agency</t>
  </si>
  <si>
    <t>or two or more households</t>
  </si>
  <si>
    <t xml:space="preserve">Two or more individual </t>
  </si>
  <si>
    <t xml:space="preserve">  of different households </t>
  </si>
  <si>
    <t>Area  :  Rai</t>
  </si>
  <si>
    <t>บริษัทหรือ</t>
  </si>
  <si>
    <t>ห้างหุ้นส่วนนิติบุคคล</t>
  </si>
  <si>
    <t>A  household</t>
  </si>
  <si>
    <t>ตาราง   2.1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</t>
  </si>
  <si>
    <t>-</t>
  </si>
  <si>
    <r>
      <t xml:space="preserve">   ขนาดเนื้อที่ถือครองทั้งสิ้น (ไร่)    </t>
    </r>
    <r>
      <rPr>
        <sz val="13.5"/>
        <rFont val="TH SarabunPSK"/>
        <family val="2"/>
      </rPr>
      <t>Size of total area of holding (rai)</t>
    </r>
  </si>
  <si>
    <t>2.   สถานภาพของผู้ถือครอง  Legal Status of  Holder</t>
  </si>
  <si>
    <t xml:space="preserve">         ต่ำกว่า  Under  2 </t>
  </si>
  <si>
    <t xml:space="preserve">            2       -       5            </t>
  </si>
  <si>
    <t xml:space="preserve">            6       -       9            </t>
  </si>
  <si>
    <t xml:space="preserve">           10       -     19            </t>
  </si>
  <si>
    <t xml:space="preserve">           20       -     39            </t>
  </si>
  <si>
    <t xml:space="preserve">           40       -     59            </t>
  </si>
  <si>
    <t xml:space="preserve">           60       -    139            </t>
  </si>
  <si>
    <t xml:space="preserve">          140       -    499           </t>
  </si>
  <si>
    <t xml:space="preserve">          500   ขึ้นไป  and over</t>
  </si>
  <si>
    <t>เนื้อที่  :    ไร่</t>
  </si>
  <si>
    <t xml:space="preserve">Table   2.1  Number and area of holdings by legal status of holder and size of total area of holding </t>
  </si>
  <si>
    <t>.-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</si>
</sst>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3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FF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8" fillId="2" borderId="0" xfId="0" applyFont="1" applyFill="1"/>
    <xf numFmtId="0" fontId="7" fillId="2" borderId="5" xfId="0" applyFont="1" applyFill="1" applyBorder="1"/>
    <xf numFmtId="0" fontId="2" fillId="2" borderId="6" xfId="0" applyFont="1" applyFill="1" applyBorder="1"/>
    <xf numFmtId="0" fontId="1" fillId="2" borderId="6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wrapText="1"/>
    </xf>
    <xf numFmtId="0" fontId="1" fillId="2" borderId="20" xfId="0" applyFont="1" applyFill="1" applyBorder="1"/>
    <xf numFmtId="0" fontId="1" fillId="2" borderId="19" xfId="0" applyFont="1" applyFill="1" applyBorder="1"/>
    <xf numFmtId="0" fontId="2" fillId="2" borderId="7" xfId="0" applyFont="1" applyFill="1" applyBorder="1"/>
    <xf numFmtId="0" fontId="2" fillId="2" borderId="11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0" fontId="2" fillId="2" borderId="12" xfId="0" applyFont="1" applyFill="1" applyBorder="1" applyAlignment="1"/>
    <xf numFmtId="0" fontId="2" fillId="2" borderId="20" xfId="0" applyFont="1" applyFill="1" applyBorder="1" applyAlignment="1"/>
    <xf numFmtId="0" fontId="2" fillId="2" borderId="19" xfId="0" applyFont="1" applyFill="1" applyBorder="1" applyAlignment="1"/>
    <xf numFmtId="0" fontId="7" fillId="2" borderId="6" xfId="0" applyFont="1" applyFill="1" applyBorder="1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3" fontId="2" fillId="0" borderId="0" xfId="0" applyNumberFormat="1" applyFont="1" applyBorder="1" applyAlignment="1"/>
    <xf numFmtId="3" fontId="2" fillId="0" borderId="0" xfId="0" applyNumberFormat="1" applyFont="1" applyAlignment="1"/>
    <xf numFmtId="3" fontId="2" fillId="0" borderId="0" xfId="0" applyNumberFormat="1" applyFont="1" applyBorder="1" applyAlignment="1">
      <alignment horizontal="left" vertical="top" wrapText="1"/>
    </xf>
    <xf numFmtId="3" fontId="8" fillId="2" borderId="0" xfId="0" applyNumberFormat="1" applyFont="1" applyFill="1" applyBorder="1"/>
    <xf numFmtId="3" fontId="1" fillId="2" borderId="0" xfId="0" applyNumberFormat="1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0" xfId="0" applyFont="1" applyFill="1" applyAlignment="1">
      <alignment vertical="center" textRotation="180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A91"/>
  <sheetViews>
    <sheetView tabSelected="1" zoomScaleNormal="100" workbookViewId="0">
      <selection activeCell="G20" sqref="G20"/>
    </sheetView>
  </sheetViews>
  <sheetFormatPr defaultColWidth="9.33203125" defaultRowHeight="18.75"/>
  <cols>
    <col min="1" max="1" width="2.83203125" style="7" customWidth="1"/>
    <col min="2" max="2" width="30.83203125" style="7" customWidth="1"/>
    <col min="3" max="3" width="9.33203125" style="7" customWidth="1"/>
    <col min="4" max="4" width="1" style="7" customWidth="1"/>
    <col min="5" max="5" width="11" style="7" customWidth="1"/>
    <col min="6" max="6" width="1" style="7" customWidth="1"/>
    <col min="7" max="7" width="10.5" style="7" customWidth="1"/>
    <col min="8" max="8" width="1" style="7" customWidth="1"/>
    <col min="9" max="9" width="10.1640625" style="7" customWidth="1"/>
    <col min="10" max="10" width="1" style="7" customWidth="1"/>
    <col min="11" max="11" width="13.6640625" style="7" customWidth="1"/>
    <col min="12" max="12" width="1" style="7" customWidth="1"/>
    <col min="13" max="13" width="13.6640625" style="7" customWidth="1"/>
    <col min="14" max="14" width="1" style="7" customWidth="1"/>
    <col min="15" max="15" width="10.5" style="7" customWidth="1"/>
    <col min="16" max="16" width="1" style="7" customWidth="1"/>
    <col min="17" max="17" width="10" style="7" customWidth="1"/>
    <col min="18" max="18" width="1" style="7" customWidth="1"/>
    <col min="19" max="19" width="10.1640625" style="7" customWidth="1"/>
    <col min="20" max="20" width="1" style="7" customWidth="1"/>
    <col min="21" max="21" width="9.1640625" style="7" customWidth="1"/>
    <col min="22" max="22" width="1" style="7" customWidth="1"/>
    <col min="23" max="23" width="8.6640625" style="7" customWidth="1"/>
    <col min="24" max="24" width="1" style="7" customWidth="1"/>
    <col min="25" max="25" width="8.83203125" style="7" customWidth="1"/>
    <col min="26" max="26" width="1" style="7" customWidth="1"/>
    <col min="27" max="27" width="4.1640625" style="7" customWidth="1"/>
    <col min="28" max="16384" width="9.33203125" style="7"/>
  </cols>
  <sheetData>
    <row r="1" spans="1:27" ht="21">
      <c r="B1" s="38"/>
    </row>
    <row r="2" spans="1:27" s="6" customFormat="1" ht="26.1" customHeight="1">
      <c r="A2" s="5" t="s">
        <v>25</v>
      </c>
    </row>
    <row r="3" spans="1:27" ht="24.75" customHeight="1">
      <c r="B3" s="8" t="s">
        <v>22</v>
      </c>
      <c r="M3" s="9"/>
      <c r="Y3" s="9"/>
      <c r="Z3" s="45" t="s">
        <v>35</v>
      </c>
    </row>
    <row r="4" spans="1:27" ht="23.25" customHeight="1">
      <c r="B4" s="8" t="s">
        <v>36</v>
      </c>
      <c r="M4" s="10"/>
      <c r="Y4" s="10"/>
      <c r="Z4" s="45" t="s">
        <v>18</v>
      </c>
    </row>
    <row r="5" spans="1:27" ht="5.0999999999999996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N5" s="12"/>
    </row>
    <row r="6" spans="1:27" ht="24.75" customHeight="1">
      <c r="A6" s="68" t="s">
        <v>24</v>
      </c>
      <c r="B6" s="69"/>
      <c r="C6" s="28"/>
      <c r="D6" s="19"/>
      <c r="E6" s="19"/>
      <c r="F6" s="29"/>
      <c r="G6" s="28"/>
      <c r="H6" s="19"/>
      <c r="I6" s="19"/>
      <c r="J6" s="29"/>
      <c r="K6" s="74" t="s">
        <v>6</v>
      </c>
      <c r="L6" s="75"/>
      <c r="M6" s="75"/>
      <c r="N6" s="76"/>
      <c r="O6" s="30"/>
      <c r="P6" s="20"/>
      <c r="Q6" s="20"/>
      <c r="R6" s="31"/>
      <c r="S6" s="30"/>
      <c r="T6" s="20"/>
      <c r="U6" s="20"/>
      <c r="V6" s="31"/>
      <c r="W6" s="21"/>
      <c r="X6" s="21"/>
      <c r="Y6" s="21"/>
      <c r="Z6" s="21"/>
    </row>
    <row r="7" spans="1:27" ht="24.75" customHeight="1">
      <c r="A7" s="70"/>
      <c r="B7" s="71"/>
      <c r="C7" s="77" t="s">
        <v>8</v>
      </c>
      <c r="D7" s="78"/>
      <c r="E7" s="78"/>
      <c r="F7" s="79"/>
      <c r="G7" s="59" t="s">
        <v>11</v>
      </c>
      <c r="H7" s="60"/>
      <c r="I7" s="60"/>
      <c r="J7" s="61"/>
      <c r="K7" s="64" t="s">
        <v>7</v>
      </c>
      <c r="L7" s="65"/>
      <c r="M7" s="65"/>
      <c r="N7" s="66"/>
      <c r="O7" s="59" t="s">
        <v>19</v>
      </c>
      <c r="P7" s="60"/>
      <c r="Q7" s="60"/>
      <c r="R7" s="61"/>
      <c r="S7" s="59" t="s">
        <v>10</v>
      </c>
      <c r="T7" s="60"/>
      <c r="U7" s="60"/>
      <c r="V7" s="61"/>
      <c r="W7" s="60" t="s">
        <v>12</v>
      </c>
      <c r="X7" s="60"/>
      <c r="Y7" s="60"/>
      <c r="Z7" s="60"/>
    </row>
    <row r="8" spans="1:27" ht="24.75" customHeight="1">
      <c r="A8" s="70"/>
      <c r="B8" s="71"/>
      <c r="C8" s="80" t="s">
        <v>9</v>
      </c>
      <c r="D8" s="70"/>
      <c r="E8" s="70"/>
      <c r="F8" s="71"/>
      <c r="G8" s="59" t="s">
        <v>21</v>
      </c>
      <c r="H8" s="60"/>
      <c r="I8" s="60"/>
      <c r="J8" s="61"/>
      <c r="K8" s="64" t="s">
        <v>16</v>
      </c>
      <c r="L8" s="65"/>
      <c r="M8" s="65"/>
      <c r="N8" s="66"/>
      <c r="O8" s="59" t="s">
        <v>20</v>
      </c>
      <c r="P8" s="60"/>
      <c r="Q8" s="60"/>
      <c r="R8" s="61"/>
      <c r="S8" s="59" t="s">
        <v>14</v>
      </c>
      <c r="T8" s="60"/>
      <c r="U8" s="60"/>
      <c r="V8" s="61"/>
      <c r="W8" s="60" t="s">
        <v>1</v>
      </c>
      <c r="X8" s="60"/>
      <c r="Y8" s="60"/>
      <c r="Z8" s="60"/>
    </row>
    <row r="9" spans="1:27" ht="24.75" customHeight="1">
      <c r="A9" s="70"/>
      <c r="B9" s="71"/>
      <c r="C9" s="67"/>
      <c r="D9" s="62"/>
      <c r="E9" s="62"/>
      <c r="F9" s="63"/>
      <c r="G9" s="67"/>
      <c r="H9" s="62"/>
      <c r="I9" s="62"/>
      <c r="J9" s="63"/>
      <c r="K9" s="64" t="s">
        <v>17</v>
      </c>
      <c r="L9" s="65"/>
      <c r="M9" s="65"/>
      <c r="N9" s="66"/>
      <c r="O9" s="59" t="s">
        <v>0</v>
      </c>
      <c r="P9" s="60"/>
      <c r="Q9" s="60"/>
      <c r="R9" s="61"/>
      <c r="S9" s="41"/>
      <c r="T9" s="42"/>
      <c r="U9" s="42"/>
      <c r="V9" s="43"/>
      <c r="W9" s="42"/>
      <c r="X9" s="42"/>
      <c r="Y9" s="42"/>
      <c r="Z9" s="42"/>
    </row>
    <row r="10" spans="1:27" ht="24.75" customHeight="1">
      <c r="A10" s="70"/>
      <c r="B10" s="71"/>
      <c r="C10" s="24"/>
      <c r="D10" s="13"/>
      <c r="E10" s="40"/>
      <c r="F10" s="44"/>
      <c r="G10" s="39"/>
      <c r="H10" s="40"/>
      <c r="I10" s="40"/>
      <c r="J10" s="44"/>
      <c r="K10" s="64" t="s">
        <v>15</v>
      </c>
      <c r="L10" s="65"/>
      <c r="M10" s="65"/>
      <c r="N10" s="66"/>
      <c r="O10" s="32"/>
      <c r="P10" s="22"/>
      <c r="Q10" s="22"/>
      <c r="R10" s="33"/>
      <c r="S10" s="34"/>
      <c r="T10" s="35"/>
      <c r="U10" s="35"/>
      <c r="V10" s="36"/>
      <c r="W10" s="23"/>
      <c r="X10" s="23"/>
      <c r="Y10" s="23"/>
      <c r="Z10" s="23"/>
    </row>
    <row r="11" spans="1:27" ht="24.75" customHeight="1">
      <c r="A11" s="70"/>
      <c r="B11" s="71"/>
      <c r="C11" s="81" t="s">
        <v>4</v>
      </c>
      <c r="D11" s="82"/>
      <c r="E11" s="51" t="s">
        <v>5</v>
      </c>
      <c r="F11" s="52"/>
      <c r="G11" s="51" t="s">
        <v>4</v>
      </c>
      <c r="H11" s="52"/>
      <c r="I11" s="57" t="s">
        <v>5</v>
      </c>
      <c r="J11" s="52"/>
      <c r="K11" s="51" t="s">
        <v>4</v>
      </c>
      <c r="L11" s="52"/>
      <c r="M11" s="57" t="s">
        <v>5</v>
      </c>
      <c r="N11" s="52"/>
      <c r="O11" s="51" t="s">
        <v>4</v>
      </c>
      <c r="P11" s="52"/>
      <c r="Q11" s="57" t="s">
        <v>5</v>
      </c>
      <c r="R11" s="52"/>
      <c r="S11" s="51" t="s">
        <v>4</v>
      </c>
      <c r="T11" s="52"/>
      <c r="U11" s="51" t="s">
        <v>5</v>
      </c>
      <c r="V11" s="52"/>
      <c r="W11" s="51" t="s">
        <v>4</v>
      </c>
      <c r="X11" s="52"/>
      <c r="Y11" s="57" t="s">
        <v>5</v>
      </c>
      <c r="Z11" s="58"/>
    </row>
    <row r="12" spans="1:27" s="11" customFormat="1" ht="24.75" customHeight="1">
      <c r="A12" s="72"/>
      <c r="B12" s="73"/>
      <c r="C12" s="53" t="s">
        <v>2</v>
      </c>
      <c r="D12" s="56"/>
      <c r="E12" s="53" t="s">
        <v>3</v>
      </c>
      <c r="F12" s="54"/>
      <c r="G12" s="53" t="s">
        <v>2</v>
      </c>
      <c r="H12" s="54"/>
      <c r="I12" s="55" t="s">
        <v>3</v>
      </c>
      <c r="J12" s="54"/>
      <c r="K12" s="53" t="s">
        <v>2</v>
      </c>
      <c r="L12" s="54"/>
      <c r="M12" s="55" t="s">
        <v>3</v>
      </c>
      <c r="N12" s="54"/>
      <c r="O12" s="53" t="s">
        <v>2</v>
      </c>
      <c r="P12" s="54"/>
      <c r="Q12" s="55" t="s">
        <v>3</v>
      </c>
      <c r="R12" s="54"/>
      <c r="S12" s="53" t="s">
        <v>2</v>
      </c>
      <c r="T12" s="54"/>
      <c r="U12" s="53" t="s">
        <v>3</v>
      </c>
      <c r="V12" s="54"/>
      <c r="W12" s="53" t="s">
        <v>2</v>
      </c>
      <c r="X12" s="54"/>
      <c r="Y12" s="55" t="s">
        <v>3</v>
      </c>
      <c r="Z12" s="56"/>
    </row>
    <row r="13" spans="1:27" s="1" customFormat="1" ht="5.0999999999999996" customHeight="1">
      <c r="A13" s="14"/>
      <c r="B13" s="18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W13" s="14"/>
      <c r="X13" s="14"/>
      <c r="Y13" s="14"/>
      <c r="Z13" s="14"/>
    </row>
    <row r="14" spans="1:27" s="15" customFormat="1" ht="24" customHeight="1">
      <c r="A14" s="37" t="s">
        <v>13</v>
      </c>
      <c r="B14" s="16"/>
      <c r="C14" s="3">
        <f>SUM(C15:C23)</f>
        <v>34412</v>
      </c>
      <c r="D14" s="3"/>
      <c r="E14" s="3">
        <f>SUM(E15:E23)</f>
        <v>424235.78250000003</v>
      </c>
      <c r="F14" s="3"/>
      <c r="G14" s="3">
        <f>SUM(G15:G23)</f>
        <v>34110</v>
      </c>
      <c r="H14" s="3"/>
      <c r="I14" s="3">
        <f>SUM(I15:I23)</f>
        <v>407190.0625</v>
      </c>
      <c r="J14" s="3"/>
      <c r="K14" s="3">
        <f>SUM(K15:K23)</f>
        <v>254</v>
      </c>
      <c r="L14" s="3"/>
      <c r="M14" s="3">
        <f>SUM(M15:M23)</f>
        <v>3475.9425000000001</v>
      </c>
      <c r="N14" s="48"/>
      <c r="O14" s="3">
        <f>SUM(O15:O23)</f>
        <v>13</v>
      </c>
      <c r="P14" s="3"/>
      <c r="Q14" s="3">
        <f>SUM(Q15:Q23)</f>
        <v>11546.75</v>
      </c>
      <c r="R14" s="3"/>
      <c r="S14" s="3">
        <f>SUM(S15:S23)</f>
        <v>23</v>
      </c>
      <c r="T14" s="3"/>
      <c r="U14" s="3">
        <f>SUM(U15:U23)</f>
        <v>1905.502</v>
      </c>
      <c r="V14" s="3"/>
      <c r="W14" s="3">
        <f>SUM(W15:W23)</f>
        <v>12</v>
      </c>
      <c r="X14" s="3"/>
      <c r="Y14" s="3">
        <f>SUM(Y15:Y23)</f>
        <v>117.5</v>
      </c>
      <c r="Z14" s="49"/>
      <c r="AA14" s="49"/>
    </row>
    <row r="15" spans="1:27" s="1" customFormat="1" ht="24" customHeight="1">
      <c r="A15" s="11"/>
      <c r="B15" s="17" t="s">
        <v>26</v>
      </c>
      <c r="C15" s="4">
        <f>495+1423</f>
        <v>1918</v>
      </c>
      <c r="D15" s="4"/>
      <c r="E15" s="3">
        <f>67.4425+1255.79</f>
        <v>1323.2325000000001</v>
      </c>
      <c r="F15" s="4"/>
      <c r="G15" s="3">
        <f>493+1410</f>
        <v>1903</v>
      </c>
      <c r="H15" s="3"/>
      <c r="I15" s="3">
        <f>67.2225+1243.79</f>
        <v>1311.0125</v>
      </c>
      <c r="J15" s="3"/>
      <c r="K15" s="3">
        <f>1+12</f>
        <v>13</v>
      </c>
      <c r="L15" s="3"/>
      <c r="M15" s="3">
        <f>0.2+11</f>
        <v>11.2</v>
      </c>
      <c r="N15" s="48"/>
      <c r="O15" s="3" t="s">
        <v>23</v>
      </c>
      <c r="P15" s="3"/>
      <c r="Q15" s="3" t="s">
        <v>23</v>
      </c>
      <c r="R15" s="3"/>
      <c r="S15" s="3">
        <v>1</v>
      </c>
      <c r="T15" s="3"/>
      <c r="U15" s="3">
        <v>2E-3</v>
      </c>
      <c r="V15" s="3"/>
      <c r="W15" s="3">
        <v>1</v>
      </c>
      <c r="X15" s="3"/>
      <c r="Y15" s="3">
        <v>1</v>
      </c>
      <c r="Z15" s="50"/>
      <c r="AA15" s="50"/>
    </row>
    <row r="16" spans="1:27" s="1" customFormat="1" ht="24" customHeight="1">
      <c r="A16" s="11"/>
      <c r="B16" s="17" t="s">
        <v>27</v>
      </c>
      <c r="C16" s="46">
        <f>4892+5679</f>
        <v>10571</v>
      </c>
      <c r="D16" s="25"/>
      <c r="E16" s="47">
        <f>12092.53+25954.51</f>
        <v>38047.040000000001</v>
      </c>
      <c r="F16" s="25"/>
      <c r="G16" s="46">
        <f>4854+5628</f>
        <v>10482</v>
      </c>
      <c r="H16" s="3"/>
      <c r="I16" s="46">
        <f>11999.78+25722.96</f>
        <v>37722.74</v>
      </c>
      <c r="J16" s="3"/>
      <c r="K16" s="3">
        <f>30+40</f>
        <v>70</v>
      </c>
      <c r="L16" s="3"/>
      <c r="M16" s="3">
        <f>74+184.8</f>
        <v>258.8</v>
      </c>
      <c r="N16" s="48"/>
      <c r="O16" s="3">
        <f>2+3</f>
        <v>5</v>
      </c>
      <c r="P16" s="3"/>
      <c r="Q16" s="3">
        <f>4.25+13</f>
        <v>17.25</v>
      </c>
      <c r="R16" s="3"/>
      <c r="S16" s="3">
        <f>3+5</f>
        <v>8</v>
      </c>
      <c r="T16" s="3"/>
      <c r="U16" s="3">
        <f>7.5+20.75</f>
        <v>28.25</v>
      </c>
      <c r="V16" s="3"/>
      <c r="W16" s="3">
        <f>3+3</f>
        <v>6</v>
      </c>
      <c r="X16" s="3"/>
      <c r="Y16" s="3">
        <f>7+13</f>
        <v>20</v>
      </c>
      <c r="Z16" s="50"/>
      <c r="AA16" s="50"/>
    </row>
    <row r="17" spans="1:27" s="1" customFormat="1" ht="24" customHeight="1">
      <c r="A17" s="11"/>
      <c r="B17" s="17" t="s">
        <v>28</v>
      </c>
      <c r="C17" s="3">
        <f>3752+2525</f>
        <v>6277</v>
      </c>
      <c r="D17" s="3"/>
      <c r="E17" s="3">
        <f>24142.04+20890.63</f>
        <v>45032.67</v>
      </c>
      <c r="F17" s="3"/>
      <c r="G17" s="3">
        <f>3721+2510</f>
        <v>6231</v>
      </c>
      <c r="H17" s="3"/>
      <c r="I17" s="3">
        <f>23937.99+20766.55</f>
        <v>44704.54</v>
      </c>
      <c r="J17" s="3"/>
      <c r="K17" s="3">
        <f>27+13</f>
        <v>40</v>
      </c>
      <c r="L17" s="3"/>
      <c r="M17" s="3">
        <f>177.05+106.575</f>
        <v>283.625</v>
      </c>
      <c r="N17" s="48"/>
      <c r="O17" s="3">
        <v>1</v>
      </c>
      <c r="P17" s="3"/>
      <c r="Q17" s="3">
        <v>9</v>
      </c>
      <c r="R17" s="3"/>
      <c r="S17" s="3">
        <v>3</v>
      </c>
      <c r="T17" s="3"/>
      <c r="U17" s="3">
        <v>20</v>
      </c>
      <c r="V17" s="3"/>
      <c r="W17" s="3">
        <f>1+1</f>
        <v>2</v>
      </c>
      <c r="X17" s="3"/>
      <c r="Y17" s="3">
        <f>7+8.5</f>
        <v>15.5</v>
      </c>
      <c r="Z17" s="50"/>
      <c r="AA17" s="50"/>
    </row>
    <row r="18" spans="1:27" s="1" customFormat="1" ht="24" customHeight="1">
      <c r="A18" s="11"/>
      <c r="B18" s="17" t="s">
        <v>29</v>
      </c>
      <c r="C18" s="3">
        <f>6251+3859</f>
        <v>10110</v>
      </c>
      <c r="D18" s="3"/>
      <c r="E18" s="3">
        <f>69010.48+63080.89</f>
        <v>132091.37</v>
      </c>
      <c r="F18" s="3"/>
      <c r="G18" s="3">
        <f>6205+3824</f>
        <v>10029</v>
      </c>
      <c r="H18" s="3"/>
      <c r="I18" s="3">
        <f>68502.23+62512.82</f>
        <v>131015.04999999999</v>
      </c>
      <c r="J18" s="3"/>
      <c r="K18" s="3">
        <f>44+33</f>
        <v>77</v>
      </c>
      <c r="L18" s="3"/>
      <c r="M18" s="3">
        <f>488.75+538.0675</f>
        <v>1026.8175000000001</v>
      </c>
      <c r="N18" s="48"/>
      <c r="O18" s="3">
        <v>2</v>
      </c>
      <c r="P18" s="3"/>
      <c r="Q18" s="3">
        <v>19.5</v>
      </c>
      <c r="R18" s="3"/>
      <c r="S18" s="3">
        <v>2</v>
      </c>
      <c r="T18" s="3"/>
      <c r="U18" s="3">
        <v>30</v>
      </c>
      <c r="V18" s="3"/>
      <c r="W18" s="3" t="s">
        <v>23</v>
      </c>
      <c r="X18" s="3"/>
      <c r="Y18" s="3" t="s">
        <v>23</v>
      </c>
      <c r="Z18" s="50"/>
      <c r="AA18" s="50"/>
    </row>
    <row r="19" spans="1:27" s="1" customFormat="1" ht="24" customHeight="1">
      <c r="A19" s="11"/>
      <c r="B19" s="17" t="s">
        <v>30</v>
      </c>
      <c r="C19" s="3">
        <f>2141+915+1297</f>
        <v>4353</v>
      </c>
      <c r="D19" s="3"/>
      <c r="E19" s="3">
        <f>44709.09+23779.54+42057.57</f>
        <v>110546.20000000001</v>
      </c>
      <c r="F19" s="3"/>
      <c r="G19" s="3">
        <f>2120+899+1280</f>
        <v>4299</v>
      </c>
      <c r="H19" s="3"/>
      <c r="I19" s="3">
        <f>44273.84+23366.54+41500.07</f>
        <v>109140.45000000001</v>
      </c>
      <c r="J19" s="3"/>
      <c r="K19" s="3">
        <f>16+13+14</f>
        <v>43</v>
      </c>
      <c r="L19" s="3"/>
      <c r="M19" s="3">
        <f>329+336+462.5</f>
        <v>1127.5</v>
      </c>
      <c r="N19" s="48"/>
      <c r="O19" s="3">
        <v>1</v>
      </c>
      <c r="P19" s="3"/>
      <c r="Q19" s="3">
        <v>20</v>
      </c>
      <c r="R19" s="3"/>
      <c r="S19" s="3">
        <f>4+1+2</f>
        <v>7</v>
      </c>
      <c r="T19" s="3"/>
      <c r="U19" s="3">
        <f>86.25+26+65</f>
        <v>177.25</v>
      </c>
      <c r="V19" s="3"/>
      <c r="W19" s="3">
        <f>2+1</f>
        <v>3</v>
      </c>
      <c r="X19" s="3"/>
      <c r="Y19" s="3">
        <f>51+30</f>
        <v>81</v>
      </c>
      <c r="Z19" s="50"/>
      <c r="AA19" s="50"/>
    </row>
    <row r="20" spans="1:27" s="1" customFormat="1" ht="24" customHeight="1">
      <c r="A20" s="11"/>
      <c r="B20" s="17" t="s">
        <v>31</v>
      </c>
      <c r="C20" s="3">
        <f>482+322</f>
        <v>804</v>
      </c>
      <c r="D20" s="3"/>
      <c r="E20" s="3">
        <f>20401.27+16606.22</f>
        <v>37007.490000000005</v>
      </c>
      <c r="F20" s="3"/>
      <c r="G20" s="3">
        <f>479+319</f>
        <v>798</v>
      </c>
      <c r="H20" s="3"/>
      <c r="I20" s="3">
        <f>20273.27+16456.22</f>
        <v>36729.490000000005</v>
      </c>
      <c r="J20" s="3"/>
      <c r="K20" s="3">
        <f>3+2</f>
        <v>5</v>
      </c>
      <c r="L20" s="3"/>
      <c r="M20" s="3">
        <f>128+100</f>
        <v>228</v>
      </c>
      <c r="N20" s="48"/>
      <c r="O20" s="3" t="s">
        <v>23</v>
      </c>
      <c r="P20" s="3"/>
      <c r="Q20" s="3" t="s">
        <v>23</v>
      </c>
      <c r="R20" s="3"/>
      <c r="S20" s="3">
        <v>1</v>
      </c>
      <c r="T20" s="3"/>
      <c r="U20" s="3">
        <v>50</v>
      </c>
      <c r="V20" s="3"/>
      <c r="W20" s="3" t="s">
        <v>23</v>
      </c>
      <c r="X20" s="3"/>
      <c r="Y20" s="3" t="s">
        <v>23</v>
      </c>
      <c r="Z20" s="50"/>
      <c r="AA20" s="50"/>
    </row>
    <row r="21" spans="1:27" s="1" customFormat="1" ht="24" customHeight="1">
      <c r="A21" s="11"/>
      <c r="B21" s="17" t="s">
        <v>32</v>
      </c>
      <c r="C21" s="3">
        <f>207+71+57</f>
        <v>335</v>
      </c>
      <c r="D21" s="3"/>
      <c r="E21" s="3">
        <f>13569.38+6083.52+6256.13</f>
        <v>25909.030000000002</v>
      </c>
      <c r="F21" s="3"/>
      <c r="G21" s="3">
        <f>204+68+57</f>
        <v>329</v>
      </c>
      <c r="H21" s="3"/>
      <c r="I21" s="3">
        <f>13356.38+5825.52+6256.13</f>
        <v>25438.030000000002</v>
      </c>
      <c r="J21" s="3"/>
      <c r="K21" s="3">
        <f>3+2</f>
        <v>5</v>
      </c>
      <c r="L21" s="3"/>
      <c r="M21" s="3">
        <f>213+178</f>
        <v>391</v>
      </c>
      <c r="N21" s="48"/>
      <c r="O21" s="3">
        <v>1</v>
      </c>
      <c r="P21" s="3"/>
      <c r="Q21" s="3">
        <v>80</v>
      </c>
      <c r="R21" s="3"/>
      <c r="S21" s="3" t="s">
        <v>23</v>
      </c>
      <c r="T21" s="3"/>
      <c r="U21" s="3" t="s">
        <v>23</v>
      </c>
      <c r="V21" s="3"/>
      <c r="W21" s="3" t="s">
        <v>23</v>
      </c>
      <c r="X21" s="3"/>
      <c r="Y21" s="3" t="s">
        <v>23</v>
      </c>
      <c r="Z21" s="50"/>
      <c r="AA21" s="50"/>
    </row>
    <row r="22" spans="1:27" s="1" customFormat="1" ht="24" customHeight="1">
      <c r="A22" s="11"/>
      <c r="B22" s="17" t="s">
        <v>33</v>
      </c>
      <c r="C22" s="1">
        <f>17+9+8</f>
        <v>34</v>
      </c>
      <c r="E22" s="2">
        <f>2578.75+1831+2654</f>
        <v>7063.75</v>
      </c>
      <c r="G22" s="2">
        <f>16+9+7</f>
        <v>32</v>
      </c>
      <c r="H22" s="2"/>
      <c r="I22" s="2">
        <f>2429.75+1831+2356</f>
        <v>6616.75</v>
      </c>
      <c r="J22" s="50"/>
      <c r="K22" s="3">
        <f>1</f>
        <v>1</v>
      </c>
      <c r="L22" s="3"/>
      <c r="M22" s="3">
        <v>149</v>
      </c>
      <c r="N22" s="50"/>
      <c r="O22" s="3">
        <v>1</v>
      </c>
      <c r="P22" s="3"/>
      <c r="Q22" s="3">
        <v>298</v>
      </c>
      <c r="R22" s="3"/>
      <c r="S22" s="3" t="s">
        <v>23</v>
      </c>
      <c r="T22" s="3"/>
      <c r="U22" s="3" t="s">
        <v>37</v>
      </c>
      <c r="V22" s="3"/>
      <c r="W22" s="3" t="s">
        <v>23</v>
      </c>
      <c r="X22" s="3"/>
      <c r="Y22" s="3" t="s">
        <v>23</v>
      </c>
      <c r="Z22" s="50"/>
      <c r="AA22" s="50"/>
    </row>
    <row r="23" spans="1:27" s="1" customFormat="1" ht="24" customHeight="1">
      <c r="A23" s="11"/>
      <c r="B23" s="17" t="s">
        <v>34</v>
      </c>
      <c r="C23" s="4">
        <f>4+6</f>
        <v>10</v>
      </c>
      <c r="D23" s="4"/>
      <c r="E23" s="3">
        <f>2430+24785</f>
        <v>27215</v>
      </c>
      <c r="F23" s="3"/>
      <c r="G23" s="3">
        <f>4+3</f>
        <v>7</v>
      </c>
      <c r="H23" s="3"/>
      <c r="I23" s="3">
        <f>2430+12082</f>
        <v>14512</v>
      </c>
      <c r="J23" s="3"/>
      <c r="K23" s="3" t="s">
        <v>23</v>
      </c>
      <c r="L23" s="3"/>
      <c r="M23" s="3" t="s">
        <v>23</v>
      </c>
      <c r="N23" s="48"/>
      <c r="O23" s="3">
        <v>2</v>
      </c>
      <c r="P23" s="3"/>
      <c r="Q23" s="3">
        <v>11103</v>
      </c>
      <c r="R23" s="3"/>
      <c r="S23" s="3">
        <v>1</v>
      </c>
      <c r="T23" s="3"/>
      <c r="U23" s="3">
        <v>1600</v>
      </c>
      <c r="V23" s="3"/>
      <c r="W23" s="3" t="s">
        <v>23</v>
      </c>
      <c r="X23" s="3"/>
      <c r="Y23" s="3" t="s">
        <v>23</v>
      </c>
      <c r="Z23" s="50"/>
      <c r="AA23" s="50"/>
    </row>
    <row r="24" spans="1:27" s="1" customFormat="1" ht="17.25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7" s="1" customFormat="1" ht="17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27" s="1" customFormat="1" ht="17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AA26" s="83">
        <v>51</v>
      </c>
    </row>
    <row r="27" spans="1:27" s="1" customFormat="1" ht="17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27" s="1" customFormat="1" ht="17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27" s="1" customFormat="1" ht="17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27" s="1" customFormat="1" ht="17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27" s="1" customFormat="1" ht="17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27" s="1" customFormat="1" ht="17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2:13" s="1" customFormat="1" ht="17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2:13" s="1" customFormat="1" ht="17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2:13" s="1" customFormat="1" ht="17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2:13" s="1" customFormat="1" ht="17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2:13" s="1" customFormat="1" ht="17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2:13" s="1" customFormat="1" ht="17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2:13" s="1" customFormat="1" ht="17.25"/>
    <row r="40" spans="2:13" s="1" customFormat="1" ht="17.25"/>
    <row r="41" spans="2:13" s="1" customFormat="1" ht="17.25"/>
    <row r="42" spans="2:13" s="1" customFormat="1" ht="17.25"/>
    <row r="43" spans="2:13" s="1" customFormat="1" ht="17.25"/>
    <row r="44" spans="2:13" s="1" customFormat="1" ht="17.25"/>
    <row r="45" spans="2:13" s="1" customFormat="1" ht="17.25"/>
    <row r="46" spans="2:13" s="1" customFormat="1" ht="17.25"/>
    <row r="47" spans="2:13" s="1" customFormat="1" ht="17.25"/>
    <row r="48" spans="2:13" s="1" customFormat="1" ht="17.25"/>
    <row r="49" s="1" customFormat="1" ht="17.25"/>
    <row r="50" s="1" customFormat="1" ht="17.25"/>
    <row r="51" s="1" customFormat="1" ht="17.25"/>
    <row r="52" s="1" customFormat="1" ht="17.25"/>
    <row r="53" s="1" customFormat="1" ht="17.25"/>
    <row r="54" s="1" customFormat="1" ht="17.25"/>
    <row r="55" s="1" customFormat="1" ht="17.25"/>
    <row r="56" s="1" customFormat="1" ht="17.25"/>
    <row r="57" s="1" customFormat="1" ht="17.25"/>
    <row r="58" s="1" customFormat="1" ht="17.25"/>
    <row r="59" s="1" customFormat="1" ht="17.25"/>
    <row r="60" s="1" customFormat="1" ht="17.25"/>
    <row r="61" s="1" customFormat="1" ht="17.25"/>
    <row r="62" s="1" customFormat="1" ht="17.25"/>
    <row r="63" s="1" customFormat="1" ht="17.25"/>
    <row r="64" s="1" customFormat="1" ht="17.25"/>
    <row r="65" s="1" customFormat="1" ht="17.25"/>
    <row r="66" s="1" customFormat="1" ht="17.25"/>
    <row r="67" s="1" customFormat="1" ht="17.25"/>
    <row r="68" s="1" customFormat="1" ht="17.25"/>
    <row r="69" s="1" customFormat="1" ht="17.25"/>
    <row r="70" s="1" customFormat="1" ht="17.25"/>
    <row r="71" s="1" customFormat="1" ht="17.25"/>
    <row r="72" s="1" customFormat="1" ht="17.25"/>
    <row r="73" s="1" customFormat="1" ht="17.25"/>
    <row r="74" s="1" customFormat="1" ht="17.25"/>
    <row r="75" s="1" customFormat="1" ht="17.25"/>
    <row r="76" s="1" customFormat="1" ht="17.25"/>
    <row r="77" s="1" customFormat="1" ht="17.25"/>
    <row r="78" s="1" customFormat="1" ht="17.25"/>
    <row r="79" s="1" customFormat="1" ht="17.25"/>
    <row r="80" s="1" customFormat="1" ht="17.25"/>
    <row r="81" s="1" customFormat="1" ht="17.25"/>
    <row r="82" s="1" customFormat="1" ht="17.25"/>
    <row r="83" s="1" customFormat="1" ht="17.25"/>
    <row r="84" s="1" customFormat="1" ht="17.25"/>
    <row r="85" s="1" customFormat="1" ht="17.25"/>
    <row r="86" s="1" customFormat="1" ht="17.25"/>
    <row r="87" s="1" customFormat="1" ht="17.25"/>
    <row r="88" s="1" customFormat="1" ht="17.25"/>
    <row r="89" s="1" customFormat="1" ht="17.25"/>
    <row r="90" s="1" customFormat="1" ht="17.25"/>
    <row r="91" s="1" customFormat="1" ht="17.25"/>
  </sheetData>
  <mergeCells count="45">
    <mergeCell ref="C9:D9"/>
    <mergeCell ref="O9:R9"/>
    <mergeCell ref="A6:B12"/>
    <mergeCell ref="K6:N6"/>
    <mergeCell ref="K7:N7"/>
    <mergeCell ref="K8:N8"/>
    <mergeCell ref="K9:N9"/>
    <mergeCell ref="C7:F7"/>
    <mergeCell ref="C8:F8"/>
    <mergeCell ref="I11:J11"/>
    <mergeCell ref="I12:J12"/>
    <mergeCell ref="G12:H12"/>
    <mergeCell ref="E11:F11"/>
    <mergeCell ref="C11:D11"/>
    <mergeCell ref="C12:D12"/>
    <mergeCell ref="E12:F12"/>
    <mergeCell ref="E9:F9"/>
    <mergeCell ref="G9:H9"/>
    <mergeCell ref="G7:J7"/>
    <mergeCell ref="G11:H11"/>
    <mergeCell ref="K11:L11"/>
    <mergeCell ref="G8:J8"/>
    <mergeCell ref="K12:L12"/>
    <mergeCell ref="M12:N12"/>
    <mergeCell ref="O12:P12"/>
    <mergeCell ref="Q12:R12"/>
    <mergeCell ref="I9:J9"/>
    <mergeCell ref="M11:N11"/>
    <mergeCell ref="K10:N10"/>
    <mergeCell ref="O11:P11"/>
    <mergeCell ref="Q11:R11"/>
    <mergeCell ref="O7:R7"/>
    <mergeCell ref="S7:V7"/>
    <mergeCell ref="W7:Z7"/>
    <mergeCell ref="O8:R8"/>
    <mergeCell ref="S8:V8"/>
    <mergeCell ref="W8:Z8"/>
    <mergeCell ref="S11:T11"/>
    <mergeCell ref="U11:V11"/>
    <mergeCell ref="W12:X12"/>
    <mergeCell ref="Y12:Z12"/>
    <mergeCell ref="W11:X11"/>
    <mergeCell ref="Y11:Z11"/>
    <mergeCell ref="S12:T12"/>
    <mergeCell ref="U12:V12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DELL</cp:lastModifiedBy>
  <cp:lastPrinted>2015-02-04T04:14:04Z</cp:lastPrinted>
  <dcterms:created xsi:type="dcterms:W3CDTF">1999-10-20T08:39:17Z</dcterms:created>
  <dcterms:modified xsi:type="dcterms:W3CDTF">2015-02-04T04:14:08Z</dcterms:modified>
</cp:coreProperties>
</file>