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91"/>
  </bookViews>
  <sheets>
    <sheet name="ตาราง 4.3" sheetId="8" r:id="rId1"/>
  </sheets>
  <calcPr calcId="125725"/>
</workbook>
</file>

<file path=xl/calcChain.xml><?xml version="1.0" encoding="utf-8"?>
<calcChain xmlns="http://schemas.openxmlformats.org/spreadsheetml/2006/main">
  <c r="S18" i="8"/>
  <c r="S17"/>
  <c r="S16"/>
  <c r="S15"/>
  <c r="S14"/>
  <c r="S13"/>
  <c r="S12"/>
  <c r="Q19"/>
  <c r="Q18"/>
  <c r="Q17"/>
  <c r="Q16"/>
  <c r="Q15"/>
  <c r="Q14"/>
  <c r="Q13"/>
  <c r="Q12"/>
  <c r="O18"/>
  <c r="O17"/>
  <c r="O16"/>
  <c r="O15"/>
  <c r="O14"/>
  <c r="O13"/>
  <c r="O12"/>
  <c r="M18"/>
  <c r="M17"/>
  <c r="M16"/>
  <c r="M15"/>
  <c r="M14"/>
  <c r="M13"/>
  <c r="M12"/>
  <c r="K20"/>
  <c r="K19"/>
  <c r="K18"/>
  <c r="K17"/>
  <c r="K16"/>
  <c r="K15"/>
  <c r="K14"/>
  <c r="K13"/>
  <c r="K12"/>
  <c r="I20"/>
  <c r="I19"/>
  <c r="I18"/>
  <c r="I17"/>
  <c r="I16"/>
  <c r="I15"/>
  <c r="I14"/>
  <c r="I13"/>
  <c r="I12"/>
  <c r="G20"/>
  <c r="G19"/>
  <c r="G18"/>
  <c r="G17"/>
  <c r="G16"/>
  <c r="G15"/>
  <c r="G14"/>
  <c r="G13"/>
  <c r="E20"/>
  <c r="E19"/>
  <c r="E18"/>
  <c r="E17"/>
  <c r="E16"/>
  <c r="E15"/>
  <c r="E14"/>
  <c r="E13"/>
  <c r="E12"/>
  <c r="G12"/>
  <c r="C20"/>
  <c r="C19"/>
  <c r="C18"/>
  <c r="C17"/>
  <c r="C16"/>
  <c r="C15"/>
  <c r="C14"/>
  <c r="C13"/>
  <c r="C12"/>
  <c r="S11" l="1"/>
  <c r="Q11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<sst xmlns="http://schemas.openxmlformats.org/spreadsheetml/2006/main" count="43" uniqueCount="30">
  <si>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</si>
  <si>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</si>
  <si>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</si>
  <si>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</si>
  <si>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</si>
  <si>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</si>
  <si>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</si>
  <si>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</si>
  <si>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</si>
  <si>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</si>
  <si>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>-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</si>
  <si>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</si>
  <si>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</si>
  <si>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</si>
  <si>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</si>
  <si>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</si>
  <si>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</si>
  <si>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</si>
  <si>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</si>
  <si>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</si>
  <si>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</si>
  <si>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</si>
  <si>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</si>
  <si>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      500   ขึ้นไป  and over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</si>
  <si>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</si>
  <si>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</si>
  <si>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</si>
  <si>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</si>
  <si>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4.3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</si>
  <si>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4.3  Number of holdings reporting own land and area owned by type of documentary of right and size of total area of holding</t>
  </si>
</sst>
</file>

<file path=xl/styles.xml><?xml version="1.0" encoding="utf-8"?>
<styleSheet xmlns="http://schemas.openxmlformats.org/spreadsheetml/2006/main">
  <fonts count="6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2" borderId="18" xfId="0" applyFont="1" applyFill="1" applyBorder="1"/>
    <xf numFmtId="0" fontId="3" fillId="2" borderId="4" xfId="0" applyFont="1" applyFill="1" applyBorder="1"/>
    <xf numFmtId="0" fontId="3" fillId="2" borderId="14" xfId="0" applyFont="1" applyFill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4" fillId="0" borderId="15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3" fillId="0" borderId="0" xfId="0" applyFont="1" applyBorder="1" applyAlignment="1"/>
    <xf numFmtId="0" fontId="3" fillId="0" borderId="13" xfId="0" applyFont="1" applyBorder="1"/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Alignment="1"/>
    <xf numFmtId="0" fontId="3" fillId="0" borderId="4" xfId="0" applyFont="1" applyBorder="1"/>
    <xf numFmtId="0" fontId="3" fillId="0" borderId="14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110069</xdr:colOff>
      <xdr:row>4</xdr:row>
      <xdr:rowOff>270935</xdr:rowOff>
    </xdr:from>
    <xdr:to>
      <xdr:col>7</xdr:col>
      <xdr:colOff>228603</xdr:colOff>
      <xdr:row>5</xdr:row>
      <xdr:rowOff>299510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3005669" y="1159935"/>
          <a:ext cx="1888067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 5 / นส.3 / นส. 3ก./</a:t>
          </a:r>
          <a:r>
            <a:rPr lang="en-US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5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นส.3ข</a:t>
          </a:r>
        </a:p>
      </xdr:txBody>
    </xdr:sp>
    <xdr:clientData/>
  </xdr:twoCellAnchor>
  <xdr:twoCellAnchor>
    <xdr:from>
      <xdr:col>4</xdr:col>
      <xdr:colOff>232835</xdr:colOff>
      <xdr:row>5</xdr:row>
      <xdr:rowOff>190500</xdr:rowOff>
    </xdr:from>
    <xdr:to>
      <xdr:col>7</xdr:col>
      <xdr:colOff>138645</xdr:colOff>
      <xdr:row>7</xdr:row>
      <xdr:rowOff>9525</xdr:rowOff>
    </xdr:to>
    <xdr:grpSp>
      <xdr:nvGrpSpPr>
        <xdr:cNvPr id="4" name="Group 3"/>
        <xdr:cNvGrpSpPr/>
      </xdr:nvGrpSpPr>
      <xdr:grpSpPr>
        <a:xfrm>
          <a:off x="3242735" y="1371600"/>
          <a:ext cx="1544110" cy="466725"/>
          <a:chOff x="2734042" y="1104900"/>
          <a:chExt cx="1534562" cy="476250"/>
        </a:xfrm>
      </xdr:grpSpPr>
      <xdr:sp macro="" textlink="">
        <xdr:nvSpPr>
          <xdr:cNvPr id="5" name="Rectangle 1"/>
          <xdr:cNvSpPr>
            <a:spLocks noChangeArrowheads="1"/>
          </xdr:cNvSpPr>
        </xdr:nvSpPr>
        <xdr:spPr bwMode="auto">
          <a:xfrm>
            <a:off x="2734042" y="1104900"/>
            <a:ext cx="1534562" cy="2716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r>
              <a:rPr lang="en-US" sz="1400" b="0" i="0" u="none" strike="noStrike" baseline="0">
                <a:solidFill>
                  <a:schemeClr val="tx1"/>
                </a:solidFill>
                <a:latin typeface="TH SarabunPSK" pitchFamily="34" charset="-34"/>
                <a:cs typeface="TH SarabunPSK" pitchFamily="34" charset="-34"/>
              </a:rPr>
              <a:t>Title deed / NS 5 / NS 3K </a:t>
            </a: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Rectangle 1"/>
          <xdr:cNvSpPr>
            <a:spLocks noChangeArrowheads="1"/>
          </xdr:cNvSpPr>
        </xdr:nvSpPr>
        <xdr:spPr bwMode="auto">
          <a:xfrm>
            <a:off x="2928091" y="1317272"/>
            <a:ext cx="1195592" cy="2638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45720" rIns="0" bIns="0" anchor="t" upright="1"/>
          <a:lstStyle/>
          <a:p>
            <a:pPr algn="l" rtl="0">
              <a:defRPr sz="1000"/>
            </a:pPr>
            <a:endParaRPr lang="th-TH" sz="1400" b="0" i="0" u="none" strike="noStrike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U28"/>
  <sheetViews>
    <sheetView tabSelected="1" defaultGridColor="0" topLeftCell="A10" colorId="12" zoomScaleNormal="100" workbookViewId="0">
      <selection activeCell="O28" sqref="O28"/>
    </sheetView>
  </sheetViews>
  <sheetFormatPr defaultColWidth="9.33203125" defaultRowHeight="19.5"/>
  <cols>
    <col min="1" max="1" width="3.6640625" style="2" customWidth="1"/>
    <col min="2" max="2" width="33.5" style="2" customWidth="1"/>
    <col min="3" max="3" width="12.5" style="2" customWidth="1"/>
    <col min="4" max="4" width="3" style="2" customWidth="1"/>
    <col min="5" max="5" width="12.6640625" style="2" customWidth="1"/>
    <col min="6" max="6" width="3.5" style="2" customWidth="1"/>
    <col min="7" max="7" width="12.5" style="2" customWidth="1"/>
    <col min="8" max="8" width="3.33203125" style="2" customWidth="1"/>
    <col min="9" max="9" width="12.6640625" style="2" customWidth="1"/>
    <col min="10" max="10" width="4.1640625" style="2" customWidth="1"/>
    <col min="11" max="11" width="12.1640625" style="2" customWidth="1"/>
    <col min="12" max="12" width="3.83203125" style="2" customWidth="1"/>
    <col min="13" max="13" width="11" style="2" customWidth="1"/>
    <col min="14" max="14" width="3.5" style="2" customWidth="1"/>
    <col min="15" max="15" width="10.6640625" style="2" customWidth="1"/>
    <col min="16" max="16" width="3.33203125" style="2" customWidth="1"/>
    <col min="17" max="17" width="10.1640625" style="2" customWidth="1"/>
    <col min="18" max="18" width="3.6640625" style="2" customWidth="1"/>
    <col min="19" max="19" width="10.6640625" style="2" customWidth="1"/>
    <col min="20" max="20" width="3.1640625" style="2" customWidth="1"/>
    <col min="21" max="21" width="4" style="2" customWidth="1"/>
    <col min="22" max="16384" width="9.33203125" style="2"/>
  </cols>
  <sheetData>
    <row r="2" spans="1:21" ht="23.1" customHeight="1">
      <c r="A2" s="10"/>
      <c r="B2" s="1" t="s">
        <v>28</v>
      </c>
      <c r="N2" s="10"/>
      <c r="O2" s="3"/>
      <c r="S2" s="3"/>
      <c r="T2" s="8" t="s">
        <v>25</v>
      </c>
    </row>
    <row r="3" spans="1:21" ht="23.1" customHeight="1">
      <c r="B3" s="1" t="s">
        <v>29</v>
      </c>
      <c r="O3" s="3"/>
      <c r="S3" s="4"/>
      <c r="T3" s="8" t="s">
        <v>24</v>
      </c>
    </row>
    <row r="4" spans="1:21" ht="5.0999999999999996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1" s="1" customFormat="1" ht="24" customHeight="1">
      <c r="A5" s="26" t="s">
        <v>16</v>
      </c>
      <c r="B5" s="27"/>
      <c r="C5" s="32" t="s">
        <v>17</v>
      </c>
      <c r="D5" s="27"/>
      <c r="E5" s="53" t="s">
        <v>26</v>
      </c>
      <c r="F5" s="54"/>
      <c r="G5" s="54"/>
      <c r="H5" s="55"/>
      <c r="I5" s="53" t="s">
        <v>14</v>
      </c>
      <c r="J5" s="54"/>
      <c r="K5" s="54"/>
      <c r="L5" s="55"/>
      <c r="M5" s="42" t="s">
        <v>27</v>
      </c>
      <c r="N5" s="40"/>
      <c r="O5" s="40"/>
      <c r="P5" s="43"/>
      <c r="Q5" s="39" t="s">
        <v>15</v>
      </c>
      <c r="R5" s="40"/>
      <c r="S5" s="40"/>
      <c r="T5" s="41"/>
    </row>
    <row r="6" spans="1:21" ht="27.75" customHeight="1">
      <c r="A6" s="28"/>
      <c r="B6" s="29"/>
      <c r="C6" s="33"/>
      <c r="D6" s="29"/>
      <c r="E6" s="56"/>
      <c r="F6" s="57"/>
      <c r="G6" s="57"/>
      <c r="H6" s="58"/>
      <c r="I6" s="59" t="s">
        <v>5</v>
      </c>
      <c r="J6" s="60"/>
      <c r="K6" s="60"/>
      <c r="L6" s="61"/>
      <c r="M6" s="45" t="s">
        <v>4</v>
      </c>
      <c r="N6" s="46"/>
      <c r="O6" s="46"/>
      <c r="P6" s="47"/>
      <c r="Q6" s="48" t="s">
        <v>9</v>
      </c>
      <c r="R6" s="46"/>
      <c r="S6" s="46"/>
      <c r="T6" s="49"/>
    </row>
    <row r="7" spans="1:21" ht="23.25" customHeight="1">
      <c r="A7" s="28"/>
      <c r="B7" s="29"/>
      <c r="C7" s="33"/>
      <c r="D7" s="29"/>
      <c r="E7" s="62"/>
      <c r="F7" s="63"/>
      <c r="G7" s="63"/>
      <c r="H7" s="64"/>
      <c r="I7" s="11"/>
      <c r="J7" s="12"/>
      <c r="K7" s="12"/>
      <c r="L7" s="13"/>
      <c r="M7" s="11"/>
      <c r="N7" s="12"/>
      <c r="O7" s="12"/>
      <c r="P7" s="13"/>
      <c r="Q7" s="37"/>
      <c r="R7" s="44"/>
      <c r="S7" s="44"/>
      <c r="T7" s="38"/>
    </row>
    <row r="8" spans="1:21" ht="22.5" customHeight="1">
      <c r="A8" s="28"/>
      <c r="B8" s="29"/>
      <c r="C8" s="33"/>
      <c r="D8" s="29"/>
      <c r="E8" s="42" t="s">
        <v>0</v>
      </c>
      <c r="F8" s="43"/>
      <c r="G8" s="50" t="s">
        <v>1</v>
      </c>
      <c r="H8" s="52"/>
      <c r="I8" s="42" t="s">
        <v>0</v>
      </c>
      <c r="J8" s="43"/>
      <c r="K8" s="50" t="s">
        <v>1</v>
      </c>
      <c r="L8" s="52"/>
      <c r="M8" s="42" t="s">
        <v>0</v>
      </c>
      <c r="N8" s="43"/>
      <c r="O8" s="50" t="s">
        <v>1</v>
      </c>
      <c r="P8" s="52"/>
      <c r="Q8" s="42" t="s">
        <v>0</v>
      </c>
      <c r="R8" s="43"/>
      <c r="S8" s="50" t="s">
        <v>1</v>
      </c>
      <c r="T8" s="51"/>
    </row>
    <row r="9" spans="1:21" ht="18" customHeight="1">
      <c r="A9" s="30"/>
      <c r="B9" s="31"/>
      <c r="C9" s="34"/>
      <c r="D9" s="31"/>
      <c r="E9" s="35" t="s">
        <v>2</v>
      </c>
      <c r="F9" s="36"/>
      <c r="G9" s="37" t="s">
        <v>3</v>
      </c>
      <c r="H9" s="36"/>
      <c r="I9" s="35" t="s">
        <v>2</v>
      </c>
      <c r="J9" s="36"/>
      <c r="K9" s="37" t="s">
        <v>3</v>
      </c>
      <c r="L9" s="36"/>
      <c r="M9" s="35" t="s">
        <v>2</v>
      </c>
      <c r="N9" s="36"/>
      <c r="O9" s="37" t="s">
        <v>3</v>
      </c>
      <c r="P9" s="36"/>
      <c r="Q9" s="35" t="s">
        <v>2</v>
      </c>
      <c r="R9" s="36"/>
      <c r="S9" s="37" t="s">
        <v>3</v>
      </c>
      <c r="T9" s="38"/>
      <c r="U9" s="6"/>
    </row>
    <row r="10" spans="1:21" ht="5.0999999999999996" customHeight="1">
      <c r="A10" s="9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0"/>
      <c r="Q10" s="9"/>
      <c r="R10" s="9"/>
      <c r="S10" s="9"/>
      <c r="T10" s="9"/>
    </row>
    <row r="11" spans="1:21" s="7" customFormat="1" ht="24" customHeight="1">
      <c r="A11" s="16" t="s">
        <v>6</v>
      </c>
      <c r="B11" s="17"/>
      <c r="C11" s="18">
        <f>SUM(C12:C20)</f>
        <v>424235.78250000003</v>
      </c>
      <c r="D11" s="18"/>
      <c r="E11" s="18">
        <f>SUM(E12:E20)</f>
        <v>21891</v>
      </c>
      <c r="F11" s="18"/>
      <c r="G11" s="18">
        <f>SUM(G12:G20)</f>
        <v>193880.55499999999</v>
      </c>
      <c r="H11" s="18"/>
      <c r="I11" s="18">
        <f>SUM(I12:I20)</f>
        <v>6494</v>
      </c>
      <c r="J11" s="18"/>
      <c r="K11" s="18">
        <f>SUM(K12:K20)</f>
        <v>86915.537499999991</v>
      </c>
      <c r="L11" s="18"/>
      <c r="M11" s="19">
        <f>SUM(M12:M20)</f>
        <v>934</v>
      </c>
      <c r="N11" s="19"/>
      <c r="O11" s="18">
        <f>SUM(O12:O20)</f>
        <v>7106.0599999999995</v>
      </c>
      <c r="P11" s="18"/>
      <c r="Q11" s="18">
        <f>SUM(Q12:Q20)</f>
        <v>1127</v>
      </c>
      <c r="R11" s="18"/>
      <c r="S11" s="18">
        <f>SUM(S12:S20)</f>
        <v>12271.86</v>
      </c>
      <c r="T11" s="20"/>
    </row>
    <row r="12" spans="1:21" s="7" customFormat="1" ht="24" customHeight="1">
      <c r="A12" s="9"/>
      <c r="B12" s="21" t="s">
        <v>18</v>
      </c>
      <c r="C12" s="22">
        <f>67.4425+1255.79</f>
        <v>1323.2325000000001</v>
      </c>
      <c r="D12" s="22"/>
      <c r="E12" s="22">
        <f>419+1047</f>
        <v>1466</v>
      </c>
      <c r="F12" s="22"/>
      <c r="G12" s="22">
        <f>57.7475+918.4075</f>
        <v>976.15499999999997</v>
      </c>
      <c r="H12" s="22"/>
      <c r="I12" s="22">
        <f>12+110</f>
        <v>122</v>
      </c>
      <c r="J12" s="22"/>
      <c r="K12" s="22">
        <f>1.4625+99.885</f>
        <v>101.34750000000001</v>
      </c>
      <c r="L12" s="22"/>
      <c r="M12" s="22">
        <f>1+31</f>
        <v>32</v>
      </c>
      <c r="N12" s="22"/>
      <c r="O12" s="22">
        <f>0.01+25.25</f>
        <v>25.26</v>
      </c>
      <c r="P12" s="22"/>
      <c r="Q12" s="22">
        <f>3+20</f>
        <v>23</v>
      </c>
      <c r="R12" s="22"/>
      <c r="S12" s="22">
        <f>0.3625+17.925</f>
        <v>18.287500000000001</v>
      </c>
      <c r="T12" s="20"/>
    </row>
    <row r="13" spans="1:21" s="7" customFormat="1" ht="24" customHeight="1">
      <c r="A13" s="9"/>
      <c r="B13" s="21" t="s">
        <v>11</v>
      </c>
      <c r="C13" s="22">
        <f>12092.53+25954.51</f>
        <v>38047.040000000001</v>
      </c>
      <c r="D13" s="22"/>
      <c r="E13" s="22">
        <f>3583+3751</f>
        <v>7334</v>
      </c>
      <c r="F13" s="22"/>
      <c r="G13" s="22">
        <f>8709.91+16250.11</f>
        <v>24960.02</v>
      </c>
      <c r="H13" s="22"/>
      <c r="I13" s="22">
        <f>490+784</f>
        <v>1274</v>
      </c>
      <c r="J13" s="22"/>
      <c r="K13" s="22">
        <f>1211.74+3407.75</f>
        <v>4619.49</v>
      </c>
      <c r="L13" s="22"/>
      <c r="M13" s="22">
        <f>111+166</f>
        <v>277</v>
      </c>
      <c r="N13" s="22"/>
      <c r="O13" s="22">
        <f>280.25+720.2</f>
        <v>1000.45</v>
      </c>
      <c r="P13" s="22"/>
      <c r="Q13" s="22">
        <f>121+164</f>
        <v>285</v>
      </c>
      <c r="R13" s="22"/>
      <c r="S13" s="22">
        <f>299+675.5075</f>
        <v>974.50750000000005</v>
      </c>
      <c r="T13" s="20"/>
    </row>
    <row r="14" spans="1:21" s="7" customFormat="1" ht="24" customHeight="1">
      <c r="A14" s="9"/>
      <c r="B14" s="21" t="s">
        <v>12</v>
      </c>
      <c r="C14" s="22">
        <f>24142.04+20890.63</f>
        <v>45032.67</v>
      </c>
      <c r="D14" s="22"/>
      <c r="E14" s="22">
        <f>2592+1754</f>
        <v>4346</v>
      </c>
      <c r="F14" s="22"/>
      <c r="G14" s="22">
        <f>14906.02+12643.49</f>
        <v>27549.510000000002</v>
      </c>
      <c r="H14" s="22"/>
      <c r="I14" s="22">
        <f>567+470</f>
        <v>1037</v>
      </c>
      <c r="J14" s="22"/>
      <c r="K14" s="22">
        <f>3233+3244.6</f>
        <v>6477.6</v>
      </c>
      <c r="L14" s="22"/>
      <c r="M14" s="22">
        <f>133+81</f>
        <v>214</v>
      </c>
      <c r="N14" s="22"/>
      <c r="O14" s="22">
        <f>702.5+488.5</f>
        <v>1191</v>
      </c>
      <c r="P14" s="22"/>
      <c r="Q14" s="22">
        <f>103+75</f>
        <v>178</v>
      </c>
      <c r="R14" s="22"/>
      <c r="S14" s="22">
        <f>531.75+503.5</f>
        <v>1035.25</v>
      </c>
      <c r="T14" s="23"/>
    </row>
    <row r="15" spans="1:21" s="7" customFormat="1" ht="24" customHeight="1">
      <c r="A15" s="9"/>
      <c r="B15" s="21" t="s">
        <v>13</v>
      </c>
      <c r="C15" s="22">
        <f>69010.48+63080.89</f>
        <v>132091.37</v>
      </c>
      <c r="D15" s="22"/>
      <c r="E15" s="22">
        <f>3751+1940</f>
        <v>5691</v>
      </c>
      <c r="F15" s="22"/>
      <c r="G15" s="22">
        <f>35956.66+25584.2</f>
        <v>61540.86</v>
      </c>
      <c r="H15" s="22"/>
      <c r="I15" s="22">
        <f>1186+1301</f>
        <v>2487</v>
      </c>
      <c r="J15" s="22"/>
      <c r="K15" s="22">
        <f>10800.13+18869.14</f>
        <v>29669.269999999997</v>
      </c>
      <c r="L15" s="22"/>
      <c r="M15" s="22">
        <f>167+86</f>
        <v>253</v>
      </c>
      <c r="N15" s="22"/>
      <c r="O15" s="22">
        <f>1292.25+901.5</f>
        <v>2193.75</v>
      </c>
      <c r="P15" s="22"/>
      <c r="Q15" s="22">
        <f>207+197</f>
        <v>404</v>
      </c>
      <c r="R15" s="22"/>
      <c r="S15" s="22">
        <f>1759.81+2851</f>
        <v>4610.8099999999995</v>
      </c>
      <c r="T15" s="23"/>
    </row>
    <row r="16" spans="1:21" s="7" customFormat="1" ht="24" customHeight="1">
      <c r="A16" s="9"/>
      <c r="B16" s="21" t="s">
        <v>19</v>
      </c>
      <c r="C16" s="22">
        <f>44709.09+23779.54+42057.57</f>
        <v>110546.20000000001</v>
      </c>
      <c r="D16" s="22"/>
      <c r="E16" s="22">
        <f>1199+554+658</f>
        <v>2411</v>
      </c>
      <c r="F16" s="22"/>
      <c r="G16" s="22">
        <f>19511.76+11194.52+15838.4</f>
        <v>46544.68</v>
      </c>
      <c r="H16" s="22"/>
      <c r="I16" s="22">
        <f>508+234+438</f>
        <v>1180</v>
      </c>
      <c r="J16" s="22"/>
      <c r="K16" s="22">
        <f>7761.16+4041.5+9879.87</f>
        <v>21682.53</v>
      </c>
      <c r="L16" s="22"/>
      <c r="M16" s="22">
        <f>67+24+32</f>
        <v>123</v>
      </c>
      <c r="N16" s="22"/>
      <c r="O16" s="22">
        <f>880.35+317.75+554</f>
        <v>1752.1</v>
      </c>
      <c r="P16" s="22"/>
      <c r="Q16" s="22">
        <f>97+22+49</f>
        <v>168</v>
      </c>
      <c r="R16" s="22"/>
      <c r="S16" s="22">
        <f>1551+426+1097</f>
        <v>3074</v>
      </c>
      <c r="T16" s="23"/>
    </row>
    <row r="17" spans="1:21" s="7" customFormat="1" ht="24" customHeight="1">
      <c r="A17" s="9"/>
      <c r="B17" s="21" t="s">
        <v>20</v>
      </c>
      <c r="C17" s="22">
        <f>20401.27+16606.22</f>
        <v>37007.490000000005</v>
      </c>
      <c r="D17" s="22"/>
      <c r="E17" s="22">
        <f>258+162</f>
        <v>420</v>
      </c>
      <c r="F17" s="22"/>
      <c r="G17" s="22">
        <f>7478.71+6098.47</f>
        <v>13577.18</v>
      </c>
      <c r="H17" s="22"/>
      <c r="I17" s="22">
        <f>154+103</f>
        <v>257</v>
      </c>
      <c r="J17" s="22"/>
      <c r="K17" s="22">
        <f>3813.8+3078</f>
        <v>6891.8</v>
      </c>
      <c r="L17" s="22"/>
      <c r="M17" s="22">
        <f>15+10</f>
        <v>25</v>
      </c>
      <c r="N17" s="22"/>
      <c r="O17" s="22">
        <f>308.5+296.5</f>
        <v>605</v>
      </c>
      <c r="P17" s="22"/>
      <c r="Q17" s="22">
        <f>28+22</f>
        <v>50</v>
      </c>
      <c r="R17" s="22"/>
      <c r="S17" s="22">
        <f>714.005+833</f>
        <v>1547.0050000000001</v>
      </c>
      <c r="T17" s="23"/>
    </row>
    <row r="18" spans="1:21" s="7" customFormat="1" ht="24" customHeight="1">
      <c r="A18" s="9"/>
      <c r="B18" s="21" t="s">
        <v>21</v>
      </c>
      <c r="C18" s="22">
        <f>13569.38+6083.52+6256.13</f>
        <v>25909.030000000002</v>
      </c>
      <c r="D18" s="22"/>
      <c r="E18" s="22">
        <f>112+43+41</f>
        <v>196</v>
      </c>
      <c r="F18" s="22"/>
      <c r="G18" s="22">
        <f>4930.38+2330.52+2771.5</f>
        <v>10032.4</v>
      </c>
      <c r="H18" s="22"/>
      <c r="I18" s="22">
        <f>73+31+23</f>
        <v>127</v>
      </c>
      <c r="J18" s="22"/>
      <c r="K18" s="22">
        <f>2983.5+1499.5+1440.5</f>
        <v>5923.5</v>
      </c>
      <c r="L18" s="22"/>
      <c r="M18" s="22">
        <f>8+1</f>
        <v>9</v>
      </c>
      <c r="N18" s="22"/>
      <c r="O18" s="22">
        <f>270.5+18</f>
        <v>288.5</v>
      </c>
      <c r="P18" s="22"/>
      <c r="Q18" s="22">
        <f>12+3+2</f>
        <v>17</v>
      </c>
      <c r="R18" s="22"/>
      <c r="S18" s="22">
        <f>497+191+114</f>
        <v>802</v>
      </c>
      <c r="T18" s="23"/>
    </row>
    <row r="19" spans="1:21" s="7" customFormat="1" ht="24" customHeight="1">
      <c r="A19" s="9"/>
      <c r="B19" s="21" t="s">
        <v>22</v>
      </c>
      <c r="C19" s="22">
        <f>2578.75+1831+2654</f>
        <v>7063.75</v>
      </c>
      <c r="D19" s="22"/>
      <c r="E19" s="22">
        <f>11+5+5</f>
        <v>21</v>
      </c>
      <c r="F19" s="22"/>
      <c r="G19" s="22">
        <f>1411.75+821+1754</f>
        <v>3986.75</v>
      </c>
      <c r="H19" s="22"/>
      <c r="I19" s="22">
        <f>3+3</f>
        <v>6</v>
      </c>
      <c r="J19" s="22"/>
      <c r="K19" s="22">
        <f>268+300</f>
        <v>568</v>
      </c>
      <c r="L19" s="22"/>
      <c r="M19" s="22" t="s">
        <v>10</v>
      </c>
      <c r="N19" s="22"/>
      <c r="O19" s="22" t="s">
        <v>10</v>
      </c>
      <c r="P19" s="22"/>
      <c r="Q19" s="22">
        <f>1</f>
        <v>1</v>
      </c>
      <c r="R19" s="22"/>
      <c r="S19" s="22">
        <v>160</v>
      </c>
      <c r="T19" s="23"/>
    </row>
    <row r="20" spans="1:21" s="7" customFormat="1" ht="24" customHeight="1">
      <c r="A20" s="9"/>
      <c r="B20" s="21" t="s">
        <v>23</v>
      </c>
      <c r="C20" s="22">
        <f>2430+24785</f>
        <v>27215</v>
      </c>
      <c r="D20" s="22"/>
      <c r="E20" s="22">
        <f>3+3</f>
        <v>6</v>
      </c>
      <c r="F20" s="22"/>
      <c r="G20" s="22">
        <f>1430+3283</f>
        <v>4713</v>
      </c>
      <c r="H20" s="22"/>
      <c r="I20" s="22">
        <f>1+3</f>
        <v>4</v>
      </c>
      <c r="J20" s="22"/>
      <c r="K20" s="22">
        <f>600+10382</f>
        <v>10982</v>
      </c>
      <c r="L20" s="22"/>
      <c r="M20" s="22">
        <v>1</v>
      </c>
      <c r="N20" s="22"/>
      <c r="O20" s="22">
        <v>50</v>
      </c>
      <c r="P20" s="22"/>
      <c r="Q20" s="22">
        <v>1</v>
      </c>
      <c r="R20" s="22"/>
      <c r="S20" s="22">
        <v>50</v>
      </c>
      <c r="T20" s="23"/>
    </row>
    <row r="21" spans="1:21" ht="11.25" customHeight="1">
      <c r="A21" s="24"/>
      <c r="B21" s="2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1:21" ht="5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1">
      <c r="A23" s="9"/>
      <c r="B23" s="9" t="s">
        <v>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1">
      <c r="A24" s="10"/>
      <c r="B24" s="10" t="s">
        <v>7</v>
      </c>
      <c r="C24" s="10"/>
      <c r="D24" s="10"/>
      <c r="E24" s="10"/>
      <c r="F24" s="10"/>
      <c r="G24" s="10"/>
      <c r="H24" s="10"/>
      <c r="I24" s="10"/>
      <c r="J24" s="10"/>
      <c r="K24" s="9"/>
      <c r="L24" s="10"/>
      <c r="M24" s="10"/>
      <c r="N24" s="10"/>
      <c r="O24" s="10"/>
      <c r="P24" s="10"/>
      <c r="Q24" s="10"/>
      <c r="R24" s="10"/>
      <c r="S24" s="10"/>
      <c r="T24" s="10"/>
    </row>
    <row r="25" spans="1:2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8" spans="1:21">
      <c r="U28" s="65">
        <v>57</v>
      </c>
    </row>
  </sheetData>
  <mergeCells count="28">
    <mergeCell ref="I9:J9"/>
    <mergeCell ref="E5:H5"/>
    <mergeCell ref="E6:H6"/>
    <mergeCell ref="I5:L5"/>
    <mergeCell ref="I6:L6"/>
    <mergeCell ref="G9:H9"/>
    <mergeCell ref="I8:J8"/>
    <mergeCell ref="K8:L8"/>
    <mergeCell ref="K9:L9"/>
    <mergeCell ref="G8:H8"/>
    <mergeCell ref="E7:H7"/>
    <mergeCell ref="E8:F8"/>
    <mergeCell ref="A5:B9"/>
    <mergeCell ref="C5:D9"/>
    <mergeCell ref="Q9:R9"/>
    <mergeCell ref="S9:T9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E9:F9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2015-02-04T04:24:42Z</cp:lastPrinted>
  <dcterms:created xsi:type="dcterms:W3CDTF">1999-10-20T09:00:50Z</dcterms:created>
  <dcterms:modified xsi:type="dcterms:W3CDTF">2015-02-04T04:24:49Z</dcterms:modified>
</cp:coreProperties>
</file>