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120" yWindow="90" windowWidth="9420" windowHeight="4965" tabRatio="598" firstSheet="1" activeTab="1"/>
  </bookViews>
  <sheets>
    <sheet name="laroux" sheetId="1" state="veryHidden" r:id="rId1"/>
    <sheet name="ตาราง 16.2" sheetId="3" r:id="rId2"/>
    <sheet name="ตาราง 16.2 (ต่อ)" sheetId="5" r:id="rId3"/>
  </sheets>
  <calcPr calcId="125725"/>
  <fileRecoveryPr autoRecover="0"/>
</workbook>
</file>

<file path=xl/calcChain.xml><?xml version="1.0" encoding="utf-8"?>
<calcChain xmlns="http://schemas.openxmlformats.org/spreadsheetml/2006/main">
  <c r="E17" i="5"/>
  <c r="I13"/>
  <c r="Q21" i="3"/>
  <c r="I21"/>
  <c r="M17"/>
  <c r="I21" i="5"/>
  <c r="I20"/>
  <c r="I19"/>
  <c r="I17"/>
  <c r="I16"/>
  <c r="I15"/>
  <c r="E20"/>
  <c r="E18"/>
  <c r="E15"/>
  <c r="I14"/>
  <c r="E14" l="1"/>
  <c r="E13"/>
  <c r="Q19" i="3"/>
  <c r="Q18"/>
  <c r="Q17"/>
  <c r="Q14"/>
  <c r="Q13"/>
  <c r="M21"/>
  <c r="M20"/>
  <c r="M18"/>
  <c r="M16"/>
  <c r="M15"/>
  <c r="M14"/>
  <c r="M13"/>
  <c r="I20"/>
  <c r="I19"/>
  <c r="I18"/>
  <c r="I17"/>
  <c r="I14"/>
  <c r="I13"/>
  <c r="E21"/>
  <c r="E20"/>
  <c r="E19"/>
  <c r="E18"/>
  <c r="E17"/>
  <c r="E16"/>
  <c r="E15"/>
  <c r="E13"/>
  <c r="E14"/>
</calcChain>
</file>

<file path=xl/sharedStrings.xml><?xml version="1.0" encoding="utf-8"?>
<sst xmlns="http://schemas.openxmlformats.org/spreadsheetml/2006/main" count="109" uniqueCount="48">
  <si>
    <t>Total</t>
  </si>
  <si>
    <t>รวม  Total</t>
  </si>
  <si>
    <t>ขนาดเนื้อที่ถือครองทั้งสิ้น (ไร่)</t>
  </si>
  <si>
    <t>Size of total area of holding (rai)</t>
  </si>
  <si>
    <t xml:space="preserve">         Area   :  Rai</t>
  </si>
  <si>
    <t>เนื้อที่ใส่ปุ๋ย</t>
  </si>
  <si>
    <t>ปริมาณปุ๋ย</t>
  </si>
  <si>
    <t>Area</t>
  </si>
  <si>
    <t>Quantity</t>
  </si>
  <si>
    <t>treated</t>
  </si>
  <si>
    <t>used</t>
  </si>
  <si>
    <t>พืชผัก สมุนไพร และไม้ดอกไม้ประดับ</t>
  </si>
  <si>
    <t xml:space="preserve">Vegetable crop, herb, flower </t>
  </si>
  <si>
    <t>and ornamental plant</t>
  </si>
  <si>
    <t xml:space="preserve">     ต่ำกว่า  Under  2</t>
  </si>
  <si>
    <t xml:space="preserve">                       พืชไร่                        Field crop</t>
  </si>
  <si>
    <t xml:space="preserve">                    ทุ่งหญ้าเลี้ยงสัตว์                     Pasture</t>
  </si>
  <si>
    <t xml:space="preserve">       60       -     139</t>
  </si>
  <si>
    <t xml:space="preserve">       40       -      59</t>
  </si>
  <si>
    <t xml:space="preserve">       20       -      39</t>
  </si>
  <si>
    <t xml:space="preserve">       10       -      19</t>
  </si>
  <si>
    <t xml:space="preserve">        6       -        9</t>
  </si>
  <si>
    <t xml:space="preserve">        2       -        5</t>
  </si>
  <si>
    <t xml:space="preserve">      60       -     139</t>
  </si>
  <si>
    <t xml:space="preserve">      40       -      59</t>
  </si>
  <si>
    <t xml:space="preserve">      20       -      39</t>
  </si>
  <si>
    <t xml:space="preserve">      10       -      19</t>
  </si>
  <si>
    <t xml:space="preserve">       6       -        9</t>
  </si>
  <si>
    <t xml:space="preserve">       2       -        5</t>
  </si>
  <si>
    <t xml:space="preserve">    ต่ำกว่า  Under  2</t>
  </si>
  <si>
    <t xml:space="preserve">      140  ขึ้นไป  and over</t>
  </si>
  <si>
    <t xml:space="preserve">     140  ขึ้นไป  and over</t>
  </si>
  <si>
    <t xml:space="preserve">        เนื้อที่    :  ไร่</t>
  </si>
  <si>
    <t xml:space="preserve">   ปริมาณปุ๋ย  :  1,000 กก.</t>
  </si>
  <si>
    <t xml:space="preserve">   Quantity   :  1,000 kg.</t>
  </si>
  <si>
    <t xml:space="preserve">รวม </t>
  </si>
  <si>
    <t>ข้าว</t>
  </si>
  <si>
    <t>Rice</t>
  </si>
  <si>
    <t>ยางพารา</t>
  </si>
  <si>
    <t xml:space="preserve">Para rubber  </t>
  </si>
  <si>
    <t xml:space="preserve">พืชยืนต้น ไม้ผล และสวนป่า  </t>
  </si>
  <si>
    <t>Permanent crop and forest</t>
  </si>
  <si>
    <t xml:space="preserve">           -</t>
  </si>
  <si>
    <t>-</t>
  </si>
  <si>
    <t>ตาราง   15.2   เนื้อที่ใส่ปุ๋ยเคมีและปริมาณปุ๋ยที่ใช้  จำแนกตามประเภทของพืชที่ปลูก และขนาดเนื้อที่ถือครองทั้งสิ้น</t>
  </si>
  <si>
    <t>Table   15.2   Area treated by inorganic fertilizer and quantity used by kind of crops and size of total area of holding</t>
  </si>
  <si>
    <t>ตาราง   15.2   เนื้อที่ใส่ปุ๋ยเคมีและปริมาณปุ๋ยที่ใช้  จำแนกตามประเภทของพืชที่ปลูก และขนาดเนื้อที่ถือครองทั้งสิ้น (ต่อ)</t>
  </si>
  <si>
    <t>Table   15.2   Area treated by inorganic fertilizer and quantity used by kind of crops and size of total area of holding (Contd.)</t>
  </si>
</sst>
</file>

<file path=xl/styles.xml><?xml version="1.0" encoding="utf-8"?>
<styleSheet xmlns="http://schemas.openxmlformats.org/spreadsheetml/2006/main">
  <fonts count="7">
    <font>
      <sz val="14"/>
      <name val="AngsanaUPC"/>
    </font>
    <font>
      <sz val="14"/>
      <name val="AngsanaUPC"/>
      <family val="1"/>
    </font>
    <font>
      <sz val="14"/>
      <name val="TH SarabunPSK"/>
      <family val="2"/>
    </font>
    <font>
      <sz val="13"/>
      <name val="TH SarabunPSK"/>
      <family val="2"/>
    </font>
    <font>
      <sz val="15"/>
      <name val="TH SarabunPSK"/>
      <family val="2"/>
    </font>
    <font>
      <b/>
      <sz val="14"/>
      <name val="TH SarabunPSK"/>
      <family val="2"/>
    </font>
    <font>
      <b/>
      <sz val="13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/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3" fontId="2" fillId="0" borderId="0" xfId="0" applyNumberFormat="1" applyFont="1" applyBorder="1" applyAlignment="1">
      <alignment horizontal="right" wrapText="1"/>
    </xf>
    <xf numFmtId="0" fontId="2" fillId="2" borderId="0" xfId="0" applyFont="1" applyFill="1" applyBorder="1"/>
    <xf numFmtId="0" fontId="3" fillId="2" borderId="0" xfId="0" applyFont="1" applyFill="1" applyBorder="1"/>
    <xf numFmtId="0" fontId="2" fillId="2" borderId="3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2" fillId="2" borderId="3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right" vertical="center"/>
    </xf>
    <xf numFmtId="0" fontId="3" fillId="2" borderId="2" xfId="0" applyFont="1" applyFill="1" applyBorder="1"/>
    <xf numFmtId="0" fontId="3" fillId="2" borderId="0" xfId="0" applyFont="1" applyFill="1" applyBorder="1" applyAlignment="1"/>
    <xf numFmtId="0" fontId="3" fillId="2" borderId="1" xfId="0" applyFont="1" applyFill="1" applyBorder="1"/>
    <xf numFmtId="0" fontId="2" fillId="2" borderId="0" xfId="0" applyFont="1" applyFill="1" applyBorder="1" applyAlignment="1">
      <alignment horizontal="right" textRotation="180"/>
    </xf>
    <xf numFmtId="0" fontId="4" fillId="2" borderId="0" xfId="0" applyFont="1" applyFill="1" applyBorder="1" applyAlignment="1">
      <alignment horizontal="left" vertical="center"/>
    </xf>
    <xf numFmtId="3" fontId="5" fillId="0" borderId="0" xfId="0" applyNumberFormat="1" applyFont="1" applyBorder="1" applyAlignment="1">
      <alignment horizontal="right" wrapText="1"/>
    </xf>
    <xf numFmtId="0" fontId="6" fillId="2" borderId="0" xfId="0" applyFont="1" applyFill="1" applyBorder="1" applyAlignment="1">
      <alignment vertical="center"/>
    </xf>
    <xf numFmtId="0" fontId="2" fillId="2" borderId="1" xfId="0" applyFont="1" applyFill="1" applyBorder="1" applyAlignment="1"/>
    <xf numFmtId="0" fontId="2" fillId="2" borderId="1" xfId="0" applyFont="1" applyFill="1" applyBorder="1" applyAlignment="1">
      <alignment vertical="center"/>
    </xf>
    <xf numFmtId="0" fontId="2" fillId="2" borderId="3" xfId="0" applyFont="1" applyFill="1" applyBorder="1" applyAlignment="1">
      <alignment horizontal="center" vertical="center"/>
    </xf>
    <xf numFmtId="0" fontId="5" fillId="2" borderId="0" xfId="0" applyFont="1" applyFill="1" applyBorder="1"/>
    <xf numFmtId="0" fontId="4" fillId="2" borderId="0" xfId="0" applyFont="1" applyFill="1" applyBorder="1" applyAlignment="1">
      <alignment vertical="center"/>
    </xf>
    <xf numFmtId="0" fontId="2" fillId="2" borderId="0" xfId="0" quotePrefix="1" applyFont="1" applyFill="1" applyBorder="1" applyAlignment="1">
      <alignment horizontal="left" vertical="center"/>
    </xf>
    <xf numFmtId="0" fontId="3" fillId="0" borderId="0" xfId="0" applyFont="1" applyBorder="1"/>
    <xf numFmtId="0" fontId="2" fillId="2" borderId="0" xfId="0" applyFont="1" applyFill="1" applyBorder="1" applyAlignment="1">
      <alignment horizontal="centerContinuous"/>
    </xf>
    <xf numFmtId="0" fontId="2" fillId="2" borderId="1" xfId="0" applyFont="1" applyFill="1" applyBorder="1" applyAlignment="1">
      <alignment horizontal="centerContinuous"/>
    </xf>
    <xf numFmtId="0" fontId="2" fillId="2" borderId="0" xfId="0" applyFont="1" applyFill="1" applyBorder="1" applyAlignment="1">
      <alignment textRotation="180"/>
    </xf>
    <xf numFmtId="0" fontId="4" fillId="2" borderId="0" xfId="0" quotePrefix="1" applyFont="1" applyFill="1" applyBorder="1" applyAlignment="1">
      <alignment horizontal="left" vertical="center"/>
    </xf>
    <xf numFmtId="3" fontId="5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3" fontId="5" fillId="0" borderId="0" xfId="0" applyNumberFormat="1" applyFont="1"/>
    <xf numFmtId="3" fontId="6" fillId="2" borderId="0" xfId="0" applyNumberFormat="1" applyFont="1" applyFill="1" applyBorder="1" applyAlignment="1">
      <alignment vertical="center"/>
    </xf>
    <xf numFmtId="3" fontId="2" fillId="0" borderId="0" xfId="0" applyNumberFormat="1" applyFont="1"/>
    <xf numFmtId="3" fontId="3" fillId="2" borderId="0" xfId="0" applyNumberFormat="1" applyFont="1" applyFill="1" applyBorder="1" applyAlignment="1">
      <alignment vertical="center"/>
    </xf>
    <xf numFmtId="3" fontId="6" fillId="2" borderId="0" xfId="0" applyNumberFormat="1" applyFont="1" applyFill="1" applyBorder="1" applyAlignment="1">
      <alignment horizontal="right" vertical="center"/>
    </xf>
    <xf numFmtId="3" fontId="3" fillId="2" borderId="0" xfId="0" applyNumberFormat="1" applyFont="1" applyFill="1" applyBorder="1" applyAlignment="1">
      <alignment horizontal="right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</cellXfs>
  <cellStyles count="2">
    <cellStyle name="Normal 2" xfId="1"/>
    <cellStyle name="ปกติ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1F5FB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  <color rgb="FFE1F5FB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21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GU55"/>
  <sheetViews>
    <sheetView showGridLines="0" tabSelected="1" workbookViewId="0">
      <selection activeCell="B11" sqref="B11"/>
    </sheetView>
  </sheetViews>
  <sheetFormatPr defaultRowHeight="18.75"/>
  <cols>
    <col min="1" max="1" width="5.6640625" style="6" customWidth="1"/>
    <col min="2" max="2" width="26" style="6" customWidth="1"/>
    <col min="3" max="3" width="11.6640625" style="6" customWidth="1"/>
    <col min="4" max="4" width="3.5" style="6" customWidth="1"/>
    <col min="5" max="5" width="11.6640625" style="6" customWidth="1"/>
    <col min="6" max="6" width="3.5" style="6" customWidth="1"/>
    <col min="7" max="7" width="11.6640625" style="6" customWidth="1"/>
    <col min="8" max="8" width="3.83203125" style="6" customWidth="1"/>
    <col min="9" max="9" width="14.5" style="6" bestFit="1" customWidth="1"/>
    <col min="10" max="10" width="3.6640625" style="6" customWidth="1"/>
    <col min="11" max="11" width="11.6640625" style="6" customWidth="1"/>
    <col min="12" max="12" width="3.5" style="6" customWidth="1"/>
    <col min="13" max="13" width="14.5" style="6" bestFit="1" customWidth="1"/>
    <col min="14" max="14" width="2.83203125" style="6" customWidth="1"/>
    <col min="15" max="15" width="11.6640625" style="6" customWidth="1"/>
    <col min="16" max="16" width="4" style="6" customWidth="1"/>
    <col min="17" max="17" width="11.6640625" style="6" customWidth="1"/>
    <col min="18" max="18" width="4.83203125" style="6" customWidth="1"/>
    <col min="19" max="19" width="4.1640625" style="6" customWidth="1"/>
    <col min="20" max="16384" width="9.33203125" style="6"/>
  </cols>
  <sheetData>
    <row r="1" spans="1:203" ht="19.5">
      <c r="B1" s="23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R1" s="11" t="s">
        <v>32</v>
      </c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5"/>
      <c r="GL1" s="5"/>
      <c r="GM1" s="5"/>
      <c r="GN1" s="5"/>
      <c r="GO1" s="5"/>
      <c r="GP1" s="5"/>
      <c r="GQ1" s="5"/>
      <c r="GR1" s="5"/>
      <c r="GS1" s="5"/>
      <c r="GT1" s="5"/>
      <c r="GU1" s="5"/>
    </row>
    <row r="2" spans="1:203" ht="19.5">
      <c r="B2" s="16"/>
      <c r="R2" s="11" t="s">
        <v>4</v>
      </c>
    </row>
    <row r="3" spans="1:203" ht="19.5">
      <c r="A3" s="23"/>
      <c r="B3" s="16" t="s">
        <v>44</v>
      </c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9"/>
      <c r="R3" s="11" t="s">
        <v>33</v>
      </c>
    </row>
    <row r="4" spans="1:203" ht="19.5">
      <c r="A4" s="23"/>
      <c r="B4" s="23" t="s">
        <v>45</v>
      </c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9"/>
      <c r="R4" s="11" t="s">
        <v>34</v>
      </c>
    </row>
    <row r="5" spans="1:203" ht="6.75" customHeight="1">
      <c r="O5" s="4"/>
      <c r="P5" s="10"/>
      <c r="Q5" s="4"/>
      <c r="R5" s="4"/>
    </row>
    <row r="6" spans="1:203" s="9" customFormat="1" ht="21" customHeight="1">
      <c r="A6" s="7"/>
      <c r="B6" s="7"/>
      <c r="C6" s="46" t="s">
        <v>35</v>
      </c>
      <c r="D6" s="46"/>
      <c r="E6" s="46"/>
      <c r="F6" s="46"/>
      <c r="G6" s="46" t="s">
        <v>36</v>
      </c>
      <c r="H6" s="46"/>
      <c r="I6" s="46"/>
      <c r="J6" s="46"/>
      <c r="K6" s="46" t="s">
        <v>38</v>
      </c>
      <c r="L6" s="46"/>
      <c r="M6" s="46"/>
      <c r="N6" s="46"/>
      <c r="O6" s="38" t="s">
        <v>40</v>
      </c>
      <c r="P6" s="38"/>
      <c r="Q6" s="38"/>
      <c r="R6" s="38"/>
    </row>
    <row r="7" spans="1:203" s="9" customFormat="1" ht="21" customHeight="1">
      <c r="A7" s="42"/>
      <c r="B7" s="42"/>
      <c r="C7" s="40" t="s">
        <v>0</v>
      </c>
      <c r="D7" s="40"/>
      <c r="E7" s="40"/>
      <c r="F7" s="40"/>
      <c r="G7" s="40" t="s">
        <v>37</v>
      </c>
      <c r="H7" s="40"/>
      <c r="I7" s="40"/>
      <c r="J7" s="40"/>
      <c r="K7" s="40" t="s">
        <v>39</v>
      </c>
      <c r="L7" s="40"/>
      <c r="M7" s="40"/>
      <c r="N7" s="40"/>
      <c r="O7" s="40" t="s">
        <v>41</v>
      </c>
      <c r="P7" s="40"/>
      <c r="Q7" s="40"/>
      <c r="R7" s="40"/>
    </row>
    <row r="8" spans="1:203" s="9" customFormat="1" ht="21" customHeight="1">
      <c r="A8" s="40" t="s">
        <v>2</v>
      </c>
      <c r="B8" s="40"/>
      <c r="C8" s="19"/>
      <c r="D8" s="19"/>
      <c r="E8" s="19"/>
      <c r="F8" s="19"/>
      <c r="G8" s="20"/>
      <c r="H8" s="20"/>
      <c r="I8" s="20"/>
      <c r="J8" s="20"/>
      <c r="K8" s="20"/>
      <c r="L8" s="20"/>
      <c r="M8" s="20"/>
      <c r="N8" s="20"/>
      <c r="O8" s="21"/>
      <c r="P8" s="21"/>
      <c r="Q8" s="21"/>
      <c r="R8" s="21"/>
    </row>
    <row r="9" spans="1:203" s="9" customFormat="1" ht="21" customHeight="1">
      <c r="A9" s="42" t="s">
        <v>3</v>
      </c>
      <c r="B9" s="42"/>
      <c r="C9" s="45" t="s">
        <v>5</v>
      </c>
      <c r="D9" s="45"/>
      <c r="E9" s="39" t="s">
        <v>6</v>
      </c>
      <c r="F9" s="39"/>
      <c r="G9" s="45" t="s">
        <v>5</v>
      </c>
      <c r="H9" s="45"/>
      <c r="I9" s="39" t="s">
        <v>6</v>
      </c>
      <c r="J9" s="39"/>
      <c r="K9" s="45" t="s">
        <v>5</v>
      </c>
      <c r="L9" s="45"/>
      <c r="M9" s="39" t="s">
        <v>6</v>
      </c>
      <c r="N9" s="39"/>
      <c r="O9" s="39" t="s">
        <v>5</v>
      </c>
      <c r="P9" s="39"/>
      <c r="Q9" s="39" t="s">
        <v>6</v>
      </c>
      <c r="R9" s="39"/>
    </row>
    <row r="10" spans="1:203" s="9" customFormat="1" ht="21" customHeight="1">
      <c r="A10" s="42"/>
      <c r="B10" s="42"/>
      <c r="C10" s="40" t="s">
        <v>7</v>
      </c>
      <c r="D10" s="40"/>
      <c r="E10" s="40" t="s">
        <v>8</v>
      </c>
      <c r="F10" s="40"/>
      <c r="G10" s="40" t="s">
        <v>7</v>
      </c>
      <c r="H10" s="40"/>
      <c r="I10" s="40" t="s">
        <v>8</v>
      </c>
      <c r="J10" s="40"/>
      <c r="K10" s="40" t="s">
        <v>7</v>
      </c>
      <c r="L10" s="40"/>
      <c r="M10" s="40" t="s">
        <v>8</v>
      </c>
      <c r="N10" s="40"/>
      <c r="O10" s="39" t="s">
        <v>7</v>
      </c>
      <c r="P10" s="39"/>
      <c r="Q10" s="39" t="s">
        <v>8</v>
      </c>
      <c r="R10" s="39"/>
    </row>
    <row r="11" spans="1:203" s="9" customFormat="1" ht="21" customHeight="1">
      <c r="A11" s="8"/>
      <c r="B11" s="8"/>
      <c r="C11" s="43" t="s">
        <v>9</v>
      </c>
      <c r="D11" s="43"/>
      <c r="E11" s="43" t="s">
        <v>10</v>
      </c>
      <c r="F11" s="43"/>
      <c r="G11" s="43" t="s">
        <v>9</v>
      </c>
      <c r="H11" s="43"/>
      <c r="I11" s="43" t="s">
        <v>10</v>
      </c>
      <c r="J11" s="43"/>
      <c r="K11" s="43" t="s">
        <v>9</v>
      </c>
      <c r="L11" s="43"/>
      <c r="M11" s="43" t="s">
        <v>10</v>
      </c>
      <c r="N11" s="43"/>
      <c r="O11" s="44" t="s">
        <v>9</v>
      </c>
      <c r="P11" s="44"/>
      <c r="Q11" s="44" t="s">
        <v>10</v>
      </c>
      <c r="R11" s="44"/>
    </row>
    <row r="12" spans="1:203" s="9" customFormat="1" ht="5.25" customHeight="1"/>
    <row r="13" spans="1:203" s="9" customFormat="1" ht="24" customHeight="1">
      <c r="A13" s="22" t="s">
        <v>1</v>
      </c>
      <c r="B13" s="22"/>
      <c r="C13" s="32">
        <v>815608.64</v>
      </c>
      <c r="D13" s="33"/>
      <c r="E13" s="32">
        <f>35701671.31/1000</f>
        <v>35701.671310000005</v>
      </c>
      <c r="F13" s="33"/>
      <c r="G13" s="32">
        <v>518438.01</v>
      </c>
      <c r="H13" s="33"/>
      <c r="I13" s="32">
        <f>16876523.81/1000</f>
        <v>16876.523809999999</v>
      </c>
      <c r="J13" s="33"/>
      <c r="K13" s="32">
        <v>224533.74</v>
      </c>
      <c r="L13" s="33"/>
      <c r="M13" s="32">
        <f>14209162.62/1000</f>
        <v>14209.162619999999</v>
      </c>
      <c r="N13" s="33"/>
      <c r="O13" s="32">
        <v>26056.46</v>
      </c>
      <c r="P13" s="33"/>
      <c r="Q13" s="32">
        <f>1557983.25/1000</f>
        <v>1557.98325</v>
      </c>
      <c r="R13" s="17"/>
    </row>
    <row r="14" spans="1:203" s="9" customFormat="1" ht="24" customHeight="1">
      <c r="A14" s="2" t="s">
        <v>14</v>
      </c>
      <c r="C14" s="34">
        <v>282.63</v>
      </c>
      <c r="D14" s="35"/>
      <c r="E14" s="34">
        <f>27872.29/1000</f>
        <v>27.87229</v>
      </c>
      <c r="F14" s="35"/>
      <c r="G14" s="34">
        <v>111.96</v>
      </c>
      <c r="H14" s="35"/>
      <c r="I14" s="34">
        <f>6431.65/1000</f>
        <v>6.4316499999999994</v>
      </c>
      <c r="J14" s="35"/>
      <c r="K14" s="34">
        <v>9.0500000000000007</v>
      </c>
      <c r="L14" s="35"/>
      <c r="M14" s="34">
        <f>1170.56/1000</f>
        <v>1.17056</v>
      </c>
      <c r="N14" s="35"/>
      <c r="O14" s="34">
        <v>36.71</v>
      </c>
      <c r="P14" s="35"/>
      <c r="Q14" s="34">
        <f>5655.04/1000</f>
        <v>5.6550399999999996</v>
      </c>
      <c r="R14" s="1"/>
    </row>
    <row r="15" spans="1:203" s="9" customFormat="1" ht="24" customHeight="1">
      <c r="A15" s="2" t="s">
        <v>22</v>
      </c>
      <c r="C15" s="34">
        <v>24969.81</v>
      </c>
      <c r="D15" s="35"/>
      <c r="E15" s="34">
        <f>1325503.88/1000</f>
        <v>1325.50388</v>
      </c>
      <c r="F15" s="35"/>
      <c r="G15" s="34">
        <v>19975.95</v>
      </c>
      <c r="H15" s="35"/>
      <c r="I15" s="34">
        <v>851</v>
      </c>
      <c r="J15" s="35"/>
      <c r="K15" s="34">
        <v>1886.19</v>
      </c>
      <c r="L15" s="35"/>
      <c r="M15" s="34">
        <f>109582.97/1000</f>
        <v>109.58297</v>
      </c>
      <c r="N15" s="35"/>
      <c r="O15" s="34">
        <v>596.16</v>
      </c>
      <c r="P15" s="35"/>
      <c r="Q15" s="34">
        <v>86</v>
      </c>
      <c r="R15" s="1"/>
    </row>
    <row r="16" spans="1:203" s="9" customFormat="1" ht="24" customHeight="1">
      <c r="A16" s="2" t="s">
        <v>21</v>
      </c>
      <c r="C16" s="34">
        <v>53071.040000000001</v>
      </c>
      <c r="D16" s="35"/>
      <c r="E16" s="34">
        <f>2299455.42/1000</f>
        <v>2299.4554199999998</v>
      </c>
      <c r="F16" s="35"/>
      <c r="G16" s="34">
        <v>42652.92</v>
      </c>
      <c r="H16" s="35"/>
      <c r="I16" s="34">
        <v>1586</v>
      </c>
      <c r="J16" s="35"/>
      <c r="K16" s="34">
        <v>6962.93</v>
      </c>
      <c r="L16" s="35"/>
      <c r="M16" s="34">
        <f>395907.91/1000</f>
        <v>395.90790999999996</v>
      </c>
      <c r="N16" s="35"/>
      <c r="O16" s="34">
        <v>823.36</v>
      </c>
      <c r="P16" s="35"/>
      <c r="Q16" s="34">
        <v>41</v>
      </c>
      <c r="R16" s="1"/>
    </row>
    <row r="17" spans="1:18" s="9" customFormat="1" ht="24" customHeight="1">
      <c r="A17" s="2" t="s">
        <v>20</v>
      </c>
      <c r="C17" s="34">
        <v>197851.46</v>
      </c>
      <c r="D17" s="35"/>
      <c r="E17" s="34">
        <f>9062879.29/1000</f>
        <v>9062.8792899999989</v>
      </c>
      <c r="F17" s="35"/>
      <c r="G17" s="34">
        <v>143170.98000000001</v>
      </c>
      <c r="H17" s="35"/>
      <c r="I17" s="34">
        <f>5065194.01/1000</f>
        <v>5065.1940100000002</v>
      </c>
      <c r="J17" s="35"/>
      <c r="K17" s="34">
        <v>40772</v>
      </c>
      <c r="L17" s="35"/>
      <c r="M17" s="34">
        <f>2840</f>
        <v>2840</v>
      </c>
      <c r="N17" s="35"/>
      <c r="O17" s="34">
        <v>4234.66</v>
      </c>
      <c r="P17" s="35"/>
      <c r="Q17" s="34">
        <f>381000.29/1000</f>
        <v>381.00029000000001</v>
      </c>
      <c r="R17" s="1"/>
    </row>
    <row r="18" spans="1:18" s="9" customFormat="1" ht="24" customHeight="1">
      <c r="A18" s="2" t="s">
        <v>19</v>
      </c>
      <c r="C18" s="34">
        <v>302220.71999999997</v>
      </c>
      <c r="D18" s="35"/>
      <c r="E18" s="34">
        <f>12642328.02/1000</f>
        <v>12642.328019999999</v>
      </c>
      <c r="F18" s="35"/>
      <c r="G18" s="34">
        <v>193960</v>
      </c>
      <c r="H18" s="35"/>
      <c r="I18" s="34">
        <f>5871942.22/1000</f>
        <v>5871.9422199999999</v>
      </c>
      <c r="J18" s="35"/>
      <c r="K18" s="34">
        <v>85827.22</v>
      </c>
      <c r="L18" s="35"/>
      <c r="M18" s="34">
        <f>5633790.19/1000</f>
        <v>5633.7901900000006</v>
      </c>
      <c r="N18" s="35"/>
      <c r="O18" s="34">
        <v>8672.0300000000007</v>
      </c>
      <c r="P18" s="35"/>
      <c r="Q18" s="34">
        <f>365014.25/1000</f>
        <v>365.01425</v>
      </c>
      <c r="R18" s="1"/>
    </row>
    <row r="19" spans="1:18" s="9" customFormat="1" ht="24" customHeight="1">
      <c r="A19" s="2" t="s">
        <v>18</v>
      </c>
      <c r="C19" s="34">
        <v>134595.84</v>
      </c>
      <c r="D19" s="35"/>
      <c r="E19" s="34">
        <f>5442845.83/1000</f>
        <v>5442.8458300000002</v>
      </c>
      <c r="F19" s="35"/>
      <c r="G19" s="34">
        <v>75285</v>
      </c>
      <c r="H19" s="35"/>
      <c r="I19" s="34">
        <f>2156632.9/1000</f>
        <v>2156.6329000000001</v>
      </c>
      <c r="J19" s="35"/>
      <c r="K19" s="34">
        <v>46090</v>
      </c>
      <c r="L19" s="35"/>
      <c r="M19" s="34">
        <v>2680</v>
      </c>
      <c r="N19" s="35"/>
      <c r="O19" s="34">
        <v>5342.84</v>
      </c>
      <c r="P19" s="35"/>
      <c r="Q19" s="34">
        <f>172029.53/1000</f>
        <v>172.02952999999999</v>
      </c>
      <c r="R19" s="1"/>
    </row>
    <row r="20" spans="1:18" s="9" customFormat="1" ht="24" customHeight="1">
      <c r="A20" s="2" t="s">
        <v>17</v>
      </c>
      <c r="C20" s="34">
        <v>92633.73</v>
      </c>
      <c r="D20" s="35"/>
      <c r="E20" s="34">
        <f>4124106.69/1000</f>
        <v>4124.1066899999996</v>
      </c>
      <c r="F20" s="35"/>
      <c r="G20" s="34">
        <v>41372.82</v>
      </c>
      <c r="H20" s="35"/>
      <c r="I20" s="34">
        <f>1277112.11/1000</f>
        <v>1277.11211</v>
      </c>
      <c r="J20" s="35"/>
      <c r="K20" s="34">
        <v>38012.959999999999</v>
      </c>
      <c r="L20" s="35"/>
      <c r="M20" s="34">
        <f>2290155.22/1000</f>
        <v>2290.1552200000001</v>
      </c>
      <c r="N20" s="35"/>
      <c r="O20" s="34">
        <v>4942.13</v>
      </c>
      <c r="P20" s="35"/>
      <c r="Q20" s="34">
        <v>137</v>
      </c>
      <c r="R20" s="1"/>
    </row>
    <row r="21" spans="1:18" s="9" customFormat="1" ht="24" customHeight="1">
      <c r="A21" s="2" t="s">
        <v>30</v>
      </c>
      <c r="C21" s="34">
        <v>9983.42</v>
      </c>
      <c r="D21" s="35"/>
      <c r="E21" s="34">
        <f>776679.9/1000</f>
        <v>776.67989999999998</v>
      </c>
      <c r="F21" s="35"/>
      <c r="G21" s="34">
        <v>1908.41</v>
      </c>
      <c r="H21" s="35"/>
      <c r="I21" s="34">
        <f>63316.03/1000</f>
        <v>63.316029999999998</v>
      </c>
      <c r="J21" s="35"/>
      <c r="K21" s="34">
        <v>4973.59</v>
      </c>
      <c r="L21" s="35"/>
      <c r="M21" s="34">
        <f>258046.07/1000</f>
        <v>258.04606999999999</v>
      </c>
      <c r="N21" s="35"/>
      <c r="O21" s="34">
        <v>1408</v>
      </c>
      <c r="P21" s="35"/>
      <c r="Q21" s="34">
        <f>369653.29/1000</f>
        <v>369.65328999999997</v>
      </c>
      <c r="R21" s="1"/>
    </row>
    <row r="22" spans="1:18" s="9" customFormat="1" ht="17.25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</row>
    <row r="23" spans="1:18" s="9" customFormat="1" ht="17.25"/>
    <row r="24" spans="1:18" s="9" customFormat="1" ht="17.25"/>
    <row r="25" spans="1:18" s="9" customFormat="1" ht="17.25"/>
    <row r="26" spans="1:18" s="9" customFormat="1" ht="17.25"/>
    <row r="27" spans="1:18" s="9" customFormat="1" ht="17.25"/>
    <row r="28" spans="1:18" s="9" customFormat="1" ht="17.25"/>
    <row r="29" spans="1:18" s="9" customFormat="1" ht="17.25"/>
    <row r="30" spans="1:18" s="9" customFormat="1" ht="17.25"/>
    <row r="31" spans="1:18" s="9" customFormat="1" ht="17.25"/>
    <row r="32" spans="1:18" s="9" customFormat="1" ht="17.25"/>
    <row r="33" s="9" customFormat="1" ht="17.25"/>
    <row r="34" s="9" customFormat="1" ht="17.25"/>
    <row r="35" s="9" customFormat="1" ht="17.25"/>
    <row r="36" s="9" customFormat="1" ht="17.25"/>
    <row r="37" s="9" customFormat="1" ht="17.25"/>
    <row r="38" s="9" customFormat="1" ht="17.25"/>
    <row r="39" s="9" customFormat="1" ht="17.25"/>
    <row r="40" s="9" customFormat="1" ht="17.25"/>
    <row r="41" s="9" customFormat="1" ht="17.25"/>
    <row r="42" s="9" customFormat="1" ht="17.25"/>
    <row r="43" s="9" customFormat="1" ht="17.25"/>
    <row r="44" s="9" customFormat="1" ht="17.25"/>
    <row r="45" s="9" customFormat="1" ht="17.25"/>
    <row r="46" s="9" customFormat="1" ht="17.25"/>
    <row r="47" s="9" customFormat="1" ht="17.25"/>
    <row r="48" s="9" customFormat="1" ht="17.25"/>
    <row r="49" s="9" customFormat="1" ht="17.25"/>
    <row r="50" s="9" customFormat="1" ht="17.25"/>
    <row r="51" s="9" customFormat="1" ht="17.25"/>
    <row r="52" s="9" customFormat="1" ht="17.25"/>
    <row r="53" s="9" customFormat="1" ht="17.25"/>
    <row r="54" s="9" customFormat="1" ht="17.25"/>
    <row r="55" s="9" customFormat="1" ht="17.25"/>
  </sheetData>
  <mergeCells count="36">
    <mergeCell ref="O6:R6"/>
    <mergeCell ref="O7:R7"/>
    <mergeCell ref="A7:B7"/>
    <mergeCell ref="A8:B8"/>
    <mergeCell ref="C7:F7"/>
    <mergeCell ref="C6:F6"/>
    <mergeCell ref="G6:J6"/>
    <mergeCell ref="G7:J7"/>
    <mergeCell ref="K6:N6"/>
    <mergeCell ref="K7:N7"/>
    <mergeCell ref="M9:N9"/>
    <mergeCell ref="O9:P9"/>
    <mergeCell ref="Q9:R9"/>
    <mergeCell ref="A10:B10"/>
    <mergeCell ref="C10:D10"/>
    <mergeCell ref="E10:F10"/>
    <mergeCell ref="G10:H10"/>
    <mergeCell ref="I10:J10"/>
    <mergeCell ref="K10:L10"/>
    <mergeCell ref="M10:N10"/>
    <mergeCell ref="A9:B9"/>
    <mergeCell ref="C9:D9"/>
    <mergeCell ref="E9:F9"/>
    <mergeCell ref="G9:H9"/>
    <mergeCell ref="I9:J9"/>
    <mergeCell ref="K9:L9"/>
    <mergeCell ref="O10:P10"/>
    <mergeCell ref="Q10:R10"/>
    <mergeCell ref="C11:D11"/>
    <mergeCell ref="E11:F11"/>
    <mergeCell ref="G11:H11"/>
    <mergeCell ref="I11:J11"/>
    <mergeCell ref="K11:L11"/>
    <mergeCell ref="M11:N11"/>
    <mergeCell ref="O11:P11"/>
    <mergeCell ref="Q11:R11"/>
  </mergeCells>
  <pageMargins left="0.59055118110236227" right="0.59055118110236227" top="0.59055118110236227" bottom="0.59055118110236227" header="0.19685039370078741" footer="0.19685039370078741"/>
  <pageSetup paperSize="9" orientation="landscape" r:id="rId1"/>
  <headerFooter alignWithMargins="0">
    <oddFooter xml:space="preserve">&amp;C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IE55"/>
  <sheetViews>
    <sheetView showGridLines="0" workbookViewId="0">
      <selection activeCell="B11" sqref="B11"/>
    </sheetView>
  </sheetViews>
  <sheetFormatPr defaultRowHeight="18.75"/>
  <cols>
    <col min="1" max="1" width="5.6640625" style="6" customWidth="1"/>
    <col min="2" max="2" width="29.1640625" style="6" customWidth="1"/>
    <col min="3" max="3" width="12.83203125" style="6" customWidth="1"/>
    <col min="4" max="4" width="6.83203125" style="6" customWidth="1"/>
    <col min="5" max="5" width="13" style="6" customWidth="1"/>
    <col min="6" max="6" width="6.83203125" style="6" customWidth="1"/>
    <col min="7" max="7" width="12.5" style="6" customWidth="1"/>
    <col min="8" max="8" width="6.83203125" style="6" customWidth="1"/>
    <col min="9" max="9" width="13.33203125" style="6" bestFit="1" customWidth="1"/>
    <col min="10" max="10" width="6.83203125" style="6" customWidth="1"/>
    <col min="11" max="11" width="13" style="6" customWidth="1"/>
    <col min="12" max="12" width="6.83203125" style="6" customWidth="1"/>
    <col min="13" max="13" width="13.83203125" style="6" customWidth="1"/>
    <col min="14" max="14" width="8.5" style="6" customWidth="1"/>
    <col min="15" max="15" width="4.6640625" style="6" customWidth="1"/>
    <col min="16" max="16384" width="9.33203125" style="6"/>
  </cols>
  <sheetData>
    <row r="1" spans="1:239" ht="19.5">
      <c r="B1" s="23"/>
      <c r="C1" s="5"/>
      <c r="D1" s="5"/>
      <c r="E1" s="5"/>
      <c r="F1" s="5"/>
      <c r="G1" s="5"/>
      <c r="H1" s="5"/>
      <c r="I1" s="5"/>
      <c r="J1" s="5"/>
      <c r="K1" s="5"/>
      <c r="M1" s="11"/>
      <c r="N1" s="11" t="s">
        <v>32</v>
      </c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5"/>
      <c r="GL1" s="5"/>
      <c r="GM1" s="5"/>
      <c r="GN1" s="5"/>
      <c r="GO1" s="5"/>
      <c r="GP1" s="5"/>
      <c r="GQ1" s="5"/>
      <c r="GR1" s="5"/>
      <c r="GS1" s="5"/>
      <c r="GT1" s="5"/>
      <c r="GU1" s="5"/>
      <c r="GV1" s="5"/>
      <c r="GW1" s="5"/>
      <c r="GX1" s="5"/>
      <c r="GY1" s="5"/>
      <c r="GZ1" s="5"/>
      <c r="HA1" s="5"/>
      <c r="HB1" s="5"/>
      <c r="HC1" s="5"/>
      <c r="HD1" s="5"/>
      <c r="HE1" s="5"/>
      <c r="HF1" s="5"/>
      <c r="HG1" s="5"/>
      <c r="HH1" s="5"/>
      <c r="HI1" s="5"/>
      <c r="HJ1" s="5"/>
      <c r="HK1" s="5"/>
      <c r="HL1" s="5"/>
      <c r="HM1" s="5"/>
      <c r="HN1" s="5"/>
      <c r="HO1" s="5"/>
      <c r="HP1" s="5"/>
      <c r="HQ1" s="5"/>
      <c r="HR1" s="5"/>
      <c r="HS1" s="5"/>
      <c r="HT1" s="5"/>
      <c r="HU1" s="5"/>
      <c r="HV1" s="5"/>
      <c r="HW1" s="5"/>
      <c r="HX1" s="5"/>
      <c r="HY1" s="5"/>
      <c r="HZ1" s="5"/>
      <c r="IA1" s="5"/>
      <c r="IB1" s="5"/>
      <c r="IC1" s="5"/>
      <c r="ID1" s="5"/>
      <c r="IE1" s="5"/>
    </row>
    <row r="2" spans="1:239">
      <c r="M2" s="11"/>
      <c r="N2" s="11" t="s">
        <v>4</v>
      </c>
    </row>
    <row r="3" spans="1:239" ht="19.5">
      <c r="B3" s="23" t="s">
        <v>46</v>
      </c>
      <c r="C3" s="5"/>
      <c r="D3" s="5"/>
      <c r="E3" s="5"/>
      <c r="F3" s="5"/>
      <c r="G3" s="5"/>
      <c r="H3" s="5"/>
      <c r="I3" s="5"/>
      <c r="J3" s="5"/>
      <c r="K3" s="24"/>
      <c r="M3" s="11"/>
      <c r="N3" s="11" t="s">
        <v>33</v>
      </c>
    </row>
    <row r="4" spans="1:239" ht="19.5">
      <c r="B4" s="16" t="s">
        <v>47</v>
      </c>
      <c r="K4" s="24"/>
      <c r="M4" s="11"/>
      <c r="N4" s="11" t="s">
        <v>34</v>
      </c>
    </row>
    <row r="5" spans="1:239" ht="6.75" customHeight="1">
      <c r="L5" s="5"/>
    </row>
    <row r="6" spans="1:239" s="25" customFormat="1" ht="21" customHeight="1">
      <c r="A6" s="12"/>
      <c r="B6" s="12"/>
      <c r="C6" s="45" t="s">
        <v>11</v>
      </c>
      <c r="D6" s="45"/>
      <c r="E6" s="45"/>
      <c r="F6" s="45"/>
      <c r="G6" s="47" t="s">
        <v>15</v>
      </c>
      <c r="H6" s="47"/>
      <c r="I6" s="47"/>
      <c r="J6" s="47"/>
      <c r="K6" s="47" t="s">
        <v>16</v>
      </c>
      <c r="L6" s="47"/>
      <c r="M6" s="47"/>
      <c r="N6" s="47"/>
      <c r="O6" s="3"/>
      <c r="P6" s="3"/>
    </row>
    <row r="7" spans="1:239" s="25" customFormat="1" ht="21" customHeight="1">
      <c r="A7" s="41"/>
      <c r="B7" s="41"/>
      <c r="C7" s="39" t="s">
        <v>12</v>
      </c>
      <c r="D7" s="39"/>
      <c r="E7" s="39"/>
      <c r="F7" s="39"/>
      <c r="G7" s="48"/>
      <c r="H7" s="48"/>
      <c r="I7" s="48"/>
      <c r="J7" s="48"/>
      <c r="K7" s="48"/>
      <c r="L7" s="48"/>
      <c r="M7" s="48"/>
      <c r="N7" s="48"/>
      <c r="O7" s="3"/>
      <c r="P7" s="3"/>
    </row>
    <row r="8" spans="1:239" s="25" customFormat="1" ht="21" customHeight="1">
      <c r="A8" s="39" t="s">
        <v>2</v>
      </c>
      <c r="B8" s="39"/>
      <c r="C8" s="44" t="s">
        <v>13</v>
      </c>
      <c r="D8" s="44"/>
      <c r="E8" s="44"/>
      <c r="F8" s="44"/>
      <c r="G8" s="49"/>
      <c r="H8" s="49"/>
      <c r="I8" s="49"/>
      <c r="J8" s="49"/>
      <c r="K8" s="49"/>
      <c r="L8" s="49"/>
      <c r="M8" s="49"/>
      <c r="N8" s="49"/>
      <c r="O8" s="3"/>
      <c r="P8" s="3"/>
    </row>
    <row r="9" spans="1:239" s="25" customFormat="1" ht="21" customHeight="1">
      <c r="A9" s="41" t="s">
        <v>3</v>
      </c>
      <c r="B9" s="41"/>
      <c r="C9" s="45" t="s">
        <v>5</v>
      </c>
      <c r="D9" s="45"/>
      <c r="E9" s="39" t="s">
        <v>6</v>
      </c>
      <c r="F9" s="39"/>
      <c r="G9" s="45" t="s">
        <v>5</v>
      </c>
      <c r="H9" s="45"/>
      <c r="I9" s="39" t="s">
        <v>6</v>
      </c>
      <c r="J9" s="39"/>
      <c r="K9" s="45" t="s">
        <v>5</v>
      </c>
      <c r="L9" s="45"/>
      <c r="M9" s="45" t="s">
        <v>6</v>
      </c>
      <c r="N9" s="45"/>
      <c r="O9" s="13"/>
      <c r="P9" s="13"/>
    </row>
    <row r="10" spans="1:239" s="25" customFormat="1" ht="21" customHeight="1">
      <c r="A10" s="41"/>
      <c r="B10" s="41"/>
      <c r="C10" s="26" t="s">
        <v>7</v>
      </c>
      <c r="D10" s="26"/>
      <c r="E10" s="39" t="s">
        <v>8</v>
      </c>
      <c r="F10" s="39"/>
      <c r="G10" s="40" t="s">
        <v>7</v>
      </c>
      <c r="H10" s="40"/>
      <c r="I10" s="40" t="s">
        <v>8</v>
      </c>
      <c r="J10" s="40"/>
      <c r="K10" s="39" t="s">
        <v>7</v>
      </c>
      <c r="L10" s="39"/>
      <c r="M10" s="39" t="s">
        <v>8</v>
      </c>
      <c r="N10" s="39"/>
      <c r="O10" s="13"/>
      <c r="P10" s="13"/>
    </row>
    <row r="11" spans="1:239" s="25" customFormat="1" ht="21" customHeight="1">
      <c r="A11" s="14"/>
      <c r="B11" s="14"/>
      <c r="C11" s="27" t="s">
        <v>9</v>
      </c>
      <c r="D11" s="27"/>
      <c r="E11" s="44" t="s">
        <v>10</v>
      </c>
      <c r="F11" s="44"/>
      <c r="G11" s="43" t="s">
        <v>9</v>
      </c>
      <c r="H11" s="43"/>
      <c r="I11" s="43" t="s">
        <v>10</v>
      </c>
      <c r="J11" s="43"/>
      <c r="K11" s="44" t="s">
        <v>9</v>
      </c>
      <c r="L11" s="44"/>
      <c r="M11" s="44" t="s">
        <v>10</v>
      </c>
      <c r="N11" s="44"/>
      <c r="O11" s="13"/>
      <c r="P11" s="13"/>
    </row>
    <row r="12" spans="1:239" s="9" customFormat="1" ht="5.25" customHeight="1"/>
    <row r="13" spans="1:239" s="9" customFormat="1" ht="24" customHeight="1">
      <c r="A13" s="22" t="s">
        <v>1</v>
      </c>
      <c r="B13" s="22"/>
      <c r="C13" s="30">
        <v>5908.28</v>
      </c>
      <c r="D13" s="36"/>
      <c r="E13" s="30">
        <f>549075.85/1000</f>
        <v>549.07584999999995</v>
      </c>
      <c r="F13" s="36"/>
      <c r="G13" s="30">
        <v>40672.15</v>
      </c>
      <c r="H13" s="36"/>
      <c r="I13" s="30">
        <f>2508925.78/1000</f>
        <v>2508.9257799999996</v>
      </c>
      <c r="J13" s="17"/>
      <c r="K13" s="17" t="s">
        <v>43</v>
      </c>
      <c r="L13" s="17"/>
      <c r="M13" s="17" t="s">
        <v>43</v>
      </c>
      <c r="N13" s="18"/>
    </row>
    <row r="14" spans="1:239" s="9" customFormat="1" ht="24" customHeight="1">
      <c r="A14" s="2"/>
      <c r="B14" s="2" t="s">
        <v>29</v>
      </c>
      <c r="C14" s="31">
        <v>97.03</v>
      </c>
      <c r="D14" s="37"/>
      <c r="E14" s="31">
        <f>10591.02/1000</f>
        <v>10.59102</v>
      </c>
      <c r="F14" s="37"/>
      <c r="G14" s="31">
        <v>27.88</v>
      </c>
      <c r="H14" s="37"/>
      <c r="I14" s="31">
        <f>4024.02/1000</f>
        <v>4.0240200000000002</v>
      </c>
      <c r="J14" s="1"/>
      <c r="K14" s="17" t="s">
        <v>43</v>
      </c>
      <c r="L14" s="1"/>
      <c r="M14" s="17" t="s">
        <v>43</v>
      </c>
    </row>
    <row r="15" spans="1:239" s="9" customFormat="1" ht="24" customHeight="1">
      <c r="A15" s="2"/>
      <c r="B15" s="2" t="s">
        <v>28</v>
      </c>
      <c r="C15" s="31">
        <v>1012.79</v>
      </c>
      <c r="D15" s="37"/>
      <c r="E15" s="31">
        <f>115033.16/1000</f>
        <v>115.03316000000001</v>
      </c>
      <c r="F15" s="37"/>
      <c r="G15" s="31">
        <v>1498.72</v>
      </c>
      <c r="H15" s="37"/>
      <c r="I15" s="31">
        <f>163961.06/1000</f>
        <v>163.96106</v>
      </c>
      <c r="J15" s="1"/>
      <c r="K15" s="17" t="s">
        <v>43</v>
      </c>
      <c r="L15" s="1"/>
      <c r="M15" s="17" t="s">
        <v>43</v>
      </c>
    </row>
    <row r="16" spans="1:239" s="9" customFormat="1" ht="24" customHeight="1">
      <c r="A16" s="2"/>
      <c r="B16" s="2" t="s">
        <v>27</v>
      </c>
      <c r="C16" s="31">
        <v>1019</v>
      </c>
      <c r="D16" s="37"/>
      <c r="E16" s="31">
        <v>108</v>
      </c>
      <c r="F16" s="37"/>
      <c r="G16" s="31">
        <v>1613.41</v>
      </c>
      <c r="H16" s="37"/>
      <c r="I16" s="31">
        <f>167794.95/1000</f>
        <v>167.79495</v>
      </c>
      <c r="J16" s="1"/>
      <c r="K16" s="17" t="s">
        <v>43</v>
      </c>
      <c r="L16" s="1"/>
      <c r="M16" s="17" t="s">
        <v>43</v>
      </c>
    </row>
    <row r="17" spans="1:17" s="9" customFormat="1" ht="24" customHeight="1">
      <c r="A17" s="2"/>
      <c r="B17" s="2" t="s">
        <v>26</v>
      </c>
      <c r="C17" s="31">
        <v>1945.04</v>
      </c>
      <c r="D17" s="37"/>
      <c r="E17" s="31">
        <f>176383.93/1000</f>
        <v>176.38392999999999</v>
      </c>
      <c r="F17" s="37"/>
      <c r="G17" s="31">
        <v>7728.19</v>
      </c>
      <c r="H17" s="37"/>
      <c r="I17" s="31">
        <f>600878.35/1000</f>
        <v>600.87834999999995</v>
      </c>
      <c r="J17" s="1"/>
      <c r="K17" s="17" t="s">
        <v>43</v>
      </c>
      <c r="L17" s="1"/>
      <c r="M17" s="17" t="s">
        <v>43</v>
      </c>
    </row>
    <row r="18" spans="1:17" s="9" customFormat="1" ht="24" customHeight="1">
      <c r="A18" s="2"/>
      <c r="B18" s="2" t="s">
        <v>25</v>
      </c>
      <c r="C18" s="31">
        <v>1301.19</v>
      </c>
      <c r="D18" s="37"/>
      <c r="E18" s="31">
        <f>96972.01/1000</f>
        <v>96.972009999999997</v>
      </c>
      <c r="F18" s="37"/>
      <c r="G18" s="31">
        <v>12460.88</v>
      </c>
      <c r="H18" s="37"/>
      <c r="I18" s="31">
        <v>674</v>
      </c>
      <c r="J18" s="1"/>
      <c r="K18" s="17" t="s">
        <v>43</v>
      </c>
      <c r="L18" s="1"/>
      <c r="M18" s="17" t="s">
        <v>43</v>
      </c>
    </row>
    <row r="19" spans="1:17" s="9" customFormat="1" ht="24" customHeight="1">
      <c r="A19" s="2"/>
      <c r="B19" s="2" t="s">
        <v>24</v>
      </c>
      <c r="C19" s="31">
        <v>485.7</v>
      </c>
      <c r="D19" s="37"/>
      <c r="E19" s="31">
        <v>25</v>
      </c>
      <c r="F19" s="37"/>
      <c r="G19" s="31">
        <v>7392</v>
      </c>
      <c r="H19" s="37"/>
      <c r="I19" s="31">
        <f>408748.17/1000</f>
        <v>408.74816999999996</v>
      </c>
      <c r="J19" s="1"/>
      <c r="K19" s="17" t="s">
        <v>43</v>
      </c>
      <c r="L19" s="1"/>
      <c r="M19" s="17" t="s">
        <v>43</v>
      </c>
    </row>
    <row r="20" spans="1:17" s="9" customFormat="1" ht="24" customHeight="1">
      <c r="A20" s="2"/>
      <c r="B20" s="2" t="s">
        <v>23</v>
      </c>
      <c r="C20" s="31">
        <v>48.12</v>
      </c>
      <c r="D20" s="37"/>
      <c r="E20" s="31">
        <f>17246.54/1000</f>
        <v>17.24654</v>
      </c>
      <c r="F20" s="37"/>
      <c r="G20" s="31">
        <v>8257.7000000000007</v>
      </c>
      <c r="H20" s="37"/>
      <c r="I20" s="31">
        <f>403245.37/1000</f>
        <v>403.24536999999998</v>
      </c>
      <c r="J20" s="1"/>
      <c r="K20" s="17" t="s">
        <v>43</v>
      </c>
      <c r="L20" s="1"/>
      <c r="M20" s="17" t="s">
        <v>43</v>
      </c>
    </row>
    <row r="21" spans="1:17" s="9" customFormat="1" ht="24" customHeight="1">
      <c r="A21" s="2"/>
      <c r="B21" s="2" t="s">
        <v>31</v>
      </c>
      <c r="C21" s="31" t="s">
        <v>42</v>
      </c>
      <c r="D21" s="37"/>
      <c r="E21" s="31" t="s">
        <v>42</v>
      </c>
      <c r="F21" s="37"/>
      <c r="G21" s="31">
        <v>1692.86</v>
      </c>
      <c r="H21" s="37"/>
      <c r="I21" s="31">
        <f>85664.51/1000</f>
        <v>85.664509999999993</v>
      </c>
      <c r="J21" s="1"/>
      <c r="K21" s="17" t="s">
        <v>43</v>
      </c>
      <c r="L21" s="1"/>
      <c r="M21" s="17" t="s">
        <v>43</v>
      </c>
    </row>
    <row r="22" spans="1:17" s="9" customFormat="1" ht="17.25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</row>
    <row r="23" spans="1:17" s="9" customFormat="1" ht="17.25"/>
    <row r="24" spans="1:17" s="9" customFormat="1" ht="17.25"/>
    <row r="25" spans="1:17" s="9" customFormat="1" ht="17.25">
      <c r="Q25" s="15"/>
    </row>
    <row r="26" spans="1:17" s="9" customFormat="1" ht="17.25">
      <c r="O26" s="28"/>
    </row>
    <row r="27" spans="1:17" s="9" customFormat="1" ht="17.25"/>
    <row r="28" spans="1:17" s="9" customFormat="1" ht="17.25"/>
    <row r="29" spans="1:17" s="9" customFormat="1" ht="17.25"/>
    <row r="30" spans="1:17" s="9" customFormat="1" ht="17.25"/>
    <row r="31" spans="1:17" s="9" customFormat="1" ht="17.25"/>
    <row r="32" spans="1:17" s="9" customFormat="1" ht="17.25"/>
    <row r="33" s="9" customFormat="1" ht="17.25"/>
    <row r="34" s="9" customFormat="1" ht="17.25"/>
    <row r="35" s="9" customFormat="1" ht="17.25"/>
    <row r="36" s="9" customFormat="1" ht="17.25"/>
    <row r="37" s="9" customFormat="1" ht="17.25"/>
    <row r="38" s="9" customFormat="1" ht="17.25"/>
    <row r="39" s="9" customFormat="1" ht="17.25"/>
    <row r="40" s="9" customFormat="1" ht="17.25"/>
    <row r="41" s="9" customFormat="1" ht="17.25"/>
    <row r="42" s="9" customFormat="1" ht="17.25"/>
    <row r="43" s="9" customFormat="1" ht="17.25"/>
    <row r="44" s="9" customFormat="1" ht="17.25"/>
    <row r="45" s="9" customFormat="1" ht="17.25"/>
    <row r="46" s="9" customFormat="1" ht="17.25"/>
    <row r="47" s="9" customFormat="1" ht="17.25"/>
    <row r="48" s="9" customFormat="1" ht="17.25"/>
    <row r="49" s="9" customFormat="1" ht="17.25"/>
    <row r="50" s="9" customFormat="1" ht="17.25"/>
    <row r="51" s="9" customFormat="1" ht="17.25"/>
    <row r="52" s="9" customFormat="1" ht="17.25"/>
    <row r="53" s="9" customFormat="1" ht="17.25"/>
    <row r="54" s="9" customFormat="1" ht="17.25"/>
    <row r="55" s="9" customFormat="1" ht="17.25"/>
  </sheetData>
  <mergeCells count="25">
    <mergeCell ref="G6:J8"/>
    <mergeCell ref="K6:N8"/>
    <mergeCell ref="A7:B7"/>
    <mergeCell ref="A8:B8"/>
    <mergeCell ref="C6:F6"/>
    <mergeCell ref="C7:F7"/>
    <mergeCell ref="C8:F8"/>
    <mergeCell ref="M9:N9"/>
    <mergeCell ref="K9:L9"/>
    <mergeCell ref="A10:B10"/>
    <mergeCell ref="G10:H10"/>
    <mergeCell ref="I10:J10"/>
    <mergeCell ref="E10:F10"/>
    <mergeCell ref="A9:B9"/>
    <mergeCell ref="G9:H9"/>
    <mergeCell ref="I9:J9"/>
    <mergeCell ref="C9:D9"/>
    <mergeCell ref="E9:F9"/>
    <mergeCell ref="K10:L10"/>
    <mergeCell ref="M10:N10"/>
    <mergeCell ref="G11:H11"/>
    <mergeCell ref="I11:J11"/>
    <mergeCell ref="E11:F11"/>
    <mergeCell ref="K11:L11"/>
    <mergeCell ref="M11:N11"/>
  </mergeCells>
  <pageMargins left="0.59055118110236227" right="0.59055118110236227" top="0.59055118110236227" bottom="0.59055118110236227" header="0.19685039370078741" footer="0.19685039370078741"/>
  <pageSetup paperSize="9" orientation="landscape" r:id="rId1"/>
  <headerFooter alignWithMargins="0">
    <oddFooter xml:space="preserve">&amp;C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ตาราง 16.2</vt:lpstr>
      <vt:lpstr>ตาราง 16.2 (ต่อ)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training</dc:creator>
  <cp:lastModifiedBy>Acer</cp:lastModifiedBy>
  <cp:lastPrinted>2014-12-24T05:01:12Z</cp:lastPrinted>
  <dcterms:created xsi:type="dcterms:W3CDTF">1999-10-21T09:23:04Z</dcterms:created>
  <dcterms:modified xsi:type="dcterms:W3CDTF">2015-02-16T03:54:45Z</dcterms:modified>
</cp:coreProperties>
</file>