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120" yWindow="75" windowWidth="15480" windowHeight="11640" activeTab="2"/>
  </bookViews>
  <sheets>
    <sheet name="ตาราง 16.5-126" sheetId="1" r:id="rId1"/>
    <sheet name="ตาราง 16.5 (ชาย)-127" sheetId="2" r:id="rId2"/>
    <sheet name="ตาราง 16.5 (หญิง)-128" sheetId="3" r:id="rId3"/>
    <sheet name="คำนวณ" sheetId="4" r:id="rId4"/>
    <sheet name="ตาราง 16.4-ตรวจสอบตรงกัน" sheetId="5" r:id="rId5"/>
    <sheet name="ตาราง 16.5 (ปรับชาย)" sheetId="6" r:id="rId6"/>
    <sheet name="ตาราง 16.5 (ปรับหญิง)" sheetId="7" r:id="rId7"/>
  </sheets>
  <calcPr calcId="152511"/>
</workbook>
</file>

<file path=xl/calcChain.xml><?xml version="1.0" encoding="utf-8"?>
<calcChain xmlns="http://schemas.openxmlformats.org/spreadsheetml/2006/main">
  <c r="AC16" i="6" l="1"/>
  <c r="C28" i="7" l="1"/>
  <c r="C27" i="7"/>
  <c r="C26" i="7"/>
  <c r="C25" i="7"/>
  <c r="C24" i="7"/>
  <c r="C23" i="7"/>
  <c r="C22" i="7"/>
  <c r="C21" i="7"/>
  <c r="C20" i="7"/>
  <c r="C19" i="7"/>
  <c r="C18" i="7"/>
  <c r="C17" i="7"/>
  <c r="D28" i="6"/>
  <c r="D27" i="6"/>
  <c r="D26" i="6"/>
  <c r="D25" i="6"/>
  <c r="D24" i="6"/>
  <c r="D23" i="6"/>
  <c r="D22" i="6"/>
  <c r="D21" i="6"/>
  <c r="D20" i="6"/>
  <c r="D19" i="6"/>
  <c r="D18" i="6"/>
  <c r="D17" i="6"/>
  <c r="O27" i="3"/>
  <c r="O26" i="3"/>
  <c r="O25" i="3"/>
  <c r="O24" i="3"/>
  <c r="O23" i="3"/>
  <c r="O22" i="3"/>
  <c r="O21" i="3"/>
  <c r="C21" i="3" s="1"/>
  <c r="O20" i="3"/>
  <c r="O19" i="3"/>
  <c r="O18" i="3"/>
  <c r="O17" i="3"/>
  <c r="O16" i="3"/>
  <c r="G27" i="3"/>
  <c r="G26" i="3"/>
  <c r="G25" i="3"/>
  <c r="C25" i="3" s="1"/>
  <c r="G24" i="3"/>
  <c r="G22" i="3"/>
  <c r="C22" i="3" s="1"/>
  <c r="G21" i="3"/>
  <c r="G20" i="3"/>
  <c r="G19" i="3"/>
  <c r="C19" i="3" s="1"/>
  <c r="G18" i="3"/>
  <c r="G17" i="3"/>
  <c r="C17" i="3" s="1"/>
  <c r="G16" i="3"/>
  <c r="AA28" i="7"/>
  <c r="AA27" i="7"/>
  <c r="AA26" i="7"/>
  <c r="AA25" i="7"/>
  <c r="AA24" i="7"/>
  <c r="AA23" i="7"/>
  <c r="AA22" i="7"/>
  <c r="AA21" i="7"/>
  <c r="AA20" i="7"/>
  <c r="AA19" i="7"/>
  <c r="AA18" i="7"/>
  <c r="AA17" i="7"/>
  <c r="P27" i="2"/>
  <c r="P26" i="2"/>
  <c r="P25" i="2"/>
  <c r="P24" i="2"/>
  <c r="P23" i="2"/>
  <c r="P22" i="2"/>
  <c r="P21" i="2"/>
  <c r="P20" i="2"/>
  <c r="P19" i="2"/>
  <c r="P18" i="2"/>
  <c r="P17" i="2"/>
  <c r="P16" i="2"/>
  <c r="L27" i="2"/>
  <c r="L26" i="2"/>
  <c r="L25" i="2"/>
  <c r="L24" i="2"/>
  <c r="L23" i="2"/>
  <c r="L22" i="2"/>
  <c r="L21" i="2"/>
  <c r="L20" i="2"/>
  <c r="L19" i="2"/>
  <c r="L18" i="2"/>
  <c r="L17" i="2"/>
  <c r="L16" i="2"/>
  <c r="H27" i="2"/>
  <c r="H26" i="2"/>
  <c r="H25" i="2"/>
  <c r="H24" i="2"/>
  <c r="H23" i="2"/>
  <c r="D23" i="2" s="1"/>
  <c r="H22" i="2"/>
  <c r="H21" i="2"/>
  <c r="H20" i="2"/>
  <c r="H19" i="2"/>
  <c r="H18" i="2"/>
  <c r="H17" i="2"/>
  <c r="H16" i="2"/>
  <c r="L29" i="6"/>
  <c r="AF29" i="6"/>
  <c r="V29" i="6"/>
  <c r="T28" i="6"/>
  <c r="T27" i="6"/>
  <c r="T26" i="6"/>
  <c r="T25" i="6"/>
  <c r="T24" i="6"/>
  <c r="T23" i="6"/>
  <c r="T22" i="6"/>
  <c r="T21" i="6"/>
  <c r="T20" i="6"/>
  <c r="T19" i="6"/>
  <c r="T18" i="6"/>
  <c r="T17" i="6"/>
  <c r="J28" i="6"/>
  <c r="J27" i="6"/>
  <c r="J26" i="6"/>
  <c r="J25" i="6"/>
  <c r="J24" i="6"/>
  <c r="J23" i="6"/>
  <c r="J22" i="6"/>
  <c r="J21" i="6"/>
  <c r="J20" i="6"/>
  <c r="J19" i="6"/>
  <c r="J18" i="6"/>
  <c r="J17" i="6"/>
  <c r="L16" i="7"/>
  <c r="N16" i="6"/>
  <c r="U16" i="7"/>
  <c r="X16" i="6"/>
  <c r="M27" i="3"/>
  <c r="M26" i="3"/>
  <c r="M25" i="3"/>
  <c r="M24" i="3"/>
  <c r="M23" i="3"/>
  <c r="M22" i="3"/>
  <c r="E22" i="3" s="1"/>
  <c r="M21" i="3"/>
  <c r="M20" i="3"/>
  <c r="M19" i="3"/>
  <c r="M18" i="3"/>
  <c r="M17" i="3"/>
  <c r="M16" i="3"/>
  <c r="I27" i="3"/>
  <c r="I26" i="3"/>
  <c r="E26" i="3" s="1"/>
  <c r="I25" i="3"/>
  <c r="I24" i="3"/>
  <c r="I23" i="3"/>
  <c r="I22" i="3"/>
  <c r="I21" i="3"/>
  <c r="I20" i="3"/>
  <c r="I19" i="3"/>
  <c r="I18" i="3"/>
  <c r="E18" i="3" s="1"/>
  <c r="I17" i="3"/>
  <c r="I16" i="3"/>
  <c r="N27" i="2"/>
  <c r="N26" i="2"/>
  <c r="N25" i="2"/>
  <c r="N24" i="2"/>
  <c r="N23" i="2"/>
  <c r="N22" i="2"/>
  <c r="N21" i="2"/>
  <c r="N20" i="2"/>
  <c r="N19" i="2"/>
  <c r="N18" i="2"/>
  <c r="N17" i="2"/>
  <c r="N16" i="2"/>
  <c r="J27" i="2"/>
  <c r="J26" i="2"/>
  <c r="J25" i="2"/>
  <c r="J24" i="2"/>
  <c r="J23" i="2"/>
  <c r="J22" i="2"/>
  <c r="J21" i="2"/>
  <c r="J20" i="2"/>
  <c r="J19" i="2"/>
  <c r="J18" i="2"/>
  <c r="J17" i="2"/>
  <c r="J16" i="2"/>
  <c r="C27" i="3"/>
  <c r="C26" i="3"/>
  <c r="C24" i="3"/>
  <c r="C18" i="3"/>
  <c r="C16" i="3"/>
  <c r="D25" i="2"/>
  <c r="D24" i="2"/>
  <c r="D22" i="2"/>
  <c r="D17" i="2"/>
  <c r="E23" i="3" l="1"/>
  <c r="C20" i="3"/>
  <c r="E17" i="3"/>
  <c r="E25" i="3"/>
  <c r="D18" i="2"/>
  <c r="D26" i="2"/>
  <c r="D19" i="2"/>
  <c r="D27" i="2"/>
  <c r="D21" i="2"/>
  <c r="E21" i="3"/>
  <c r="E20" i="3"/>
  <c r="E16" i="3"/>
  <c r="D20" i="2"/>
  <c r="D16" i="2"/>
  <c r="F21" i="2"/>
  <c r="E24" i="3"/>
  <c r="F27" i="2"/>
  <c r="F26" i="2"/>
  <c r="F25" i="2"/>
  <c r="F23" i="2"/>
  <c r="F22" i="2"/>
  <c r="F19" i="2"/>
  <c r="F17" i="2"/>
  <c r="F24" i="2"/>
  <c r="E19" i="3"/>
  <c r="E27" i="3"/>
  <c r="F18" i="2"/>
  <c r="F20" i="2"/>
  <c r="F16" i="2"/>
  <c r="X29" i="7" l="1"/>
  <c r="I15" i="3"/>
  <c r="O29" i="7"/>
  <c r="AF28" i="7"/>
  <c r="AF27" i="7"/>
  <c r="E27" i="7"/>
  <c r="AF26" i="7"/>
  <c r="E26" i="7"/>
  <c r="AF25" i="7"/>
  <c r="E25" i="7"/>
  <c r="AF24" i="7"/>
  <c r="AF23" i="7"/>
  <c r="AF22" i="7"/>
  <c r="E22" i="7"/>
  <c r="AF21" i="7"/>
  <c r="E21" i="7"/>
  <c r="AF20" i="7"/>
  <c r="AF19" i="7"/>
  <c r="E19" i="7"/>
  <c r="AF18" i="7"/>
  <c r="E18" i="7"/>
  <c r="AF17" i="7"/>
  <c r="E17" i="7"/>
  <c r="AC16" i="7"/>
  <c r="Y16" i="7"/>
  <c r="T16" i="7"/>
  <c r="V25" i="7" s="1"/>
  <c r="W25" i="7" s="1"/>
  <c r="P16" i="7"/>
  <c r="G16" i="7"/>
  <c r="C16" i="7"/>
  <c r="AG15" i="7"/>
  <c r="AA29" i="6"/>
  <c r="AF15" i="7" l="1"/>
  <c r="I23" i="7"/>
  <c r="I22" i="7"/>
  <c r="J24" i="7"/>
  <c r="G23" i="3" s="1"/>
  <c r="C23" i="3" s="1"/>
  <c r="I21" i="7"/>
  <c r="I28" i="7"/>
  <c r="I20" i="7"/>
  <c r="I27" i="7"/>
  <c r="I19" i="7"/>
  <c r="I26" i="7"/>
  <c r="I18" i="7"/>
  <c r="I25" i="7"/>
  <c r="I17" i="7"/>
  <c r="I24" i="7"/>
  <c r="AF16" i="7"/>
  <c r="S12" i="7"/>
  <c r="S13" i="7" s="1"/>
  <c r="J12" i="7"/>
  <c r="J13" i="7" s="1"/>
  <c r="AB12" i="7"/>
  <c r="AB13" i="7" s="1"/>
  <c r="V24" i="7"/>
  <c r="W24" i="7" s="1"/>
  <c r="V19" i="7"/>
  <c r="W19" i="7" s="1"/>
  <c r="V27" i="7"/>
  <c r="W27" i="7" s="1"/>
  <c r="V20" i="7"/>
  <c r="W20" i="7" s="1"/>
  <c r="V28" i="7"/>
  <c r="W28" i="7" s="1"/>
  <c r="V23" i="7"/>
  <c r="W23" i="7" s="1"/>
  <c r="V18" i="7"/>
  <c r="W18" i="7" s="1"/>
  <c r="K16" i="7"/>
  <c r="M20" i="7" s="1"/>
  <c r="N20" i="7" s="1"/>
  <c r="E20" i="7"/>
  <c r="V22" i="7"/>
  <c r="W22" i="7" s="1"/>
  <c r="E24" i="7"/>
  <c r="V26" i="7"/>
  <c r="W26" i="7" s="1"/>
  <c r="E28" i="7"/>
  <c r="V17" i="7"/>
  <c r="W17" i="7" s="1"/>
  <c r="V21" i="7"/>
  <c r="W21" i="7" s="1"/>
  <c r="E23" i="7"/>
  <c r="F28" i="6"/>
  <c r="F27" i="6"/>
  <c r="F26" i="6"/>
  <c r="F25" i="6"/>
  <c r="F24" i="6"/>
  <c r="F23" i="6"/>
  <c r="F22" i="6"/>
  <c r="F21" i="6"/>
  <c r="F20" i="6"/>
  <c r="F19" i="6"/>
  <c r="F18" i="6"/>
  <c r="F17" i="6"/>
  <c r="Q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G16" i="6"/>
  <c r="AB16" i="6"/>
  <c r="W16" i="6"/>
  <c r="AC29" i="7" s="1"/>
  <c r="R16" i="6"/>
  <c r="H16" i="6"/>
  <c r="D16" i="6"/>
  <c r="AK15" i="6"/>
  <c r="AJ15" i="6"/>
  <c r="J19" i="1"/>
  <c r="C27" i="4"/>
  <c r="D26" i="4"/>
  <c r="D25" i="4"/>
  <c r="C24" i="4"/>
  <c r="D23" i="4"/>
  <c r="D22" i="4"/>
  <c r="E20" i="4"/>
  <c r="E19" i="4"/>
  <c r="D20" i="4"/>
  <c r="D19" i="4"/>
  <c r="E17" i="4"/>
  <c r="D17" i="4"/>
  <c r="C17" i="4"/>
  <c r="V15" i="5"/>
  <c r="G11" i="4"/>
  <c r="F12" i="4"/>
  <c r="E12" i="4"/>
  <c r="D12" i="4"/>
  <c r="G10" i="4"/>
  <c r="C12" i="4"/>
  <c r="W19" i="5"/>
  <c r="U18" i="5"/>
  <c r="U17" i="5"/>
  <c r="U16" i="5"/>
  <c r="E5" i="4"/>
  <c r="D5" i="4"/>
  <c r="E4" i="4"/>
  <c r="D4" i="4"/>
  <c r="B5" i="4"/>
  <c r="R27" i="1"/>
  <c r="P27" i="1"/>
  <c r="N27" i="1"/>
  <c r="L27" i="1"/>
  <c r="H27" i="1"/>
  <c r="R26" i="1"/>
  <c r="P26" i="1"/>
  <c r="N26" i="1"/>
  <c r="L26" i="1"/>
  <c r="J26" i="1"/>
  <c r="H26" i="1"/>
  <c r="R25" i="1"/>
  <c r="P25" i="1"/>
  <c r="N25" i="1"/>
  <c r="L25" i="1"/>
  <c r="J25" i="1"/>
  <c r="H25" i="1"/>
  <c r="R24" i="1"/>
  <c r="P24" i="1"/>
  <c r="N24" i="1"/>
  <c r="L24" i="1"/>
  <c r="J24" i="1"/>
  <c r="H24" i="1"/>
  <c r="R23" i="1"/>
  <c r="P23" i="1"/>
  <c r="N23" i="1"/>
  <c r="L23" i="1"/>
  <c r="J23" i="1"/>
  <c r="R22" i="1"/>
  <c r="P22" i="1"/>
  <c r="N22" i="1"/>
  <c r="L22" i="1"/>
  <c r="J22" i="1"/>
  <c r="H22" i="1"/>
  <c r="R21" i="1"/>
  <c r="P21" i="1"/>
  <c r="N21" i="1"/>
  <c r="L21" i="1"/>
  <c r="J21" i="1"/>
  <c r="H21" i="1"/>
  <c r="R20" i="1"/>
  <c r="P20" i="1"/>
  <c r="N20" i="1"/>
  <c r="L20" i="1"/>
  <c r="J20" i="1"/>
  <c r="H20" i="1"/>
  <c r="R19" i="1"/>
  <c r="P19" i="1"/>
  <c r="N19" i="1"/>
  <c r="L19" i="1"/>
  <c r="H19" i="1"/>
  <c r="R18" i="1"/>
  <c r="P18" i="1"/>
  <c r="N18" i="1"/>
  <c r="L18" i="1"/>
  <c r="J18" i="1"/>
  <c r="H18" i="1"/>
  <c r="R17" i="1"/>
  <c r="P17" i="1"/>
  <c r="N17" i="1"/>
  <c r="L17" i="1"/>
  <c r="J17" i="1"/>
  <c r="H17" i="1"/>
  <c r="R16" i="1"/>
  <c r="P16" i="1"/>
  <c r="N16" i="1"/>
  <c r="L16" i="1"/>
  <c r="J16" i="1"/>
  <c r="H16" i="1"/>
  <c r="D17" i="1" l="1"/>
  <c r="D24" i="1"/>
  <c r="D16" i="1"/>
  <c r="D27" i="1"/>
  <c r="D19" i="1"/>
  <c r="D22" i="1"/>
  <c r="D26" i="1"/>
  <c r="D18" i="1"/>
  <c r="D25" i="1"/>
  <c r="D21" i="1"/>
  <c r="D20" i="1"/>
  <c r="AJ16" i="6"/>
  <c r="AD22" i="6"/>
  <c r="AD28" i="6"/>
  <c r="AD19" i="6"/>
  <c r="AD18" i="6"/>
  <c r="AD17" i="6"/>
  <c r="AD24" i="6"/>
  <c r="AD23" i="6"/>
  <c r="AD21" i="6"/>
  <c r="AD26" i="6"/>
  <c r="AD20" i="6"/>
  <c r="AD27" i="6"/>
  <c r="AD25" i="6"/>
  <c r="H23" i="1"/>
  <c r="D23" i="1" s="1"/>
  <c r="K12" i="6"/>
  <c r="K13" i="6" s="1"/>
  <c r="U12" i="6"/>
  <c r="U13" i="6" s="1"/>
  <c r="AE12" i="6"/>
  <c r="AE13" i="6" s="1"/>
  <c r="M24" i="7"/>
  <c r="N24" i="7" s="1"/>
  <c r="M23" i="7"/>
  <c r="N23" i="7" s="1"/>
  <c r="M28" i="7"/>
  <c r="N28" i="7" s="1"/>
  <c r="M25" i="7"/>
  <c r="N25" i="7" s="1"/>
  <c r="M22" i="7"/>
  <c r="N22" i="7" s="1"/>
  <c r="M26" i="7"/>
  <c r="N26" i="7" s="1"/>
  <c r="F23" i="1"/>
  <c r="F22" i="1"/>
  <c r="F17" i="1"/>
  <c r="F24" i="1"/>
  <c r="F16" i="1"/>
  <c r="F26" i="1"/>
  <c r="F18" i="1"/>
  <c r="F25" i="1"/>
  <c r="F21" i="1"/>
  <c r="F19" i="1"/>
  <c r="F20" i="1"/>
  <c r="E16" i="7"/>
  <c r="AG18" i="7" s="1"/>
  <c r="M19" i="7"/>
  <c r="N19" i="7" s="1"/>
  <c r="M18" i="7"/>
  <c r="N18" i="7" s="1"/>
  <c r="M17" i="7"/>
  <c r="N17" i="7" s="1"/>
  <c r="M27" i="7"/>
  <c r="N27" i="7" s="1"/>
  <c r="M21" i="7"/>
  <c r="N21" i="7" s="1"/>
  <c r="Y23" i="6"/>
  <c r="Z23" i="6" s="1"/>
  <c r="Y22" i="6"/>
  <c r="Z22" i="6" s="1"/>
  <c r="Y28" i="6"/>
  <c r="Z28" i="6" s="1"/>
  <c r="Y20" i="6"/>
  <c r="Z20" i="6" s="1"/>
  <c r="Y26" i="6"/>
  <c r="Z26" i="6" s="1"/>
  <c r="Y17" i="6"/>
  <c r="Z17" i="6" s="1"/>
  <c r="Y21" i="6"/>
  <c r="Z21" i="6" s="1"/>
  <c r="Y27" i="6"/>
  <c r="Z27" i="6" s="1"/>
  <c r="Y19" i="6"/>
  <c r="Z19" i="6" s="1"/>
  <c r="Y18" i="6"/>
  <c r="Z18" i="6" s="1"/>
  <c r="Y25" i="6"/>
  <c r="Z25" i="6" s="1"/>
  <c r="Y24" i="6"/>
  <c r="Z24" i="6" s="1"/>
  <c r="F16" i="6"/>
  <c r="AK18" i="6" s="1"/>
  <c r="M16" i="6"/>
  <c r="O21" i="6" s="1"/>
  <c r="P21" i="6" s="1"/>
  <c r="J27" i="1"/>
  <c r="R15" i="1"/>
  <c r="P15" i="1"/>
  <c r="N15" i="1"/>
  <c r="L15" i="1"/>
  <c r="R15" i="2"/>
  <c r="P15" i="2"/>
  <c r="H22" i="4" s="1"/>
  <c r="N15" i="2"/>
  <c r="L15" i="2"/>
  <c r="H21" i="4" s="1"/>
  <c r="J15" i="2"/>
  <c r="H15" i="2"/>
  <c r="H20" i="4" s="1"/>
  <c r="F15" i="2"/>
  <c r="D15" i="2"/>
  <c r="F20" i="4" s="1"/>
  <c r="Q15" i="3"/>
  <c r="O15" i="3"/>
  <c r="I22" i="4" s="1"/>
  <c r="M15" i="3"/>
  <c r="K15" i="3"/>
  <c r="I21" i="4" s="1"/>
  <c r="G15" i="3"/>
  <c r="I20" i="4" s="1"/>
  <c r="C15" i="3"/>
  <c r="F21" i="4" s="1"/>
  <c r="I23" i="4" l="1"/>
  <c r="H23" i="4"/>
  <c r="F22" i="4"/>
  <c r="D15" i="1"/>
  <c r="H15" i="1"/>
  <c r="J15" i="1"/>
  <c r="F27" i="1"/>
  <c r="F15" i="1" s="1"/>
  <c r="AG19" i="7"/>
  <c r="AG17" i="7"/>
  <c r="E15" i="3"/>
  <c r="O23" i="6"/>
  <c r="P23" i="6" s="1"/>
  <c r="O25" i="6"/>
  <c r="P25" i="6" s="1"/>
  <c r="AK19" i="6"/>
  <c r="O27" i="6"/>
  <c r="P27" i="6" s="1"/>
  <c r="O18" i="6"/>
  <c r="P18" i="6" s="1"/>
  <c r="O24" i="6"/>
  <c r="P24" i="6" s="1"/>
  <c r="O20" i="6"/>
  <c r="P20" i="6" s="1"/>
  <c r="AK17" i="6"/>
  <c r="O17" i="6"/>
  <c r="P17" i="6" s="1"/>
  <c r="O26" i="6"/>
  <c r="P26" i="6" s="1"/>
  <c r="O19" i="6"/>
  <c r="P19" i="6" s="1"/>
  <c r="O28" i="6"/>
  <c r="P28" i="6" s="1"/>
  <c r="O22" i="6"/>
  <c r="P22" i="6" s="1"/>
  <c r="J23" i="4" l="1"/>
  <c r="U15" i="5"/>
  <c r="V17" i="5" s="1"/>
  <c r="V16" i="5" l="1"/>
  <c r="V18" i="5"/>
</calcChain>
</file>

<file path=xl/sharedStrings.xml><?xml version="1.0" encoding="utf-8"?>
<sst xmlns="http://schemas.openxmlformats.org/spreadsheetml/2006/main" count="322" uniqueCount="95">
  <si>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</si>
  <si>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</si>
  <si>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</si>
  <si>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</si>
  <si>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</si>
  <si>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</si>
  <si>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</si>
  <si>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</si>
  <si>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</si>
  <si>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</si>
  <si>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</si>
  <si>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</si>
  <si>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</si>
  <si>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</si>
  <si>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</si>
  <si>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</si>
  <si>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</si>
  <si>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</si>
  <si>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</si>
  <si>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</si>
  <si>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</si>
  <si>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</si>
  <si>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</si>
  <si>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</si>
  <si>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</si>
  <si>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</si>
  <si>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</si>
  <si>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</si>
  <si>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</si>
  <si>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</si>
  <si>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</si>
  <si>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</si>
  <si>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</si>
  <si>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</si>
  <si>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</si>
  <si>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</si>
  <si>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</si>
  <si>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</si>
  <si>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</si>
  <si>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</si>
  <si>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</si>
  <si>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</si>
  <si>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</si>
  <si>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</si>
  <si>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</si>
  <si>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</si>
  <si>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</si>
  <si>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</si>
  <si>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</si>
  <si>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</si>
  <si>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</si>
  <si>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</si>
  <si>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</si>
  <si>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</si>
  <si>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</si>
  <si>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</si>
  <si>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</si>
  <si>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</si>
  <si>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</si>
  <si>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</si>
  <si>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Table  16.5   Number and area of holdings by activity status, sex and age group of holder (excluding corporation)</t>
  </si>
  <si>
    <t>Table  16.5   Number and area of holdings by activity status, sex and age group of holder (excluding corporation) (Contd.)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</si>
  <si>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</si>
  <si>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</si>
  <si>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</si>
  <si>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</si>
  <si>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</si>
  <si>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>ชาย</t>
  </si>
  <si>
    <t>หญิง</t>
  </si>
  <si>
    <t>ปรับ</t>
  </si>
  <si>
    <t xml:space="preserve">ตาราง  16.4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</t>
  </si>
  <si>
    <t xml:space="preserve">   เนื้อที่   :  ไร่</t>
  </si>
  <si>
    <t>Table  16.4   Number and area of holdings by activity status of holder and size of total area of holding (excluding corporation)</t>
  </si>
  <si>
    <t xml:space="preserve">    Area   :  Rai</t>
  </si>
  <si>
    <t xml:space="preserve">ขนาดเนื้อที่ถือครองทั้งสิ้น (ไร่) </t>
  </si>
  <si>
    <t xml:space="preserve">Size of total area of holding (rai)  </t>
  </si>
  <si>
    <t>Mainly engaged in agricultural work</t>
  </si>
  <si>
    <t>on the holding</t>
  </si>
  <si>
    <t xml:space="preserve">      ต่ำกว่า  Under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</si>
  <si>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</si>
  <si>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</si>
  <si>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</si>
  <si>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</si>
  <si>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</si>
  <si>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</si>
  <si>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 xml:space="preserve">       140  ขึ้นไป  and over</t>
  </si>
  <si>
    <t>พท.ตาราง5 ต้องเท่ากับตาราง4</t>
  </si>
  <si>
    <t>พื้นที่</t>
  </si>
  <si>
    <t>ตาราง15</t>
  </si>
  <si>
    <t>ตาราง 14</t>
  </si>
  <si>
    <t>ผลต่าง</t>
  </si>
  <si>
    <t>เกษตรอย่างเดียว</t>
  </si>
  <si>
    <t>เกษตรเป็นหลัก+งานอื่น</t>
  </si>
  <si>
    <t>งานอื่นเป็นหลัก+เกษตร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</si>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</sst>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5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5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6" fillId="2" borderId="8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7" fillId="2" borderId="9" xfId="1" applyFont="1" applyFill="1" applyBorder="1"/>
    <xf numFmtId="0" fontId="2" fillId="2" borderId="9" xfId="1" applyFont="1" applyFill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/>
    <xf numFmtId="0" fontId="2" fillId="2" borderId="7" xfId="1" applyFont="1" applyFill="1" applyBorder="1" applyAlignment="1"/>
    <xf numFmtId="0" fontId="2" fillId="2" borderId="12" xfId="1" applyFont="1" applyFill="1" applyBorder="1" applyAlignment="1"/>
    <xf numFmtId="0" fontId="2" fillId="2" borderId="9" xfId="1" applyFont="1" applyFill="1" applyBorder="1" applyAlignment="1"/>
    <xf numFmtId="0" fontId="2" fillId="2" borderId="13" xfId="1" applyFont="1" applyFill="1" applyBorder="1" applyAlignment="1"/>
    <xf numFmtId="0" fontId="2" fillId="2" borderId="10" xfId="1" applyFont="1" applyFill="1" applyBorder="1" applyAlignment="1"/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2" fillId="2" borderId="9" xfId="0" applyFont="1" applyFill="1" applyBorder="1"/>
    <xf numFmtId="0" fontId="8" fillId="2" borderId="3" xfId="0" applyFont="1" applyFill="1" applyBorder="1" applyAlignment="1">
      <alignment horizontal="left"/>
    </xf>
    <xf numFmtId="0" fontId="6" fillId="2" borderId="19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2" fillId="2" borderId="23" xfId="0" applyFont="1" applyFill="1" applyBorder="1"/>
    <xf numFmtId="0" fontId="2" fillId="2" borderId="0" xfId="0" applyFont="1" applyFill="1" applyAlignment="1">
      <alignment textRotation="180"/>
    </xf>
    <xf numFmtId="0" fontId="9" fillId="2" borderId="0" xfId="1" applyFont="1" applyFill="1" applyBorder="1" applyAlignment="1">
      <alignment horizontal="centerContinuous"/>
    </xf>
    <xf numFmtId="0" fontId="2" fillId="2" borderId="0" xfId="1" applyFont="1" applyFill="1" applyAlignment="1">
      <alignment textRotation="180"/>
    </xf>
    <xf numFmtId="0" fontId="3" fillId="2" borderId="5" xfId="1" applyFont="1" applyFill="1" applyBorder="1"/>
    <xf numFmtId="0" fontId="8" fillId="2" borderId="0" xfId="1" applyFont="1" applyFill="1" applyBorder="1" applyAlignment="1">
      <alignment horizontal="centerContinuous"/>
    </xf>
    <xf numFmtId="0" fontId="8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187" fontId="10" fillId="0" borderId="0" xfId="0" applyNumberFormat="1" applyFont="1" applyBorder="1" applyAlignment="1">
      <alignment horizontal="right" wrapText="1"/>
    </xf>
    <xf numFmtId="187" fontId="2" fillId="0" borderId="0" xfId="0" applyNumberFormat="1" applyFont="1" applyBorder="1" applyAlignment="1">
      <alignment horizontal="right" wrapText="1"/>
    </xf>
    <xf numFmtId="187" fontId="5" fillId="2" borderId="0" xfId="0" applyNumberFormat="1" applyFont="1" applyFill="1"/>
    <xf numFmtId="187" fontId="2" fillId="2" borderId="0" xfId="0" applyNumberFormat="1" applyFont="1" applyFill="1" applyAlignment="1"/>
    <xf numFmtId="187" fontId="2" fillId="2" borderId="0" xfId="0" applyNumberFormat="1" applyFont="1" applyFill="1" applyBorder="1" applyAlignment="1">
      <alignment horizontal="right"/>
    </xf>
    <xf numFmtId="0" fontId="2" fillId="2" borderId="19" xfId="0" applyFont="1" applyFill="1" applyBorder="1"/>
    <xf numFmtId="0" fontId="2" fillId="2" borderId="22" xfId="0" applyFont="1" applyFill="1" applyBorder="1" applyAlignment="1">
      <alignment horizontal="left"/>
    </xf>
    <xf numFmtId="187" fontId="2" fillId="0" borderId="19" xfId="0" applyNumberFormat="1" applyFont="1" applyBorder="1" applyAlignment="1">
      <alignment horizontal="right" wrapText="1"/>
    </xf>
    <xf numFmtId="0" fontId="2" fillId="2" borderId="1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wrapText="1"/>
    </xf>
    <xf numFmtId="3" fontId="2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/>
    <xf numFmtId="3" fontId="2" fillId="0" borderId="0" xfId="0" applyNumberFormat="1" applyFont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/>
    </xf>
    <xf numFmtId="3" fontId="2" fillId="0" borderId="19" xfId="0" applyNumberFormat="1" applyFont="1" applyBorder="1" applyAlignment="1">
      <alignment horizontal="right" wrapText="1"/>
    </xf>
    <xf numFmtId="3" fontId="5" fillId="2" borderId="0" xfId="0" applyNumberFormat="1" applyFont="1" applyFill="1"/>
    <xf numFmtId="3" fontId="7" fillId="2" borderId="0" xfId="1" applyNumberFormat="1" applyFont="1" applyFill="1" applyBorder="1" applyAlignment="1">
      <alignment horizontal="center"/>
    </xf>
    <xf numFmtId="3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3" fontId="12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>
      <alignment horizontal="right" wrapText="1"/>
    </xf>
    <xf numFmtId="0" fontId="2" fillId="2" borderId="9" xfId="1" applyFont="1" applyFill="1" applyBorder="1"/>
    <xf numFmtId="3" fontId="2" fillId="2" borderId="0" xfId="0" applyNumberFormat="1" applyFont="1" applyFill="1" applyBorder="1" applyAlignment="1">
      <alignment horizontal="right" vertical="center"/>
    </xf>
    <xf numFmtId="0" fontId="7" fillId="2" borderId="5" xfId="1" applyFont="1" applyFill="1" applyBorder="1"/>
    <xf numFmtId="0" fontId="7" fillId="2" borderId="10" xfId="1" applyFont="1" applyFill="1" applyBorder="1"/>
    <xf numFmtId="0" fontId="2" fillId="2" borderId="5" xfId="1" applyFont="1" applyFill="1" applyBorder="1" applyAlignment="1">
      <alignment horizontal="center"/>
    </xf>
    <xf numFmtId="187" fontId="2" fillId="0" borderId="0" xfId="0" applyNumberFormat="1" applyFont="1" applyBorder="1" applyAlignment="1">
      <alignment wrapText="1"/>
    </xf>
    <xf numFmtId="0" fontId="2" fillId="2" borderId="19" xfId="1" applyFont="1" applyFill="1" applyBorder="1" applyAlignment="1">
      <alignment horizontal="center"/>
    </xf>
    <xf numFmtId="187" fontId="2" fillId="3" borderId="0" xfId="0" applyNumberFormat="1" applyFont="1" applyFill="1" applyBorder="1" applyAlignment="1">
      <alignment wrapText="1"/>
    </xf>
    <xf numFmtId="187" fontId="2" fillId="3" borderId="0" xfId="0" applyNumberFormat="1" applyFont="1" applyFill="1" applyAlignment="1"/>
    <xf numFmtId="187" fontId="2" fillId="2" borderId="0" xfId="0" applyNumberFormat="1" applyFont="1" applyFill="1" applyBorder="1" applyAlignment="1"/>
    <xf numFmtId="3" fontId="2" fillId="0" borderId="19" xfId="0" applyNumberFormat="1" applyFont="1" applyBorder="1" applyAlignment="1">
      <alignment wrapText="1"/>
    </xf>
    <xf numFmtId="3" fontId="0" fillId="0" borderId="0" xfId="0" applyNumberFormat="1"/>
    <xf numFmtId="3" fontId="11" fillId="0" borderId="0" xfId="0" applyNumberFormat="1" applyFont="1"/>
    <xf numFmtId="3" fontId="2" fillId="3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 wrapText="1"/>
    </xf>
    <xf numFmtId="3" fontId="2" fillId="3" borderId="19" xfId="0" applyNumberFormat="1" applyFont="1" applyFill="1" applyBorder="1" applyAlignment="1">
      <alignment horizontal="right" wrapText="1"/>
    </xf>
    <xf numFmtId="187" fontId="2" fillId="3" borderId="0" xfId="1" applyNumberFormat="1" applyFont="1" applyFill="1"/>
    <xf numFmtId="187" fontId="12" fillId="3" borderId="0" xfId="0" applyNumberFormat="1" applyFont="1" applyFill="1" applyBorder="1" applyAlignment="1">
      <alignment wrapText="1"/>
    </xf>
    <xf numFmtId="3" fontId="2" fillId="3" borderId="0" xfId="0" applyNumberFormat="1" applyFont="1" applyFill="1" applyBorder="1" applyAlignment="1"/>
    <xf numFmtId="3" fontId="2" fillId="3" borderId="0" xfId="0" applyNumberFormat="1" applyFont="1" applyFill="1" applyBorder="1" applyAlignment="1">
      <alignment wrapText="1"/>
    </xf>
    <xf numFmtId="3" fontId="2" fillId="0" borderId="26" xfId="0" applyNumberFormat="1" applyFont="1" applyBorder="1" applyAlignment="1">
      <alignment wrapText="1"/>
    </xf>
    <xf numFmtId="3" fontId="2" fillId="2" borderId="0" xfId="1" applyNumberFormat="1" applyFont="1" applyFill="1"/>
    <xf numFmtId="0" fontId="8" fillId="2" borderId="5" xfId="1" applyFont="1" applyFill="1" applyBorder="1" applyAlignment="1">
      <alignment horizontal="center"/>
    </xf>
    <xf numFmtId="0" fontId="3" fillId="0" borderId="0" xfId="0" applyFont="1" applyAlignment="1">
      <alignment horizontal="center" textRotation="180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wrapText="1"/>
    </xf>
    <xf numFmtId="0" fontId="13" fillId="0" borderId="0" xfId="0" applyFont="1" applyAlignment="1">
      <alignment horizontal="center" textRotation="180"/>
    </xf>
    <xf numFmtId="0" fontId="2" fillId="2" borderId="4" xfId="1" applyFont="1" applyFill="1" applyBorder="1" applyAlignment="1">
      <alignment horizontal="center"/>
    </xf>
    <xf numFmtId="0" fontId="2" fillId="0" borderId="0" xfId="0" applyFont="1" applyAlignment="1">
      <alignment horizontal="center" textRotation="180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30"/>
  <sheetViews>
    <sheetView topLeftCell="A12" workbookViewId="0">
      <selection activeCell="V12" sqref="V12"/>
    </sheetView>
  </sheetViews>
  <sheetFormatPr defaultColWidth="9" defaultRowHeight="15" x14ac:dyDescent="0.25"/>
  <cols>
    <col min="1" max="2" width="4.625" style="4" customWidth="1"/>
    <col min="3" max="3" width="19.125" style="4" customWidth="1"/>
    <col min="4" max="4" width="10.625" style="4" customWidth="1"/>
    <col min="5" max="5" width="2.5" style="4" customWidth="1"/>
    <col min="6" max="6" width="10" style="4" customWidth="1"/>
    <col min="7" max="7" width="1.625" style="4" customWidth="1"/>
    <col min="8" max="8" width="9.625" style="4" customWidth="1"/>
    <col min="9" max="9" width="2.375" style="4" customWidth="1"/>
    <col min="10" max="10" width="9.875" style="4" customWidth="1"/>
    <col min="11" max="11" width="2.125" style="4" customWidth="1"/>
    <col min="12" max="12" width="10.375" style="4" customWidth="1"/>
    <col min="13" max="13" width="2.125" style="4" customWidth="1"/>
    <col min="14" max="14" width="10.375" style="4" customWidth="1"/>
    <col min="15" max="15" width="1.625" style="4" customWidth="1"/>
    <col min="16" max="16" width="9.875" style="4" customWidth="1"/>
    <col min="17" max="17" width="2" style="4" customWidth="1"/>
    <col min="18" max="18" width="9.875" style="4" customWidth="1"/>
    <col min="19" max="19" width="2" style="4" customWidth="1"/>
    <col min="20" max="20" width="3.125" style="4" customWidth="1"/>
    <col min="21" max="16384" width="9" style="4"/>
  </cols>
  <sheetData>
    <row r="1" spans="2:23" ht="18.75" customHeight="1" x14ac:dyDescent="0.25">
      <c r="T1" s="130"/>
    </row>
    <row r="2" spans="2:23" ht="19.5" x14ac:dyDescent="0.3">
      <c r="B2" s="1"/>
      <c r="C2" s="2" t="s">
        <v>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1"/>
      <c r="T2" s="130"/>
    </row>
    <row r="3" spans="2:23" ht="19.5" x14ac:dyDescent="0.3">
      <c r="B3" s="1"/>
      <c r="C3" s="2" t="s">
        <v>11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 t="s">
        <v>0</v>
      </c>
      <c r="S3" s="1"/>
      <c r="T3" s="1"/>
    </row>
    <row r="4" spans="2:23" ht="19.5" x14ac:dyDescent="0.3">
      <c r="B4" s="1"/>
      <c r="C4" s="2" t="s">
        <v>60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" t="s">
        <v>1</v>
      </c>
      <c r="S4" s="1"/>
      <c r="T4" s="6"/>
    </row>
    <row r="5" spans="2:23" ht="8.25" customHeight="1" x14ac:dyDescent="0.3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6"/>
    </row>
    <row r="6" spans="2:23" ht="18.75" x14ac:dyDescent="0.3">
      <c r="B6" s="19"/>
      <c r="C6" s="20"/>
      <c r="D6" s="27"/>
      <c r="E6" s="28"/>
      <c r="F6" s="28"/>
      <c r="G6" s="29"/>
      <c r="H6" s="119"/>
      <c r="I6" s="120"/>
      <c r="J6" s="120"/>
      <c r="K6" s="121"/>
      <c r="L6" s="106" t="s">
        <v>2</v>
      </c>
      <c r="M6" s="106"/>
      <c r="N6" s="106"/>
      <c r="O6" s="106"/>
      <c r="P6" s="106"/>
      <c r="Q6" s="106"/>
      <c r="R6" s="106"/>
      <c r="S6" s="106"/>
      <c r="T6" s="7"/>
    </row>
    <row r="7" spans="2:23" ht="18.75" x14ac:dyDescent="0.3">
      <c r="B7" s="8"/>
      <c r="C7" s="21"/>
      <c r="D7" s="30"/>
      <c r="E7" s="9"/>
      <c r="F7" s="9"/>
      <c r="G7" s="31"/>
      <c r="H7" s="115" t="s">
        <v>66</v>
      </c>
      <c r="I7" s="116"/>
      <c r="J7" s="116"/>
      <c r="K7" s="117"/>
      <c r="L7" s="129" t="s">
        <v>3</v>
      </c>
      <c r="M7" s="129"/>
      <c r="N7" s="129"/>
      <c r="O7" s="129"/>
      <c r="P7" s="129"/>
      <c r="Q7" s="129"/>
      <c r="R7" s="129"/>
      <c r="S7" s="129"/>
      <c r="T7" s="7"/>
    </row>
    <row r="8" spans="2:23" ht="21.75" customHeight="1" x14ac:dyDescent="0.3">
      <c r="B8" s="116" t="s">
        <v>47</v>
      </c>
      <c r="C8" s="117"/>
      <c r="D8" s="115" t="s">
        <v>37</v>
      </c>
      <c r="E8" s="116"/>
      <c r="F8" s="116"/>
      <c r="G8" s="117"/>
      <c r="H8" s="115" t="s">
        <v>38</v>
      </c>
      <c r="I8" s="116"/>
      <c r="J8" s="116"/>
      <c r="K8" s="117"/>
      <c r="L8" s="119" t="s">
        <v>39</v>
      </c>
      <c r="M8" s="120"/>
      <c r="N8" s="120"/>
      <c r="O8" s="121"/>
      <c r="P8" s="118" t="s">
        <v>8</v>
      </c>
      <c r="Q8" s="118"/>
      <c r="R8" s="118"/>
      <c r="S8" s="118"/>
      <c r="T8" s="106"/>
    </row>
    <row r="9" spans="2:23" ht="18.75" x14ac:dyDescent="0.3">
      <c r="B9" s="116" t="s">
        <v>48</v>
      </c>
      <c r="C9" s="117"/>
      <c r="D9" s="122" t="s">
        <v>40</v>
      </c>
      <c r="E9" s="123"/>
      <c r="F9" s="123"/>
      <c r="G9" s="124"/>
      <c r="H9" s="115" t="s">
        <v>41</v>
      </c>
      <c r="I9" s="116"/>
      <c r="J9" s="116"/>
      <c r="K9" s="117"/>
      <c r="L9" s="115" t="s">
        <v>42</v>
      </c>
      <c r="M9" s="116"/>
      <c r="N9" s="116"/>
      <c r="O9" s="117"/>
      <c r="P9" s="118" t="s">
        <v>9</v>
      </c>
      <c r="Q9" s="118"/>
      <c r="R9" s="118"/>
      <c r="S9" s="118"/>
      <c r="T9" s="106"/>
    </row>
    <row r="10" spans="2:23" ht="18.75" x14ac:dyDescent="0.3">
      <c r="B10" s="8"/>
      <c r="C10" s="21"/>
      <c r="D10" s="30"/>
      <c r="E10" s="9"/>
      <c r="F10" s="9"/>
      <c r="G10" s="31"/>
      <c r="H10" s="115" t="s">
        <v>43</v>
      </c>
      <c r="I10" s="116"/>
      <c r="J10" s="116"/>
      <c r="K10" s="117"/>
      <c r="L10" s="115" t="s">
        <v>44</v>
      </c>
      <c r="M10" s="116"/>
      <c r="N10" s="116"/>
      <c r="O10" s="117"/>
      <c r="P10" s="118" t="s">
        <v>10</v>
      </c>
      <c r="Q10" s="118"/>
      <c r="R10" s="118"/>
      <c r="S10" s="118"/>
      <c r="T10" s="106"/>
    </row>
    <row r="11" spans="2:23" ht="18.75" x14ac:dyDescent="0.3">
      <c r="B11" s="8"/>
      <c r="C11" s="21"/>
      <c r="D11" s="32"/>
      <c r="E11" s="15"/>
      <c r="F11" s="15"/>
      <c r="G11" s="33"/>
      <c r="H11" s="34"/>
      <c r="I11" s="16"/>
      <c r="J11" s="16"/>
      <c r="K11" s="35"/>
      <c r="L11" s="107" t="s">
        <v>45</v>
      </c>
      <c r="M11" s="108"/>
      <c r="N11" s="108"/>
      <c r="O11" s="109"/>
      <c r="P11" s="112"/>
      <c r="Q11" s="112"/>
      <c r="R11" s="112"/>
      <c r="S11" s="112"/>
      <c r="T11" s="106"/>
    </row>
    <row r="12" spans="2:23" ht="18.75" x14ac:dyDescent="0.3">
      <c r="B12" s="8"/>
      <c r="C12" s="21"/>
      <c r="D12" s="110" t="s">
        <v>4</v>
      </c>
      <c r="E12" s="111"/>
      <c r="F12" s="113" t="s">
        <v>5</v>
      </c>
      <c r="G12" s="125"/>
      <c r="H12" s="110" t="s">
        <v>4</v>
      </c>
      <c r="I12" s="111"/>
      <c r="J12" s="113" t="s">
        <v>5</v>
      </c>
      <c r="K12" s="125"/>
      <c r="L12" s="110" t="s">
        <v>4</v>
      </c>
      <c r="M12" s="111"/>
      <c r="N12" s="113" t="s">
        <v>5</v>
      </c>
      <c r="O12" s="125"/>
      <c r="P12" s="110" t="s">
        <v>4</v>
      </c>
      <c r="Q12" s="111"/>
      <c r="R12" s="113" t="s">
        <v>5</v>
      </c>
      <c r="S12" s="114"/>
      <c r="T12" s="7"/>
    </row>
    <row r="13" spans="2:23" ht="18.75" x14ac:dyDescent="0.3">
      <c r="B13" s="17"/>
      <c r="C13" s="22"/>
      <c r="D13" s="126" t="s">
        <v>6</v>
      </c>
      <c r="E13" s="127"/>
      <c r="F13" s="128" t="s">
        <v>62</v>
      </c>
      <c r="G13" s="127"/>
      <c r="H13" s="126" t="s">
        <v>6</v>
      </c>
      <c r="I13" s="127"/>
      <c r="J13" s="128" t="s">
        <v>62</v>
      </c>
      <c r="K13" s="127"/>
      <c r="L13" s="126" t="s">
        <v>6</v>
      </c>
      <c r="M13" s="127"/>
      <c r="N13" s="128" t="s">
        <v>62</v>
      </c>
      <c r="O13" s="127"/>
      <c r="P13" s="126" t="s">
        <v>6</v>
      </c>
      <c r="Q13" s="127"/>
      <c r="R13" s="128" t="s">
        <v>62</v>
      </c>
      <c r="S13" s="131"/>
      <c r="T13" s="7"/>
    </row>
    <row r="14" spans="2:23" ht="6.75" customHeight="1" x14ac:dyDescent="0.25">
      <c r="B14" s="14"/>
      <c r="C14" s="23"/>
      <c r="D14" s="14"/>
      <c r="E14" s="14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2:23" ht="20.100000000000001" customHeight="1" x14ac:dyDescent="0.3">
      <c r="B15" s="11" t="s">
        <v>7</v>
      </c>
      <c r="C15" s="24"/>
      <c r="D15" s="69">
        <f>SUM(D16:D27)</f>
        <v>134539.28000000003</v>
      </c>
      <c r="E15" s="69"/>
      <c r="F15" s="69">
        <f t="shared" ref="F15" si="0">SUM(F16:F27)</f>
        <v>1225375.26</v>
      </c>
      <c r="G15" s="69"/>
      <c r="H15" s="69">
        <f t="shared" ref="H15" si="1">SUM(H16:H27)</f>
        <v>76802.049999999988</v>
      </c>
      <c r="I15" s="69"/>
      <c r="J15" s="69">
        <f t="shared" ref="J15" si="2">SUM(J16:J27)</f>
        <v>809504</v>
      </c>
      <c r="K15" s="69"/>
      <c r="L15" s="69">
        <f t="shared" ref="L15" si="3">SUM(L16:L27)</f>
        <v>31955.47</v>
      </c>
      <c r="M15" s="69"/>
      <c r="N15" s="69">
        <f t="shared" ref="N15" si="4">SUM(N16:N27)</f>
        <v>280889</v>
      </c>
      <c r="O15" s="69"/>
      <c r="P15" s="69">
        <f t="shared" ref="P15" si="5">SUM(P16:P27)</f>
        <v>25781.760000000002</v>
      </c>
      <c r="Q15" s="69"/>
      <c r="R15" s="69">
        <f t="shared" ref="R15" si="6">SUM(R16:R27)</f>
        <v>134982.25999999998</v>
      </c>
      <c r="S15" s="50"/>
      <c r="T15" s="12"/>
      <c r="U15" s="76"/>
      <c r="V15" s="76"/>
      <c r="W15" s="76"/>
    </row>
    <row r="16" spans="2:23" ht="20.100000000000001" customHeight="1" x14ac:dyDescent="0.3">
      <c r="B16" s="13"/>
      <c r="C16" s="25" t="s">
        <v>12</v>
      </c>
      <c r="D16" s="70">
        <f>H16+L16+P16</f>
        <v>81.059999999999988</v>
      </c>
      <c r="E16" s="70"/>
      <c r="F16" s="70">
        <f>J16+N16+R16</f>
        <v>669.57</v>
      </c>
      <c r="G16" s="70"/>
      <c r="H16" s="70">
        <f>SUM('ตาราง 16.5 (ชาย)-127'!H16,'ตาราง 16.5 (หญิง)-128'!G16)</f>
        <v>48.8</v>
      </c>
      <c r="I16" s="70"/>
      <c r="J16" s="70">
        <f>SUM('ตาราง 16.5 (ชาย)-127'!J16,'ตาราง 16.5 (หญิง)-128'!I16)</f>
        <v>518</v>
      </c>
      <c r="K16" s="70"/>
      <c r="L16" s="70">
        <f>SUM('ตาราง 16.5 (ชาย)-127'!L16,'ตาราง 16.5 (หญิง)-128'!K16)</f>
        <v>24.4</v>
      </c>
      <c r="M16" s="70"/>
      <c r="N16" s="70">
        <f>SUM('ตาราง 16.5 (ชาย)-127'!N16,'ตาราง 16.5 (หญิง)-128'!M16)</f>
        <v>124</v>
      </c>
      <c r="O16" s="71"/>
      <c r="P16" s="70">
        <f>SUM('ตาราง 16.5 (ชาย)-127'!P16,'ตาราง 16.5 (หญิง)-128'!O16)</f>
        <v>7.8599999999999994</v>
      </c>
      <c r="Q16" s="70"/>
      <c r="R16" s="70">
        <f>SUM('ตาราง 16.5 (ชาย)-127'!R16,'ตาราง 16.5 (หญิง)-128'!Q16)</f>
        <v>27.57</v>
      </c>
      <c r="S16" s="39"/>
      <c r="T16" s="12"/>
      <c r="U16" s="76"/>
    </row>
    <row r="17" spans="2:20" ht="20.100000000000001" customHeight="1" x14ac:dyDescent="0.3">
      <c r="B17" s="6"/>
      <c r="C17" s="26" t="s">
        <v>13</v>
      </c>
      <c r="D17" s="70">
        <f t="shared" ref="D17:D27" si="7">H17+L17+P17</f>
        <v>883.74</v>
      </c>
      <c r="E17" s="70"/>
      <c r="F17" s="70">
        <f t="shared" ref="F17:F27" si="8">J17+N17+R17</f>
        <v>7881.86</v>
      </c>
      <c r="G17" s="70"/>
      <c r="H17" s="70">
        <f>SUM('ตาราง 16.5 (ชาย)-127'!H17,'ตาราง 16.5 (หญิง)-128'!G17)</f>
        <v>642.16</v>
      </c>
      <c r="I17" s="70"/>
      <c r="J17" s="70">
        <f>SUM('ตาราง 16.5 (ชาย)-127'!J17,'ตาราง 16.5 (หญิง)-128'!I17)</f>
        <v>6220</v>
      </c>
      <c r="K17" s="70"/>
      <c r="L17" s="70">
        <f>SUM('ตาราง 16.5 (ชาย)-127'!L17,'ตาราง 16.5 (หญิง)-128'!K17)</f>
        <v>102.58</v>
      </c>
      <c r="M17" s="70"/>
      <c r="N17" s="70">
        <f>SUM('ตาราง 16.5 (ชาย)-127'!N17,'ตาราง 16.5 (หญิง)-128'!M17)</f>
        <v>959</v>
      </c>
      <c r="O17" s="71"/>
      <c r="P17" s="70">
        <f>SUM('ตาราง 16.5 (ชาย)-127'!P17,'ตาราง 16.5 (หญิง)-128'!O17)</f>
        <v>139</v>
      </c>
      <c r="Q17" s="70"/>
      <c r="R17" s="70">
        <f>SUM('ตาราง 16.5 (ชาย)-127'!R17,'ตาราง 16.5 (หญิง)-128'!Q17)</f>
        <v>702.86</v>
      </c>
      <c r="S17" s="39"/>
      <c r="T17" s="12"/>
    </row>
    <row r="18" spans="2:20" ht="20.100000000000001" customHeight="1" x14ac:dyDescent="0.3">
      <c r="B18" s="6"/>
      <c r="C18" s="26" t="s">
        <v>14</v>
      </c>
      <c r="D18" s="70">
        <f t="shared" si="7"/>
        <v>2808.77</v>
      </c>
      <c r="E18" s="70"/>
      <c r="F18" s="70">
        <f t="shared" si="8"/>
        <v>27095.489999999998</v>
      </c>
      <c r="G18" s="70"/>
      <c r="H18" s="70">
        <f>SUM('ตาราง 16.5 (ชาย)-127'!H18,'ตาราง 16.5 (หญิง)-128'!G18)</f>
        <v>1846.3200000000002</v>
      </c>
      <c r="I18" s="70"/>
      <c r="J18" s="70">
        <f>SUM('ตาราง 16.5 (ชาย)-127'!J18,'ตาราง 16.5 (หญิง)-128'!I18)</f>
        <v>20531</v>
      </c>
      <c r="K18" s="70"/>
      <c r="L18" s="70">
        <f>SUM('ตาราง 16.5 (ชาย)-127'!L18,'ตาราง 16.5 (หญิง)-128'!K18)</f>
        <v>492.95</v>
      </c>
      <c r="M18" s="70"/>
      <c r="N18" s="70">
        <f>SUM('ตาราง 16.5 (ชาย)-127'!N18,'ตาราง 16.5 (หญิง)-128'!M18)</f>
        <v>3418</v>
      </c>
      <c r="O18" s="71"/>
      <c r="P18" s="70">
        <f>SUM('ตาราง 16.5 (ชาย)-127'!P18,'ตาราง 16.5 (หญิง)-128'!O18)</f>
        <v>469.5</v>
      </c>
      <c r="Q18" s="70"/>
      <c r="R18" s="70">
        <f>SUM('ตาราง 16.5 (ชาย)-127'!R18,'ตาราง 16.5 (หญิง)-128'!Q18)</f>
        <v>3146.49</v>
      </c>
      <c r="S18" s="6"/>
      <c r="T18" s="6"/>
    </row>
    <row r="19" spans="2:20" ht="20.100000000000001" customHeight="1" x14ac:dyDescent="0.3">
      <c r="B19" s="6"/>
      <c r="C19" s="26" t="s">
        <v>15</v>
      </c>
      <c r="D19" s="70">
        <f t="shared" si="7"/>
        <v>5603.9500000000007</v>
      </c>
      <c r="E19" s="70"/>
      <c r="F19" s="70">
        <f t="shared" si="8"/>
        <v>58932.54</v>
      </c>
      <c r="G19" s="70"/>
      <c r="H19" s="70">
        <f>SUM('ตาราง 16.5 (ชาย)-127'!H19,'ตาราง 16.5 (หญิง)-128'!G19)</f>
        <v>3539.2799999999997</v>
      </c>
      <c r="I19" s="70"/>
      <c r="J19" s="70">
        <f>SUM('ตาราง 16.5 (ชาย)-127'!J19,'ตาราง 16.5 (หญิง)-128'!I19)</f>
        <v>42576</v>
      </c>
      <c r="K19" s="70"/>
      <c r="L19" s="70">
        <f>SUM('ตาราง 16.5 (ชาย)-127'!L19,'ตาราง 16.5 (หญิง)-128'!K19)</f>
        <v>1132.23</v>
      </c>
      <c r="M19" s="70"/>
      <c r="N19" s="70">
        <f>SUM('ตาราง 16.5 (ชาย)-127'!N19,'ตาราง 16.5 (หญิง)-128'!M19)</f>
        <v>11102</v>
      </c>
      <c r="O19" s="71"/>
      <c r="P19" s="70">
        <f>SUM('ตาราง 16.5 (ชาย)-127'!P19,'ตาราง 16.5 (หญิง)-128'!O19)</f>
        <v>932.44</v>
      </c>
      <c r="Q19" s="70"/>
      <c r="R19" s="70">
        <f>SUM('ตาราง 16.5 (ชาย)-127'!R19,'ตาราง 16.5 (หญิง)-128'!Q19)</f>
        <v>5254.54</v>
      </c>
      <c r="S19" s="53"/>
      <c r="T19" s="10"/>
    </row>
    <row r="20" spans="2:20" ht="20.100000000000001" customHeight="1" x14ac:dyDescent="0.3">
      <c r="B20" s="6"/>
      <c r="C20" s="26" t="s">
        <v>16</v>
      </c>
      <c r="D20" s="70">
        <f t="shared" si="7"/>
        <v>8679</v>
      </c>
      <c r="E20" s="70"/>
      <c r="F20" s="70">
        <f t="shared" si="8"/>
        <v>86801.86</v>
      </c>
      <c r="G20" s="70"/>
      <c r="H20" s="70">
        <f>SUM('ตาราง 16.5 (ชาย)-127'!H20,'ตาราง 16.5 (หญิง)-128'!G20)</f>
        <v>5258.78</v>
      </c>
      <c r="I20" s="70"/>
      <c r="J20" s="70">
        <f>SUM('ตาราง 16.5 (ชาย)-127'!J20,'ตาราง 16.5 (หญิง)-128'!I20)</f>
        <v>60967</v>
      </c>
      <c r="K20" s="70"/>
      <c r="L20" s="70">
        <f>SUM('ตาราง 16.5 (ชาย)-127'!L20,'ตาราง 16.5 (หญิง)-128'!K20)</f>
        <v>1853.62</v>
      </c>
      <c r="M20" s="70"/>
      <c r="N20" s="70">
        <f>SUM('ตาราง 16.5 (ชาย)-127'!N20,'ตาราง 16.5 (หญิง)-128'!M20)</f>
        <v>17819</v>
      </c>
      <c r="O20" s="71"/>
      <c r="P20" s="70">
        <f>SUM('ตาราง 16.5 (ชาย)-127'!P20,'ตาราง 16.5 (หญิง)-128'!O20)</f>
        <v>1566.6</v>
      </c>
      <c r="Q20" s="70"/>
      <c r="R20" s="70">
        <f>SUM('ตาราง 16.5 (ชาย)-127'!R20,'ตาราง 16.5 (หญิง)-128'!Q20)</f>
        <v>8015.8600000000006</v>
      </c>
      <c r="S20" s="6"/>
      <c r="T20" s="1"/>
    </row>
    <row r="21" spans="2:20" ht="20.100000000000001" customHeight="1" x14ac:dyDescent="0.3">
      <c r="B21" s="6"/>
      <c r="C21" s="26" t="s">
        <v>17</v>
      </c>
      <c r="D21" s="70">
        <f t="shared" si="7"/>
        <v>12606.27</v>
      </c>
      <c r="E21" s="70"/>
      <c r="F21" s="70">
        <f t="shared" si="8"/>
        <v>128963</v>
      </c>
      <c r="G21" s="70"/>
      <c r="H21" s="70">
        <f>SUM('ตาราง 16.5 (ชาย)-127'!H21,'ตาราง 16.5 (หญิง)-128'!G21)</f>
        <v>7169.52</v>
      </c>
      <c r="I21" s="70"/>
      <c r="J21" s="70">
        <f>SUM('ตาราง 16.5 (ชาย)-127'!J21,'ตาราง 16.5 (หญิง)-128'!I21)</f>
        <v>88171</v>
      </c>
      <c r="K21" s="70"/>
      <c r="L21" s="70">
        <f>SUM('ตาราง 16.5 (ชาย)-127'!L21,'ตาราง 16.5 (หญิง)-128'!K21)</f>
        <v>2996.17</v>
      </c>
      <c r="M21" s="70"/>
      <c r="N21" s="70">
        <f>SUM('ตาราง 16.5 (ชาย)-127'!N21,'ตาราง 16.5 (หญิง)-128'!M21)</f>
        <v>27220</v>
      </c>
      <c r="O21" s="71"/>
      <c r="P21" s="70">
        <f>SUM('ตาราง 16.5 (ชาย)-127'!P21,'ตาราง 16.5 (หญิง)-128'!O21)</f>
        <v>2440.58</v>
      </c>
      <c r="Q21" s="70"/>
      <c r="R21" s="70">
        <f>SUM('ตาราง 16.5 (ชาย)-127'!R21,'ตาราง 16.5 (หญิง)-128'!Q21)</f>
        <v>13572</v>
      </c>
      <c r="S21" s="6"/>
      <c r="T21" s="1"/>
    </row>
    <row r="22" spans="2:20" ht="20.100000000000001" customHeight="1" x14ac:dyDescent="0.3">
      <c r="B22" s="6"/>
      <c r="C22" s="26" t="s">
        <v>18</v>
      </c>
      <c r="D22" s="70">
        <f t="shared" si="7"/>
        <v>19862.009999999998</v>
      </c>
      <c r="E22" s="70"/>
      <c r="F22" s="70">
        <f t="shared" si="8"/>
        <v>210450.11</v>
      </c>
      <c r="G22" s="70"/>
      <c r="H22" s="70">
        <f>SUM('ตาราง 16.5 (ชาย)-127'!H22,'ตาราง 16.5 (หญิง)-128'!G22)</f>
        <v>10431.06</v>
      </c>
      <c r="I22" s="70"/>
      <c r="J22" s="70">
        <f>SUM('ตาราง 16.5 (ชาย)-127'!J22,'ตาราง 16.5 (หญิง)-128'!I22)</f>
        <v>141333</v>
      </c>
      <c r="K22" s="70"/>
      <c r="L22" s="70">
        <f>SUM('ตาราง 16.5 (ชาย)-127'!L22,'ตาราง 16.5 (หญิง)-128'!K22)</f>
        <v>5454.85</v>
      </c>
      <c r="M22" s="70"/>
      <c r="N22" s="70">
        <f>SUM('ตาราง 16.5 (ชาย)-127'!N22,'ตาราง 16.5 (หญิง)-128'!M22)</f>
        <v>49207</v>
      </c>
      <c r="O22" s="71"/>
      <c r="P22" s="70">
        <f>SUM('ตาราง 16.5 (ชาย)-127'!P22,'ตาราง 16.5 (หญิง)-128'!O22)</f>
        <v>3976.1</v>
      </c>
      <c r="Q22" s="70"/>
      <c r="R22" s="70">
        <f>SUM('ตาราง 16.5 (ชาย)-127'!R22,'ตาราง 16.5 (หญิง)-128'!Q22)</f>
        <v>19910.11</v>
      </c>
      <c r="S22" s="6"/>
      <c r="T22" s="1"/>
    </row>
    <row r="23" spans="2:20" ht="20.100000000000001" customHeight="1" x14ac:dyDescent="0.3">
      <c r="B23" s="6"/>
      <c r="C23" s="26" t="s">
        <v>19</v>
      </c>
      <c r="D23" s="70">
        <f t="shared" si="7"/>
        <v>23513.05</v>
      </c>
      <c r="E23" s="70"/>
      <c r="F23" s="70">
        <f t="shared" si="8"/>
        <v>218564.25</v>
      </c>
      <c r="G23" s="70"/>
      <c r="H23" s="70">
        <f>SUM('ตาราง 16.5 (ชาย)-127'!H23,'ตาราง 16.5 (หญิง)-128'!G23)</f>
        <v>11612.56</v>
      </c>
      <c r="I23" s="70"/>
      <c r="J23" s="70">
        <f>SUM('ตาราง 16.5 (ชาย)-127'!J23,'ตาราง 16.5 (หญิง)-128'!I23)</f>
        <v>129772</v>
      </c>
      <c r="K23" s="70"/>
      <c r="L23" s="70">
        <f>SUM('ตาราง 16.5 (ชาย)-127'!L23,'ตาราง 16.5 (หญิง)-128'!K23)</f>
        <v>6805.9400000000005</v>
      </c>
      <c r="M23" s="70"/>
      <c r="N23" s="70">
        <f>SUM('ตาราง 16.5 (ชาย)-127'!N23,'ตาราง 16.5 (หญิง)-128'!M23)</f>
        <v>61416</v>
      </c>
      <c r="O23" s="71"/>
      <c r="P23" s="70">
        <f>SUM('ตาราง 16.5 (ชาย)-127'!P23,'ตาราง 16.5 (หญิง)-128'!O23)</f>
        <v>5094.55</v>
      </c>
      <c r="Q23" s="70"/>
      <c r="R23" s="70">
        <f>SUM('ตาราง 16.5 (ชาย)-127'!R23,'ตาราง 16.5 (หญิง)-128'!Q23)</f>
        <v>27376.25</v>
      </c>
      <c r="S23" s="6"/>
      <c r="T23" s="1"/>
    </row>
    <row r="24" spans="2:20" ht="20.100000000000001" customHeight="1" x14ac:dyDescent="0.3">
      <c r="B24" s="6"/>
      <c r="C24" s="26" t="s">
        <v>20</v>
      </c>
      <c r="D24" s="70">
        <f t="shared" si="7"/>
        <v>24201.34</v>
      </c>
      <c r="E24" s="70"/>
      <c r="F24" s="70">
        <f t="shared" si="8"/>
        <v>217078.09</v>
      </c>
      <c r="G24" s="70"/>
      <c r="H24" s="70">
        <f>SUM('ตาราง 16.5 (ชาย)-127'!H24,'ตาราง 16.5 (หญิง)-128'!G24)</f>
        <v>12862</v>
      </c>
      <c r="I24" s="70"/>
      <c r="J24" s="70">
        <f>SUM('ตาราง 16.5 (ชาย)-127'!J24,'ตาราง 16.5 (หญิง)-128'!I24)</f>
        <v>133394</v>
      </c>
      <c r="K24" s="70"/>
      <c r="L24" s="70">
        <f>SUM('ตาราง 16.5 (ชาย)-127'!L24,'ตาราง 16.5 (หญิง)-128'!K24)</f>
        <v>6171.93</v>
      </c>
      <c r="M24" s="70"/>
      <c r="N24" s="70">
        <f>SUM('ตาราง 16.5 (ชาย)-127'!N24,'ตาราง 16.5 (หญิง)-128'!M24)</f>
        <v>54101</v>
      </c>
      <c r="O24" s="71"/>
      <c r="P24" s="70">
        <f>SUM('ตาราง 16.5 (ชาย)-127'!P24,'ตาราง 16.5 (หญิง)-128'!O24)</f>
        <v>5167.41</v>
      </c>
      <c r="Q24" s="70"/>
      <c r="R24" s="70">
        <f>SUM('ตาราง 16.5 (ชาย)-127'!R24,'ตาราง 16.5 (หญิง)-128'!Q24)</f>
        <v>29583.089999999997</v>
      </c>
      <c r="S24" s="6"/>
      <c r="T24" s="1"/>
    </row>
    <row r="25" spans="2:20" ht="20.100000000000001" customHeight="1" x14ac:dyDescent="0.3">
      <c r="B25" s="6"/>
      <c r="C25" s="26" t="s">
        <v>21</v>
      </c>
      <c r="D25" s="70">
        <f t="shared" si="7"/>
        <v>15280.260000000002</v>
      </c>
      <c r="E25" s="70"/>
      <c r="F25" s="70">
        <f t="shared" si="8"/>
        <v>122195.45999999999</v>
      </c>
      <c r="G25" s="70"/>
      <c r="H25" s="70">
        <f>SUM('ตาราง 16.5 (ชาย)-127'!H25,'ตาราง 16.5 (หญิง)-128'!G25)</f>
        <v>8799.880000000001</v>
      </c>
      <c r="I25" s="70"/>
      <c r="J25" s="70">
        <f>SUM('ตาราง 16.5 (ชาย)-127'!J25,'ตาราง 16.5 (หญิง)-128'!I25)</f>
        <v>77665</v>
      </c>
      <c r="K25" s="70"/>
      <c r="L25" s="70">
        <f>SUM('ตาราง 16.5 (ชาย)-127'!L25,'ตาราง 16.5 (หญิง)-128'!K25)</f>
        <v>3582.45</v>
      </c>
      <c r="M25" s="70"/>
      <c r="N25" s="70">
        <f>SUM('ตาราง 16.5 (ชาย)-127'!N25,'ตาราง 16.5 (หญิง)-128'!M25)</f>
        <v>31086</v>
      </c>
      <c r="O25" s="71"/>
      <c r="P25" s="70">
        <f>SUM('ตาราง 16.5 (ชาย)-127'!P25,'ตาราง 16.5 (หญิง)-128'!O25)</f>
        <v>2897.93</v>
      </c>
      <c r="Q25" s="70"/>
      <c r="R25" s="70">
        <f>SUM('ตาราง 16.5 (ชาย)-127'!R25,'ตาราง 16.5 (หญิง)-128'!Q25)</f>
        <v>13444.46</v>
      </c>
      <c r="S25" s="1"/>
      <c r="T25" s="1"/>
    </row>
    <row r="26" spans="2:20" ht="20.100000000000001" customHeight="1" x14ac:dyDescent="0.3">
      <c r="B26" s="6"/>
      <c r="C26" s="26" t="s">
        <v>22</v>
      </c>
      <c r="D26" s="70">
        <f t="shared" si="7"/>
        <v>8566.3599999999988</v>
      </c>
      <c r="E26" s="70"/>
      <c r="F26" s="70">
        <f t="shared" si="8"/>
        <v>64709.35</v>
      </c>
      <c r="G26" s="70"/>
      <c r="H26" s="70">
        <f>SUM('ตาราง 16.5 (ชาย)-127'!H26,'ตาราง 16.5 (หญิง)-128'!G26)</f>
        <v>5240.1499999999996</v>
      </c>
      <c r="I26" s="70"/>
      <c r="J26" s="70">
        <f>SUM('ตาราง 16.5 (ชาย)-127'!J26,'ตาราง 16.5 (หญิง)-128'!I26)</f>
        <v>41735</v>
      </c>
      <c r="K26" s="70"/>
      <c r="L26" s="70">
        <f>SUM('ตาราง 16.5 (ชาย)-127'!L26,'ตาราง 16.5 (หญิง)-128'!K26)</f>
        <v>1830.24</v>
      </c>
      <c r="M26" s="70"/>
      <c r="N26" s="70">
        <f>SUM('ตาราง 16.5 (ชาย)-127'!N26,'ตาราง 16.5 (หญิง)-128'!M26)</f>
        <v>14806</v>
      </c>
      <c r="O26" s="71"/>
      <c r="P26" s="70">
        <f>SUM('ตาราง 16.5 (ชาย)-127'!P26,'ตาราง 16.5 (หญิง)-128'!O26)</f>
        <v>1495.97</v>
      </c>
      <c r="Q26" s="70"/>
      <c r="R26" s="70">
        <f>SUM('ตาราง 16.5 (ชาย)-127'!R26,'ตาราง 16.5 (หญิง)-128'!Q26)</f>
        <v>8168.35</v>
      </c>
      <c r="S26" s="1"/>
      <c r="T26" s="1"/>
    </row>
    <row r="27" spans="2:20" ht="20.100000000000001" customHeight="1" x14ac:dyDescent="0.3">
      <c r="B27" s="6"/>
      <c r="C27" s="26" t="s">
        <v>63</v>
      </c>
      <c r="D27" s="70">
        <f t="shared" si="7"/>
        <v>12453.470000000001</v>
      </c>
      <c r="E27" s="70"/>
      <c r="F27" s="70">
        <f t="shared" si="8"/>
        <v>82033.679999999993</v>
      </c>
      <c r="G27" s="70"/>
      <c r="H27" s="70">
        <f>SUM('ตาราง 16.5 (ชาย)-127'!H27,'ตาราง 16.5 (หญิง)-128'!G27)</f>
        <v>9351.5400000000009</v>
      </c>
      <c r="I27" s="70"/>
      <c r="J27" s="70">
        <f>SUM('ตาราง 16.5 (ชาย)-127'!J27,'ตาราง 16.5 (หญิง)-128'!I27)</f>
        <v>66622</v>
      </c>
      <c r="K27" s="70"/>
      <c r="L27" s="70">
        <f>SUM('ตาราง 16.5 (ชาย)-127'!L27,'ตาราง 16.5 (หญิง)-128'!K27)</f>
        <v>1508.11</v>
      </c>
      <c r="M27" s="70"/>
      <c r="N27" s="70">
        <f>SUM('ตาราง 16.5 (ชาย)-127'!N27,'ตาราง 16.5 (หญิง)-128'!M27)</f>
        <v>9631</v>
      </c>
      <c r="O27" s="71"/>
      <c r="P27" s="70">
        <f>SUM('ตาราง 16.5 (ชาย)-127'!P27,'ตาราง 16.5 (หญิง)-128'!O27)</f>
        <v>1593.82</v>
      </c>
      <c r="Q27" s="70"/>
      <c r="R27" s="70">
        <f>SUM('ตาราง 16.5 (ชาย)-127'!R27,'ตาราง 16.5 (หญิง)-128'!Q27)</f>
        <v>5780.6799999999994</v>
      </c>
      <c r="S27" s="1"/>
      <c r="T27" s="1"/>
    </row>
    <row r="28" spans="2:20" ht="3.75" customHeight="1" x14ac:dyDescent="0.3">
      <c r="B28" s="1"/>
      <c r="C28" s="1"/>
      <c r="D28" s="56">
        <v>12453.94</v>
      </c>
      <c r="E28" s="56"/>
      <c r="F28" s="4">
        <v>82029.259999999995</v>
      </c>
      <c r="H28" s="56">
        <v>9351.86</v>
      </c>
      <c r="I28" s="56"/>
      <c r="J28" s="56">
        <v>66617.52</v>
      </c>
      <c r="K28" s="56"/>
      <c r="L28" s="56">
        <v>1508.1</v>
      </c>
      <c r="M28" s="56"/>
      <c r="N28" s="56">
        <v>9631.06</v>
      </c>
      <c r="O28" s="56"/>
      <c r="P28" s="56">
        <v>1593.98</v>
      </c>
      <c r="Q28" s="56"/>
      <c r="R28" s="56">
        <v>5780.68</v>
      </c>
      <c r="S28" s="1"/>
      <c r="T28" s="1"/>
    </row>
    <row r="29" spans="2:20" x14ac:dyDescent="0.25">
      <c r="D29" s="56"/>
      <c r="F29" s="56"/>
      <c r="H29" s="56"/>
      <c r="J29" s="56"/>
      <c r="L29" s="56"/>
      <c r="N29" s="56"/>
      <c r="P29" s="56"/>
      <c r="R29" s="56"/>
    </row>
    <row r="30" spans="2:20" x14ac:dyDescent="0.25">
      <c r="D30" s="56"/>
      <c r="F30" s="56"/>
      <c r="H30" s="56"/>
      <c r="J30" s="56"/>
      <c r="L30" s="56"/>
      <c r="N30" s="56"/>
      <c r="P30" s="56"/>
      <c r="R30" s="56"/>
    </row>
  </sheetData>
  <mergeCells count="37">
    <mergeCell ref="D12:E12"/>
    <mergeCell ref="D13:E13"/>
    <mergeCell ref="F12:G12"/>
    <mergeCell ref="F13:G13"/>
    <mergeCell ref="H6:K6"/>
    <mergeCell ref="H7:K7"/>
    <mergeCell ref="D8:G8"/>
    <mergeCell ref="H8:K8"/>
    <mergeCell ref="H13:I13"/>
    <mergeCell ref="J13:K13"/>
    <mergeCell ref="H12:I12"/>
    <mergeCell ref="J12:K12"/>
    <mergeCell ref="L13:M13"/>
    <mergeCell ref="N13:O13"/>
    <mergeCell ref="L6:S6"/>
    <mergeCell ref="L7:S7"/>
    <mergeCell ref="T1:T2"/>
    <mergeCell ref="P13:Q13"/>
    <mergeCell ref="R13:S13"/>
    <mergeCell ref="L12:M12"/>
    <mergeCell ref="B8:C8"/>
    <mergeCell ref="P8:S8"/>
    <mergeCell ref="L8:O8"/>
    <mergeCell ref="B9:C9"/>
    <mergeCell ref="D9:G9"/>
    <mergeCell ref="H9:K9"/>
    <mergeCell ref="H10:K10"/>
    <mergeCell ref="L9:O9"/>
    <mergeCell ref="L10:O10"/>
    <mergeCell ref="P9:S9"/>
    <mergeCell ref="P10:S10"/>
    <mergeCell ref="T8:T11"/>
    <mergeCell ref="L11:O11"/>
    <mergeCell ref="P12:Q12"/>
    <mergeCell ref="P11:S11"/>
    <mergeCell ref="R12:S12"/>
    <mergeCell ref="N12:O12"/>
  </mergeCells>
  <pageMargins left="0.31496062992125984" right="0.31496062992125984" top="0.39370078740157483" bottom="0.70866141732283472" header="0.19685039370078741" footer="0.19685039370078741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X33"/>
  <sheetViews>
    <sheetView topLeftCell="A3" workbookViewId="0">
      <selection activeCell="P17" sqref="O16:P17"/>
    </sheetView>
  </sheetViews>
  <sheetFormatPr defaultColWidth="9" defaultRowHeight="15" x14ac:dyDescent="0.25"/>
  <cols>
    <col min="1" max="2" width="4.625" style="4" customWidth="1"/>
    <col min="3" max="3" width="19.125" style="4" customWidth="1"/>
    <col min="4" max="4" width="9.875" style="4" customWidth="1"/>
    <col min="5" max="5" width="2.375" style="4" customWidth="1"/>
    <col min="6" max="6" width="9.875" style="4" customWidth="1"/>
    <col min="7" max="7" width="2.25" style="4" customWidth="1"/>
    <col min="8" max="8" width="9.75" style="4" customWidth="1"/>
    <col min="9" max="9" width="1.875" style="4" customWidth="1"/>
    <col min="10" max="10" width="9.375" style="4" customWidth="1"/>
    <col min="11" max="11" width="1.75" style="4" customWidth="1"/>
    <col min="12" max="12" width="9" style="4" customWidth="1"/>
    <col min="13" max="13" width="2" style="4" customWidth="1"/>
    <col min="14" max="14" width="9" style="4" customWidth="1"/>
    <col min="15" max="15" width="2.875" style="4" customWidth="1"/>
    <col min="16" max="16" width="10.875" style="4" customWidth="1"/>
    <col min="17" max="17" width="1.625" style="4" customWidth="1"/>
    <col min="18" max="18" width="10.625" style="4" customWidth="1"/>
    <col min="19" max="19" width="2.25" style="4" customWidth="1"/>
    <col min="20" max="20" width="3.125" style="4" customWidth="1"/>
    <col min="21" max="16384" width="9" style="4"/>
  </cols>
  <sheetData>
    <row r="1" spans="2:24" ht="21.75" customHeight="1" x14ac:dyDescent="0.25">
      <c r="T1" s="46"/>
    </row>
    <row r="2" spans="2:24" ht="19.5" x14ac:dyDescent="0.3">
      <c r="B2" s="1"/>
      <c r="C2" s="2" t="s">
        <v>46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3"/>
      <c r="S2" s="1"/>
      <c r="U2" s="1"/>
      <c r="V2" s="1"/>
      <c r="W2" s="1"/>
      <c r="X2" s="1"/>
    </row>
    <row r="3" spans="2:24" ht="19.5" x14ac:dyDescent="0.3">
      <c r="B3" s="1"/>
      <c r="C3" s="2" t="s">
        <v>36</v>
      </c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3" t="s">
        <v>0</v>
      </c>
      <c r="S3" s="1"/>
      <c r="T3" s="1"/>
      <c r="U3" s="1"/>
      <c r="V3" s="1"/>
      <c r="W3" s="1"/>
      <c r="X3" s="1"/>
    </row>
    <row r="4" spans="2:24" ht="19.5" x14ac:dyDescent="0.3">
      <c r="B4" s="1"/>
      <c r="C4" s="2" t="s">
        <v>61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5" t="s">
        <v>1</v>
      </c>
      <c r="S4" s="1"/>
      <c r="T4" s="6"/>
      <c r="U4" s="6"/>
      <c r="V4" s="6"/>
      <c r="W4" s="6"/>
      <c r="X4" s="6"/>
    </row>
    <row r="5" spans="2:24" ht="5.25" customHeight="1" x14ac:dyDescent="0.3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6"/>
      <c r="U5" s="6"/>
      <c r="V5" s="36"/>
      <c r="W5" s="6"/>
      <c r="X5" s="6"/>
    </row>
    <row r="6" spans="2:24" ht="18.75" x14ac:dyDescent="0.3">
      <c r="B6" s="8"/>
      <c r="C6" s="21"/>
      <c r="D6" s="27"/>
      <c r="E6" s="28"/>
      <c r="F6" s="28"/>
      <c r="G6" s="29"/>
      <c r="H6" s="119"/>
      <c r="I6" s="120"/>
      <c r="J6" s="120"/>
      <c r="K6" s="121"/>
      <c r="L6" s="106" t="s">
        <v>2</v>
      </c>
      <c r="M6" s="106"/>
      <c r="N6" s="106"/>
      <c r="O6" s="106"/>
      <c r="P6" s="106"/>
      <c r="Q6" s="106"/>
      <c r="R6" s="106"/>
      <c r="S6" s="106"/>
      <c r="T6" s="7"/>
      <c r="U6" s="7"/>
      <c r="V6" s="7"/>
      <c r="W6" s="7"/>
      <c r="X6" s="6"/>
    </row>
    <row r="7" spans="2:24" ht="18.75" x14ac:dyDescent="0.3">
      <c r="B7" s="8"/>
      <c r="C7" s="21"/>
      <c r="D7" s="30"/>
      <c r="E7" s="9"/>
      <c r="F7" s="9"/>
      <c r="G7" s="31"/>
      <c r="H7" s="115" t="s">
        <v>66</v>
      </c>
      <c r="I7" s="116"/>
      <c r="J7" s="116"/>
      <c r="K7" s="117"/>
      <c r="L7" s="129" t="s">
        <v>3</v>
      </c>
      <c r="M7" s="129"/>
      <c r="N7" s="129"/>
      <c r="O7" s="129"/>
      <c r="P7" s="129"/>
      <c r="Q7" s="129"/>
      <c r="R7" s="129"/>
      <c r="S7" s="129"/>
      <c r="T7" s="7"/>
      <c r="U7" s="7"/>
      <c r="V7" s="7"/>
      <c r="W7" s="7"/>
      <c r="X7" s="6"/>
    </row>
    <row r="8" spans="2:24" ht="21.75" customHeight="1" x14ac:dyDescent="0.3">
      <c r="B8" s="116" t="s">
        <v>47</v>
      </c>
      <c r="C8" s="117"/>
      <c r="D8" s="115" t="s">
        <v>37</v>
      </c>
      <c r="E8" s="116"/>
      <c r="F8" s="116"/>
      <c r="G8" s="117"/>
      <c r="H8" s="115" t="s">
        <v>38</v>
      </c>
      <c r="I8" s="116"/>
      <c r="J8" s="116"/>
      <c r="K8" s="117"/>
      <c r="L8" s="119" t="s">
        <v>39</v>
      </c>
      <c r="M8" s="120"/>
      <c r="N8" s="120"/>
      <c r="O8" s="121"/>
      <c r="P8" s="118" t="s">
        <v>8</v>
      </c>
      <c r="Q8" s="118"/>
      <c r="R8" s="118"/>
      <c r="S8" s="118"/>
      <c r="T8" s="106"/>
      <c r="U8" s="106"/>
      <c r="V8" s="106"/>
      <c r="W8" s="106"/>
      <c r="X8" s="6"/>
    </row>
    <row r="9" spans="2:24" ht="18.75" x14ac:dyDescent="0.3">
      <c r="B9" s="116" t="s">
        <v>48</v>
      </c>
      <c r="C9" s="117"/>
      <c r="D9" s="122" t="s">
        <v>40</v>
      </c>
      <c r="E9" s="123"/>
      <c r="F9" s="123"/>
      <c r="G9" s="124"/>
      <c r="H9" s="115" t="s">
        <v>41</v>
      </c>
      <c r="I9" s="116"/>
      <c r="J9" s="116"/>
      <c r="K9" s="117"/>
      <c r="L9" s="115" t="s">
        <v>42</v>
      </c>
      <c r="M9" s="116"/>
      <c r="N9" s="116"/>
      <c r="O9" s="117"/>
      <c r="P9" s="118" t="s">
        <v>9</v>
      </c>
      <c r="Q9" s="118"/>
      <c r="R9" s="118"/>
      <c r="S9" s="118"/>
      <c r="T9" s="106"/>
      <c r="U9" s="106"/>
      <c r="V9" s="106"/>
      <c r="W9" s="106"/>
      <c r="X9" s="6"/>
    </row>
    <row r="10" spans="2:24" ht="18.75" x14ac:dyDescent="0.3">
      <c r="B10" s="8"/>
      <c r="C10" s="21"/>
      <c r="D10" s="30"/>
      <c r="E10" s="9"/>
      <c r="F10" s="9"/>
      <c r="G10" s="31"/>
      <c r="H10" s="115" t="s">
        <v>43</v>
      </c>
      <c r="I10" s="116"/>
      <c r="J10" s="116"/>
      <c r="K10" s="117"/>
      <c r="L10" s="115" t="s">
        <v>44</v>
      </c>
      <c r="M10" s="116"/>
      <c r="N10" s="116"/>
      <c r="O10" s="117"/>
      <c r="P10" s="118" t="s">
        <v>10</v>
      </c>
      <c r="Q10" s="118"/>
      <c r="R10" s="118"/>
      <c r="S10" s="118"/>
      <c r="T10" s="106"/>
      <c r="U10" s="106"/>
      <c r="V10" s="106"/>
      <c r="W10" s="106"/>
      <c r="X10" s="6"/>
    </row>
    <row r="11" spans="2:24" ht="18.75" x14ac:dyDescent="0.3">
      <c r="B11" s="8"/>
      <c r="C11" s="21"/>
      <c r="D11" s="32"/>
      <c r="E11" s="15"/>
      <c r="F11" s="15"/>
      <c r="G11" s="33"/>
      <c r="H11" s="34"/>
      <c r="I11" s="16"/>
      <c r="J11" s="16"/>
      <c r="K11" s="35"/>
      <c r="L11" s="107" t="s">
        <v>45</v>
      </c>
      <c r="M11" s="108"/>
      <c r="N11" s="108"/>
      <c r="O11" s="109"/>
      <c r="P11" s="112"/>
      <c r="Q11" s="112"/>
      <c r="R11" s="112"/>
      <c r="S11" s="112"/>
      <c r="T11" s="106"/>
      <c r="U11" s="106"/>
      <c r="V11" s="106"/>
      <c r="W11" s="106"/>
      <c r="X11" s="6"/>
    </row>
    <row r="12" spans="2:24" ht="18.75" x14ac:dyDescent="0.3">
      <c r="B12" s="8"/>
      <c r="C12" s="21"/>
      <c r="D12" s="110" t="s">
        <v>4</v>
      </c>
      <c r="E12" s="111"/>
      <c r="F12" s="113" t="s">
        <v>5</v>
      </c>
      <c r="G12" s="125"/>
      <c r="H12" s="110" t="s">
        <v>4</v>
      </c>
      <c r="I12" s="111"/>
      <c r="J12" s="113" t="s">
        <v>5</v>
      </c>
      <c r="K12" s="125"/>
      <c r="L12" s="110" t="s">
        <v>4</v>
      </c>
      <c r="M12" s="111"/>
      <c r="N12" s="113" t="s">
        <v>5</v>
      </c>
      <c r="O12" s="125"/>
      <c r="P12" s="110" t="s">
        <v>4</v>
      </c>
      <c r="Q12" s="111"/>
      <c r="R12" s="113" t="s">
        <v>5</v>
      </c>
      <c r="S12" s="114"/>
      <c r="T12" s="123"/>
      <c r="U12" s="123"/>
      <c r="V12" s="123"/>
      <c r="W12" s="123"/>
      <c r="X12" s="6">
        <v>6</v>
      </c>
    </row>
    <row r="13" spans="2:24" ht="18.75" x14ac:dyDescent="0.3">
      <c r="B13" s="17"/>
      <c r="C13" s="22"/>
      <c r="D13" s="126" t="s">
        <v>6</v>
      </c>
      <c r="E13" s="127"/>
      <c r="F13" s="128" t="s">
        <v>62</v>
      </c>
      <c r="G13" s="127"/>
      <c r="H13" s="126" t="s">
        <v>6</v>
      </c>
      <c r="I13" s="127"/>
      <c r="J13" s="128" t="s">
        <v>62</v>
      </c>
      <c r="K13" s="127"/>
      <c r="L13" s="126" t="s">
        <v>6</v>
      </c>
      <c r="M13" s="127"/>
      <c r="N13" s="128" t="s">
        <v>62</v>
      </c>
      <c r="O13" s="127"/>
      <c r="P13" s="126" t="s">
        <v>6</v>
      </c>
      <c r="Q13" s="127"/>
      <c r="R13" s="128" t="s">
        <v>62</v>
      </c>
      <c r="S13" s="131"/>
      <c r="T13" s="123"/>
      <c r="U13" s="123"/>
      <c r="V13" s="123"/>
      <c r="W13" s="123"/>
      <c r="X13" s="6"/>
    </row>
    <row r="14" spans="2:24" ht="6" customHeight="1" x14ac:dyDescent="0.3">
      <c r="B14" s="14"/>
      <c r="C14" s="23"/>
      <c r="D14" s="14"/>
      <c r="E14" s="14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"/>
      <c r="X14" s="1"/>
    </row>
    <row r="15" spans="2:24" ht="20.100000000000001" customHeight="1" x14ac:dyDescent="0.3">
      <c r="B15" s="37" t="s">
        <v>23</v>
      </c>
      <c r="C15" s="41"/>
      <c r="D15" s="69">
        <f>SUM(D16:D27)</f>
        <v>102948.53</v>
      </c>
      <c r="E15" s="69"/>
      <c r="F15" s="69">
        <f t="shared" ref="F15" si="0">SUM(F16:F27)</f>
        <v>963006.4600000002</v>
      </c>
      <c r="G15" s="69"/>
      <c r="H15" s="69">
        <f t="shared" ref="H15" si="1">SUM(H16:H27)</f>
        <v>58608</v>
      </c>
      <c r="I15" s="69"/>
      <c r="J15" s="69">
        <f t="shared" ref="J15" si="2">SUM(J16:J27)</f>
        <v>627650</v>
      </c>
      <c r="K15" s="69"/>
      <c r="L15" s="69">
        <f t="shared" ref="L15" si="3">SUM(L16:L27)</f>
        <v>25604.53</v>
      </c>
      <c r="M15" s="69"/>
      <c r="N15" s="69">
        <f t="shared" ref="N15" si="4">SUM(N16:N27)</f>
        <v>231623</v>
      </c>
      <c r="O15" s="69"/>
      <c r="P15" s="69">
        <f t="shared" ref="P15" si="5">SUM(P16:P27)</f>
        <v>18736</v>
      </c>
      <c r="Q15" s="69"/>
      <c r="R15" s="69">
        <f t="shared" ref="R15" si="6">SUM(R16:R27)</f>
        <v>103733.46</v>
      </c>
      <c r="S15" s="51"/>
      <c r="T15" s="47"/>
      <c r="U15" s="78"/>
      <c r="V15" s="12"/>
      <c r="W15" s="1"/>
      <c r="X15" s="1"/>
    </row>
    <row r="16" spans="2:24" ht="20.100000000000001" customHeight="1" x14ac:dyDescent="0.3">
      <c r="B16" s="38"/>
      <c r="C16" s="25" t="s">
        <v>59</v>
      </c>
      <c r="D16" s="70">
        <f>H16+L16+P16</f>
        <v>53</v>
      </c>
      <c r="E16" s="70"/>
      <c r="F16" s="70">
        <f>J16+N16+R16</f>
        <v>497.57</v>
      </c>
      <c r="G16" s="70"/>
      <c r="H16" s="70">
        <f>'ตาราง 16.5 (ปรับชาย)'!H17+'ตาราง 16.5 (ปรับชาย)'!L17</f>
        <v>33</v>
      </c>
      <c r="I16" s="70"/>
      <c r="J16" s="70">
        <f>'ตาราง 16.5 (ปรับชาย)'!M17+'ตาราง 16.5 (ปรับชาย)'!Q17</f>
        <v>393</v>
      </c>
      <c r="K16" s="70"/>
      <c r="L16" s="70">
        <f>'ตาราง 16.5 (ปรับชาย)'!R17+'ตาราง 16.5 (ปรับชาย)'!V17</f>
        <v>16</v>
      </c>
      <c r="M16" s="70"/>
      <c r="N16" s="70">
        <f>'ตาราง 16.5 (ปรับชาย)'!W17+'ตาราง 16.5 (ปรับชาย)'!AA17</f>
        <v>77</v>
      </c>
      <c r="O16" s="72"/>
      <c r="P16" s="70">
        <f>'ตาราง 16.5 (ปรับชาย)'!AB17+'ตาราง 16.5 (ปรับชาย)'!AF17</f>
        <v>4</v>
      </c>
      <c r="Q16" s="70"/>
      <c r="R16" s="70">
        <v>27.57</v>
      </c>
      <c r="S16" s="52"/>
      <c r="T16" s="12"/>
      <c r="U16" s="78"/>
      <c r="V16" s="12"/>
      <c r="W16" s="1"/>
      <c r="X16" s="1"/>
    </row>
    <row r="17" spans="2:24" ht="20.100000000000001" customHeight="1" x14ac:dyDescent="0.3">
      <c r="B17" s="38"/>
      <c r="C17" s="26" t="s">
        <v>58</v>
      </c>
      <c r="D17" s="70">
        <f t="shared" ref="D17:D27" si="7">H17+L17+P17</f>
        <v>582</v>
      </c>
      <c r="E17" s="70"/>
      <c r="F17" s="70">
        <f t="shared" ref="F17:F27" si="8">J17+N17+R17</f>
        <v>5114.4399999999996</v>
      </c>
      <c r="G17" s="70"/>
      <c r="H17" s="70">
        <f>'ตาราง 16.5 (ปรับชาย)'!H18+'ตาราง 16.5 (ปรับชาย)'!L18</f>
        <v>428</v>
      </c>
      <c r="I17" s="70"/>
      <c r="J17" s="70">
        <f>'ตาราง 16.5 (ปรับชาย)'!M18+'ตาราง 16.5 (ปรับชาย)'!Q18</f>
        <v>4171</v>
      </c>
      <c r="K17" s="70"/>
      <c r="L17" s="70">
        <f>'ตาราง 16.5 (ปรับชาย)'!R18+'ตาราง 16.5 (ปรับชาย)'!V18</f>
        <v>61</v>
      </c>
      <c r="M17" s="70"/>
      <c r="N17" s="70">
        <f>'ตาราง 16.5 (ปรับชาย)'!W18+'ตาราง 16.5 (ปรับชาย)'!AA18</f>
        <v>514</v>
      </c>
      <c r="O17" s="72"/>
      <c r="P17" s="70">
        <f>'ตาราง 16.5 (ปรับชาย)'!AB18+'ตาราง 16.5 (ปรับชาย)'!AF18</f>
        <v>93</v>
      </c>
      <c r="Q17" s="70"/>
      <c r="R17" s="70">
        <v>429.44</v>
      </c>
      <c r="S17" s="52"/>
      <c r="T17" s="12"/>
      <c r="U17" s="78"/>
      <c r="V17" s="12"/>
      <c r="W17" s="1"/>
      <c r="X17" s="1"/>
    </row>
    <row r="18" spans="2:24" ht="20.100000000000001" customHeight="1" x14ac:dyDescent="0.3">
      <c r="B18" s="38"/>
      <c r="C18" s="26" t="s">
        <v>57</v>
      </c>
      <c r="D18" s="70">
        <f t="shared" si="7"/>
        <v>1914</v>
      </c>
      <c r="E18" s="70"/>
      <c r="F18" s="70">
        <f t="shared" si="8"/>
        <v>18760.060000000001</v>
      </c>
      <c r="G18" s="70"/>
      <c r="H18" s="70">
        <f>'ตาราง 16.5 (ปรับชาย)'!H19+'ตาราง 16.5 (ปรับชาย)'!L19</f>
        <v>1278</v>
      </c>
      <c r="I18" s="70"/>
      <c r="J18" s="70">
        <f>'ตาราง 16.5 (ปรับชาย)'!M19+'ตาราง 16.5 (ปรับชาย)'!Q19</f>
        <v>14859</v>
      </c>
      <c r="K18" s="70"/>
      <c r="L18" s="70">
        <f>'ตาราง 16.5 (ปรับชาย)'!R19+'ตาราง 16.5 (ปรับชาย)'!V19</f>
        <v>362</v>
      </c>
      <c r="M18" s="70"/>
      <c r="N18" s="70">
        <f>'ตาราง 16.5 (ปรับชาย)'!W19+'ตาราง 16.5 (ปรับชาย)'!AA19</f>
        <v>2563</v>
      </c>
      <c r="O18" s="70"/>
      <c r="P18" s="70">
        <f>'ตาราง 16.5 (ปรับชาย)'!AB19+'ตาราง 16.5 (ปรับชาย)'!AF19</f>
        <v>274</v>
      </c>
      <c r="Q18" s="70"/>
      <c r="R18" s="70">
        <v>1338.06</v>
      </c>
      <c r="S18" s="6"/>
      <c r="T18" s="6"/>
      <c r="U18" s="78"/>
      <c r="V18" s="39"/>
    </row>
    <row r="19" spans="2:24" ht="20.100000000000001" customHeight="1" x14ac:dyDescent="0.3">
      <c r="B19" s="38"/>
      <c r="C19" s="26" t="s">
        <v>56</v>
      </c>
      <c r="D19" s="70">
        <f t="shared" si="7"/>
        <v>4185</v>
      </c>
      <c r="E19" s="70"/>
      <c r="F19" s="70">
        <f t="shared" si="8"/>
        <v>45290.49</v>
      </c>
      <c r="G19" s="70"/>
      <c r="H19" s="70">
        <f>'ตาราง 16.5 (ปรับชาย)'!H20+'ตาราง 16.5 (ปรับชาย)'!L20</f>
        <v>2630</v>
      </c>
      <c r="I19" s="70"/>
      <c r="J19" s="70">
        <f>'ตาราง 16.5 (ปรับชาย)'!M20+'ตาราง 16.5 (ปรับชาย)'!Q20</f>
        <v>32566</v>
      </c>
      <c r="K19" s="70"/>
      <c r="L19" s="70">
        <f>'ตาราง 16.5 (ปรับชาย)'!R20+'ตาราง 16.5 (ปรับชาย)'!V20</f>
        <v>883</v>
      </c>
      <c r="M19" s="70"/>
      <c r="N19" s="70">
        <f>'ตาราง 16.5 (ปรับชาย)'!W20+'ตาราง 16.5 (ปรับชาย)'!AA20</f>
        <v>8834</v>
      </c>
      <c r="O19" s="70"/>
      <c r="P19" s="70">
        <f>'ตาราง 16.5 (ปรับชาย)'!AB20+'ตาราง 16.5 (ปรับชาย)'!AF20</f>
        <v>672</v>
      </c>
      <c r="Q19" s="70"/>
      <c r="R19" s="70">
        <v>3890.49</v>
      </c>
      <c r="S19" s="10"/>
      <c r="T19" s="10"/>
      <c r="U19" s="78"/>
      <c r="V19" s="10"/>
    </row>
    <row r="20" spans="2:24" ht="20.100000000000001" customHeight="1" x14ac:dyDescent="0.3">
      <c r="B20" s="38"/>
      <c r="C20" s="26" t="s">
        <v>55</v>
      </c>
      <c r="D20" s="70">
        <f t="shared" si="7"/>
        <v>6729</v>
      </c>
      <c r="E20" s="70"/>
      <c r="F20" s="70">
        <f t="shared" si="8"/>
        <v>68435.679999999993</v>
      </c>
      <c r="G20" s="70"/>
      <c r="H20" s="70">
        <f>'ตาราง 16.5 (ปรับชาย)'!H21+'ตาราง 16.5 (ปรับชาย)'!L21</f>
        <v>4049</v>
      </c>
      <c r="I20" s="70"/>
      <c r="J20" s="70">
        <f>'ตาราง 16.5 (ปรับชาย)'!M21+'ตาราง 16.5 (ปรับชาย)'!Q21</f>
        <v>48262</v>
      </c>
      <c r="K20" s="70"/>
      <c r="L20" s="70">
        <f>'ตาราง 16.5 (ปรับชาย)'!R21+'ตาราง 16.5 (ปรับชาย)'!V21</f>
        <v>1539</v>
      </c>
      <c r="M20" s="70"/>
      <c r="N20" s="70">
        <f>'ตาราง 16.5 (ปรับชาย)'!W21+'ตาราง 16.5 (ปรับชาย)'!AA21</f>
        <v>14765</v>
      </c>
      <c r="O20" s="70"/>
      <c r="P20" s="70">
        <f>'ตาราง 16.5 (ปรับชาย)'!AB21+'ตาราง 16.5 (ปรับชาย)'!AF21</f>
        <v>1141</v>
      </c>
      <c r="Q20" s="70"/>
      <c r="R20" s="70">
        <v>5408.68</v>
      </c>
      <c r="S20" s="14"/>
      <c r="T20" s="6"/>
      <c r="U20" s="78"/>
      <c r="V20" s="1"/>
    </row>
    <row r="21" spans="2:24" ht="20.100000000000001" customHeight="1" x14ac:dyDescent="0.3">
      <c r="B21" s="38"/>
      <c r="C21" s="26" t="s">
        <v>54</v>
      </c>
      <c r="D21" s="70">
        <f t="shared" si="7"/>
        <v>9466</v>
      </c>
      <c r="E21" s="70"/>
      <c r="F21" s="70">
        <f t="shared" si="8"/>
        <v>101224.75</v>
      </c>
      <c r="G21" s="70"/>
      <c r="H21" s="70">
        <f>'ตาราง 16.5 (ปรับชาย)'!H22+'ตาราง 16.5 (ปรับชาย)'!L22</f>
        <v>5328</v>
      </c>
      <c r="I21" s="70"/>
      <c r="J21" s="70">
        <f>'ตาราง 16.5 (ปรับชาย)'!M22+'ตาราง 16.5 (ปรับชาย)'!Q22</f>
        <v>68848</v>
      </c>
      <c r="K21" s="70"/>
      <c r="L21" s="70">
        <f>'ตาราง 16.5 (ปรับชาย)'!R22+'ตาราง 16.5 (ปรับชาย)'!V22</f>
        <v>2367</v>
      </c>
      <c r="M21" s="70"/>
      <c r="N21" s="70">
        <f>'ตาราง 16.5 (ปรับชาย)'!W22+'ตาราง 16.5 (ปรับชาย)'!AA22</f>
        <v>22194</v>
      </c>
      <c r="O21" s="70"/>
      <c r="P21" s="70">
        <f>'ตาราง 16.5 (ปรับชาย)'!AB22+'ตาราง 16.5 (ปรับชาย)'!AF22</f>
        <v>1771</v>
      </c>
      <c r="Q21" s="70"/>
      <c r="R21" s="70">
        <v>10182.75</v>
      </c>
      <c r="S21" s="14"/>
      <c r="T21" s="6"/>
      <c r="U21" s="78"/>
      <c r="V21" s="1"/>
    </row>
    <row r="22" spans="2:24" ht="20.100000000000001" customHeight="1" x14ac:dyDescent="0.3">
      <c r="B22" s="38"/>
      <c r="C22" s="26" t="s">
        <v>53</v>
      </c>
      <c r="D22" s="70">
        <f t="shared" si="7"/>
        <v>15192</v>
      </c>
      <c r="E22" s="70"/>
      <c r="F22" s="70">
        <f t="shared" si="8"/>
        <v>151280.38</v>
      </c>
      <c r="G22" s="70"/>
      <c r="H22" s="70">
        <f>'ตาราง 16.5 (ปรับชาย)'!H23+'ตาราง 16.5 (ปรับชาย)'!L23</f>
        <v>8024</v>
      </c>
      <c r="I22" s="70"/>
      <c r="J22" s="70">
        <f>'ตาราง 16.5 (ปรับชาย)'!M23+'ตาราง 16.5 (ปรับชาย)'!Q23</f>
        <v>97207</v>
      </c>
      <c r="K22" s="70"/>
      <c r="L22" s="70">
        <f>'ตาราง 16.5 (ปรับชาย)'!R23+'ตาราง 16.5 (ปรับชาย)'!V23</f>
        <v>4252</v>
      </c>
      <c r="M22" s="70"/>
      <c r="N22" s="70">
        <f>'ตาราง 16.5 (ปรับชาย)'!W23+'ตาราง 16.5 (ปรับชาย)'!AA23</f>
        <v>38596</v>
      </c>
      <c r="O22" s="70"/>
      <c r="P22" s="70">
        <f>'ตาราง 16.5 (ปรับชาย)'!AB23+'ตาราง 16.5 (ปรับชาย)'!AF23</f>
        <v>2916</v>
      </c>
      <c r="Q22" s="70"/>
      <c r="R22" s="70">
        <v>15477.38</v>
      </c>
      <c r="S22" s="14"/>
      <c r="T22" s="6"/>
      <c r="U22" s="78"/>
      <c r="V22" s="1"/>
    </row>
    <row r="23" spans="2:24" ht="20.100000000000001" customHeight="1" x14ac:dyDescent="0.3">
      <c r="B23" s="38"/>
      <c r="C23" s="26" t="s">
        <v>52</v>
      </c>
      <c r="D23" s="70">
        <f t="shared" si="7"/>
        <v>18196</v>
      </c>
      <c r="E23" s="70"/>
      <c r="F23" s="70">
        <f t="shared" si="8"/>
        <v>178826.52</v>
      </c>
      <c r="G23" s="70"/>
      <c r="H23" s="70">
        <f>'ตาราง 16.5 (ปรับชาย)'!H24+'ตาราง 16.5 (ปรับชาย)'!L24</f>
        <v>9051</v>
      </c>
      <c r="I23" s="70"/>
      <c r="J23" s="70">
        <f>'ตาราง 16.5 (ปรับชาย)'!M24+'ตาราง 16.5 (ปรับชาย)'!Q24</f>
        <v>106946</v>
      </c>
      <c r="K23" s="70"/>
      <c r="L23" s="70">
        <f>'ตาราง 16.5 (ปรับชาย)'!R24+'ตาราง 16.5 (ปรับชาย)'!V24</f>
        <v>5344</v>
      </c>
      <c r="M23" s="70"/>
      <c r="N23" s="70">
        <f>'ตาราง 16.5 (ปรับชาย)'!W24+'ตาราง 16.5 (ปรับชาย)'!AA24</f>
        <v>50051</v>
      </c>
      <c r="O23" s="70"/>
      <c r="P23" s="70">
        <f>'ตาราง 16.5 (ปรับชาย)'!AB24+'ตาราง 16.5 (ปรับชาย)'!AF24</f>
        <v>3801</v>
      </c>
      <c r="Q23" s="70"/>
      <c r="R23" s="70">
        <v>21829.52</v>
      </c>
      <c r="S23" s="14"/>
      <c r="T23" s="6"/>
      <c r="U23" s="78"/>
      <c r="V23" s="1"/>
    </row>
    <row r="24" spans="2:24" ht="20.100000000000001" customHeight="1" x14ac:dyDescent="0.3">
      <c r="B24" s="38"/>
      <c r="C24" s="26" t="s">
        <v>51</v>
      </c>
      <c r="D24" s="70">
        <f t="shared" si="7"/>
        <v>18849</v>
      </c>
      <c r="E24" s="70"/>
      <c r="F24" s="70">
        <f t="shared" si="8"/>
        <v>176284.16999999998</v>
      </c>
      <c r="G24" s="70"/>
      <c r="H24" s="70">
        <f>'ตาราง 16.5 (ปรับชาย)'!H25+'ตาราง 16.5 (ปรับชาย)'!L25</f>
        <v>9936</v>
      </c>
      <c r="I24" s="70"/>
      <c r="J24" s="70">
        <f>'ตาราง 16.5 (ปรับชาย)'!M25+'ตาราง 16.5 (ปรับชาย)'!Q25</f>
        <v>105904</v>
      </c>
      <c r="K24" s="70"/>
      <c r="L24" s="70">
        <f>'ตาราง 16.5 (ปรับชาย)'!R25+'ตาราง 16.5 (ปรับชาย)'!V25</f>
        <v>5103</v>
      </c>
      <c r="M24" s="70"/>
      <c r="N24" s="70">
        <f>'ตาราง 16.5 (ปรับชาย)'!W25+'ตาราง 16.5 (ปรับชาย)'!AA25</f>
        <v>46873</v>
      </c>
      <c r="O24" s="70"/>
      <c r="P24" s="70">
        <f>'ตาราง 16.5 (ปรับชาย)'!AB25+'ตาราง 16.5 (ปรับชาย)'!AF25</f>
        <v>3810</v>
      </c>
      <c r="Q24" s="70"/>
      <c r="R24" s="70">
        <v>23507.17</v>
      </c>
      <c r="S24" s="14"/>
      <c r="T24" s="6"/>
      <c r="U24" s="78"/>
      <c r="V24" s="1"/>
    </row>
    <row r="25" spans="2:24" ht="20.100000000000001" customHeight="1" x14ac:dyDescent="0.3">
      <c r="B25" s="38"/>
      <c r="C25" s="26" t="s">
        <v>50</v>
      </c>
      <c r="D25" s="70">
        <f t="shared" si="7"/>
        <v>11925</v>
      </c>
      <c r="E25" s="70"/>
      <c r="F25" s="70">
        <f t="shared" si="8"/>
        <v>101151.91</v>
      </c>
      <c r="G25" s="70"/>
      <c r="H25" s="70">
        <f>'ตาราง 16.5 (ปรับชาย)'!H26+'ตาราง 16.5 (ปรับชาย)'!L26</f>
        <v>6938</v>
      </c>
      <c r="I25" s="70"/>
      <c r="J25" s="70">
        <f>'ตาราง 16.5 (ปรับชาย)'!M26+'ตาราง 16.5 (ปรับชาย)'!Q26</f>
        <v>64336</v>
      </c>
      <c r="K25" s="70"/>
      <c r="L25" s="70">
        <f>'ตาราง 16.5 (ปรับชาย)'!R26+'ตาราง 16.5 (ปรับชาย)'!V26</f>
        <v>2926</v>
      </c>
      <c r="M25" s="70"/>
      <c r="N25" s="70">
        <f>'ตาราง 16.5 (ปรับชาย)'!W26+'ตาราง 16.5 (ปรับชาย)'!AA26</f>
        <v>26089</v>
      </c>
      <c r="O25" s="70"/>
      <c r="P25" s="70">
        <f>'ตาราง 16.5 (ปรับชาย)'!AB26+'ตาราง 16.5 (ปรับชาย)'!AF26</f>
        <v>2061</v>
      </c>
      <c r="Q25" s="70"/>
      <c r="R25" s="70">
        <v>10726.91</v>
      </c>
      <c r="S25" s="6"/>
      <c r="T25" s="6"/>
      <c r="U25" s="78"/>
      <c r="V25" s="1"/>
    </row>
    <row r="26" spans="2:24" ht="20.100000000000001" customHeight="1" x14ac:dyDescent="0.3">
      <c r="B26" s="38"/>
      <c r="C26" s="26" t="s">
        <v>49</v>
      </c>
      <c r="D26" s="70">
        <f t="shared" si="7"/>
        <v>6718</v>
      </c>
      <c r="E26" s="70"/>
      <c r="F26" s="70">
        <f t="shared" si="8"/>
        <v>53482.05</v>
      </c>
      <c r="G26" s="70"/>
      <c r="H26" s="70">
        <f>'ตาราง 16.5 (ปรับชาย)'!H27+'ตาราง 16.5 (ปรับชาย)'!L27</f>
        <v>4117</v>
      </c>
      <c r="I26" s="70"/>
      <c r="J26" s="70">
        <f>'ตาราง 16.5 (ปรับชาย)'!M27+'ตาราง 16.5 (ปรับชาย)'!Q27</f>
        <v>33955</v>
      </c>
      <c r="K26" s="70"/>
      <c r="L26" s="70">
        <f>'ตาราง 16.5 (ปรับชาย)'!R27+'ตาราง 16.5 (ปรับชาย)'!V27</f>
        <v>1552</v>
      </c>
      <c r="M26" s="70"/>
      <c r="N26" s="70">
        <f>'ตาราง 16.5 (ปรับชาย)'!W27+'ตาราง 16.5 (ปรับชาย)'!AA27</f>
        <v>13003</v>
      </c>
      <c r="O26" s="70"/>
      <c r="P26" s="70">
        <f>'ตาราง 16.5 (ปรับชาย)'!AB27+'ตาราง 16.5 (ปรับชาย)'!AF27</f>
        <v>1049</v>
      </c>
      <c r="Q26" s="70"/>
      <c r="R26" s="70">
        <v>6524.05</v>
      </c>
      <c r="S26" s="6"/>
      <c r="T26" s="6"/>
      <c r="U26" s="78"/>
      <c r="V26" s="1"/>
    </row>
    <row r="27" spans="2:24" ht="20.100000000000001" customHeight="1" x14ac:dyDescent="0.3">
      <c r="B27" s="38"/>
      <c r="C27" s="26" t="s">
        <v>64</v>
      </c>
      <c r="D27" s="70">
        <f t="shared" si="7"/>
        <v>9139.5299999999988</v>
      </c>
      <c r="E27" s="70"/>
      <c r="F27" s="70">
        <f t="shared" si="8"/>
        <v>62658.44</v>
      </c>
      <c r="G27" s="70"/>
      <c r="H27" s="70">
        <f>'ตาราง 16.5 (ปรับชาย)'!H28+'ตาราง 16.5 (ปรับชาย)'!L28</f>
        <v>6796</v>
      </c>
      <c r="I27" s="70"/>
      <c r="J27" s="70">
        <f>'ตาราง 16.5 (ปรับชาย)'!M28+'ตาราง 16.5 (ปรับชาย)'!Q28</f>
        <v>50203</v>
      </c>
      <c r="K27" s="70"/>
      <c r="L27" s="70">
        <f>'ตาราง 16.5 (ปรับชาย)'!R28+'ตาราง 16.5 (ปรับชาย)'!V28</f>
        <v>1199.53</v>
      </c>
      <c r="M27" s="70"/>
      <c r="N27" s="70">
        <f>'ตาราง 16.5 (ปรับชาย)'!W28+'ตาราง 16.5 (ปรับชาย)'!AA28</f>
        <v>8064</v>
      </c>
      <c r="O27" s="70"/>
      <c r="P27" s="70">
        <f>'ตาราง 16.5 (ปรับชาย)'!AB28+'ตาราง 16.5 (ปรับชาย)'!AF28</f>
        <v>1144</v>
      </c>
      <c r="Q27" s="70"/>
      <c r="R27" s="70">
        <v>4391.4399999999996</v>
      </c>
      <c r="S27" s="6"/>
      <c r="T27" s="105"/>
      <c r="U27" s="78"/>
      <c r="V27" s="1"/>
    </row>
    <row r="28" spans="2:24" ht="18.75" x14ac:dyDescent="0.3">
      <c r="B28" s="6"/>
      <c r="C28" s="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6"/>
      <c r="U28" s="6"/>
      <c r="V28" s="1"/>
    </row>
    <row r="29" spans="2:24" ht="18.75" x14ac:dyDescent="0.3">
      <c r="B29" s="6"/>
      <c r="C29" s="6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6"/>
      <c r="U29" s="6"/>
      <c r="V29" s="1"/>
    </row>
    <row r="30" spans="2:24" ht="18.75" x14ac:dyDescent="0.3">
      <c r="B30" s="6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6"/>
      <c r="T30" s="6"/>
      <c r="U30" s="6"/>
      <c r="V30" s="1"/>
    </row>
    <row r="31" spans="2:24" ht="18.75" x14ac:dyDescent="0.3">
      <c r="B31" s="6"/>
      <c r="C31" s="6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6"/>
      <c r="T31" s="6"/>
      <c r="U31" s="6"/>
      <c r="V31" s="1"/>
    </row>
    <row r="32" spans="2:24" ht="18.75" x14ac:dyDescent="0.3">
      <c r="B32" s="6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6"/>
      <c r="T32" s="6"/>
      <c r="U32" s="6"/>
      <c r="V32" s="1"/>
    </row>
    <row r="33" spans="2:22" ht="18.75" x14ac:dyDescent="0.3">
      <c r="B33" s="1"/>
      <c r="C33" s="1"/>
      <c r="S33" s="1"/>
      <c r="T33" s="1"/>
      <c r="U33" s="1"/>
      <c r="V33" s="1"/>
    </row>
  </sheetData>
  <mergeCells count="40">
    <mergeCell ref="T12:U12"/>
    <mergeCell ref="T13:U13"/>
    <mergeCell ref="V13:W13"/>
    <mergeCell ref="D13:E13"/>
    <mergeCell ref="F13:G13"/>
    <mergeCell ref="H13:I13"/>
    <mergeCell ref="J13:K13"/>
    <mergeCell ref="L13:M13"/>
    <mergeCell ref="N13:O13"/>
    <mergeCell ref="P13:Q13"/>
    <mergeCell ref="R13:S13"/>
    <mergeCell ref="B8:C8"/>
    <mergeCell ref="L6:S6"/>
    <mergeCell ref="L7:S7"/>
    <mergeCell ref="L8:O8"/>
    <mergeCell ref="V12:W12"/>
    <mergeCell ref="T8:W11"/>
    <mergeCell ref="L9:O9"/>
    <mergeCell ref="P9:S9"/>
    <mergeCell ref="L10:O10"/>
    <mergeCell ref="P10:S10"/>
    <mergeCell ref="L11:O11"/>
    <mergeCell ref="P11:S11"/>
    <mergeCell ref="L12:M12"/>
    <mergeCell ref="N12:O12"/>
    <mergeCell ref="P12:Q12"/>
    <mergeCell ref="R12:S12"/>
    <mergeCell ref="P8:S8"/>
    <mergeCell ref="H10:K10"/>
    <mergeCell ref="D8:G8"/>
    <mergeCell ref="H8:K8"/>
    <mergeCell ref="H6:K6"/>
    <mergeCell ref="H7:K7"/>
    <mergeCell ref="B9:C9"/>
    <mergeCell ref="D9:G9"/>
    <mergeCell ref="H9:K9"/>
    <mergeCell ref="D12:E12"/>
    <mergeCell ref="F12:G12"/>
    <mergeCell ref="H12:I12"/>
    <mergeCell ref="J12:K12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W33"/>
  <sheetViews>
    <sheetView tabSelected="1" workbookViewId="0">
      <selection activeCell="W13" sqref="W13"/>
    </sheetView>
  </sheetViews>
  <sheetFormatPr defaultColWidth="9" defaultRowHeight="15" x14ac:dyDescent="0.25"/>
  <cols>
    <col min="1" max="1" width="4.625" style="4" customWidth="1"/>
    <col min="2" max="2" width="20.5" style="4" customWidth="1"/>
    <col min="3" max="3" width="10.125" style="4" customWidth="1"/>
    <col min="4" max="4" width="2.875" style="4" customWidth="1"/>
    <col min="5" max="5" width="8.125" style="4" customWidth="1"/>
    <col min="6" max="6" width="2.875" style="4" customWidth="1"/>
    <col min="7" max="7" width="8.625" style="4" customWidth="1"/>
    <col min="8" max="8" width="3" style="4" customWidth="1"/>
    <col min="9" max="9" width="8.75" style="4" customWidth="1"/>
    <col min="10" max="10" width="2.625" style="4" customWidth="1"/>
    <col min="11" max="11" width="9.625" style="4" customWidth="1"/>
    <col min="12" max="12" width="3.25" style="4" customWidth="1"/>
    <col min="13" max="13" width="9.625" style="4" customWidth="1"/>
    <col min="14" max="14" width="3.75" style="4" customWidth="1"/>
    <col min="15" max="15" width="8.75" style="4" customWidth="1"/>
    <col min="16" max="16" width="4" style="4" customWidth="1"/>
    <col min="17" max="17" width="8.75" style="4" customWidth="1"/>
    <col min="18" max="18" width="3.25" style="4" customWidth="1"/>
    <col min="19" max="19" width="3.125" style="4" customWidth="1"/>
    <col min="20" max="16384" width="9" style="4"/>
  </cols>
  <sheetData>
    <row r="2" spans="1:23" ht="19.5" x14ac:dyDescent="0.3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S2" s="132"/>
      <c r="T2" s="1"/>
      <c r="U2" s="1"/>
      <c r="V2" s="1"/>
      <c r="W2" s="1"/>
    </row>
    <row r="3" spans="1:23" ht="19.5" x14ac:dyDescent="0.3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0</v>
      </c>
      <c r="R3" s="1"/>
      <c r="S3" s="132"/>
      <c r="T3" s="1"/>
      <c r="U3" s="1"/>
      <c r="V3" s="1"/>
      <c r="W3" s="1"/>
    </row>
    <row r="4" spans="1:23" ht="19.5" x14ac:dyDescent="0.3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8.25" customHeight="1" x14ac:dyDescent="0.3">
      <c r="A5" s="1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18.75" x14ac:dyDescent="0.3">
      <c r="A6" s="19"/>
      <c r="B6" s="20"/>
      <c r="C6" s="27"/>
      <c r="D6" s="28"/>
      <c r="E6" s="28"/>
      <c r="F6" s="29"/>
      <c r="G6" s="119"/>
      <c r="H6" s="120"/>
      <c r="I6" s="120"/>
      <c r="J6" s="121"/>
      <c r="K6" s="106" t="s">
        <v>2</v>
      </c>
      <c r="L6" s="106"/>
      <c r="M6" s="106"/>
      <c r="N6" s="106"/>
      <c r="O6" s="106"/>
      <c r="P6" s="106"/>
      <c r="Q6" s="106"/>
      <c r="R6" s="106"/>
      <c r="S6" s="7"/>
      <c r="T6" s="7"/>
      <c r="U6" s="7"/>
      <c r="V6" s="7"/>
      <c r="W6" s="6"/>
    </row>
    <row r="7" spans="1:23" ht="18.75" x14ac:dyDescent="0.3">
      <c r="A7" s="8"/>
      <c r="B7" s="21"/>
      <c r="C7" s="30"/>
      <c r="D7" s="9"/>
      <c r="E7" s="9"/>
      <c r="F7" s="31"/>
      <c r="G7" s="115" t="s">
        <v>66</v>
      </c>
      <c r="H7" s="116"/>
      <c r="I7" s="116"/>
      <c r="J7" s="117"/>
      <c r="K7" s="129" t="s">
        <v>3</v>
      </c>
      <c r="L7" s="129"/>
      <c r="M7" s="129"/>
      <c r="N7" s="129"/>
      <c r="O7" s="129"/>
      <c r="P7" s="129"/>
      <c r="Q7" s="129"/>
      <c r="R7" s="129"/>
      <c r="S7" s="7"/>
      <c r="T7" s="7"/>
      <c r="U7" s="7"/>
      <c r="V7" s="7"/>
      <c r="W7" s="6"/>
    </row>
    <row r="8" spans="1:23" ht="21.75" customHeight="1" x14ac:dyDescent="0.3">
      <c r="A8" s="116" t="s">
        <v>47</v>
      </c>
      <c r="B8" s="117"/>
      <c r="C8" s="115" t="s">
        <v>37</v>
      </c>
      <c r="D8" s="116"/>
      <c r="E8" s="116"/>
      <c r="F8" s="117"/>
      <c r="G8" s="115" t="s">
        <v>38</v>
      </c>
      <c r="H8" s="116"/>
      <c r="I8" s="116"/>
      <c r="J8" s="117"/>
      <c r="K8" s="119" t="s">
        <v>39</v>
      </c>
      <c r="L8" s="120"/>
      <c r="M8" s="120"/>
      <c r="N8" s="121"/>
      <c r="O8" s="118" t="s">
        <v>8</v>
      </c>
      <c r="P8" s="118"/>
      <c r="Q8" s="118"/>
      <c r="R8" s="118"/>
      <c r="S8" s="106"/>
      <c r="T8" s="106"/>
      <c r="U8" s="106"/>
      <c r="V8" s="106"/>
      <c r="W8" s="6"/>
    </row>
    <row r="9" spans="1:23" ht="18.75" x14ac:dyDescent="0.3">
      <c r="A9" s="116" t="s">
        <v>48</v>
      </c>
      <c r="B9" s="117"/>
      <c r="C9" s="122" t="s">
        <v>40</v>
      </c>
      <c r="D9" s="123"/>
      <c r="E9" s="123"/>
      <c r="F9" s="124"/>
      <c r="G9" s="115" t="s">
        <v>41</v>
      </c>
      <c r="H9" s="116"/>
      <c r="I9" s="116"/>
      <c r="J9" s="117"/>
      <c r="K9" s="115" t="s">
        <v>42</v>
      </c>
      <c r="L9" s="116"/>
      <c r="M9" s="116"/>
      <c r="N9" s="117"/>
      <c r="O9" s="118" t="s">
        <v>9</v>
      </c>
      <c r="P9" s="118"/>
      <c r="Q9" s="118"/>
      <c r="R9" s="118"/>
      <c r="S9" s="106"/>
      <c r="T9" s="106"/>
      <c r="U9" s="106"/>
      <c r="V9" s="106"/>
      <c r="W9" s="6"/>
    </row>
    <row r="10" spans="1:23" ht="18.75" x14ac:dyDescent="0.3">
      <c r="A10" s="8"/>
      <c r="B10" s="21"/>
      <c r="C10" s="30"/>
      <c r="D10" s="9"/>
      <c r="E10" s="9"/>
      <c r="F10" s="31"/>
      <c r="G10" s="115" t="s">
        <v>43</v>
      </c>
      <c r="H10" s="116"/>
      <c r="I10" s="116"/>
      <c r="J10" s="117"/>
      <c r="K10" s="115" t="s">
        <v>44</v>
      </c>
      <c r="L10" s="116"/>
      <c r="M10" s="116"/>
      <c r="N10" s="117"/>
      <c r="O10" s="118" t="s">
        <v>10</v>
      </c>
      <c r="P10" s="118"/>
      <c r="Q10" s="118"/>
      <c r="R10" s="118"/>
      <c r="S10" s="106"/>
      <c r="T10" s="106"/>
      <c r="U10" s="106"/>
      <c r="V10" s="106"/>
      <c r="W10" s="6"/>
    </row>
    <row r="11" spans="1:23" ht="18.75" x14ac:dyDescent="0.3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107" t="s">
        <v>45</v>
      </c>
      <c r="L11" s="108"/>
      <c r="M11" s="108"/>
      <c r="N11" s="109"/>
      <c r="O11" s="112"/>
      <c r="P11" s="112"/>
      <c r="Q11" s="112"/>
      <c r="R11" s="112"/>
      <c r="S11" s="106"/>
      <c r="T11" s="106"/>
      <c r="U11" s="106"/>
      <c r="V11" s="106"/>
      <c r="W11" s="6"/>
    </row>
    <row r="12" spans="1:23" ht="18.75" x14ac:dyDescent="0.3">
      <c r="A12" s="8"/>
      <c r="B12" s="21"/>
      <c r="C12" s="110" t="s">
        <v>4</v>
      </c>
      <c r="D12" s="111"/>
      <c r="E12" s="113" t="s">
        <v>5</v>
      </c>
      <c r="F12" s="125"/>
      <c r="G12" s="110" t="s">
        <v>4</v>
      </c>
      <c r="H12" s="111"/>
      <c r="I12" s="113" t="s">
        <v>5</v>
      </c>
      <c r="J12" s="125"/>
      <c r="K12" s="110" t="s">
        <v>4</v>
      </c>
      <c r="L12" s="111"/>
      <c r="M12" s="113" t="s">
        <v>5</v>
      </c>
      <c r="N12" s="125"/>
      <c r="O12" s="110" t="s">
        <v>4</v>
      </c>
      <c r="P12" s="111"/>
      <c r="Q12" s="113" t="s">
        <v>5</v>
      </c>
      <c r="R12" s="114"/>
      <c r="S12" s="123"/>
      <c r="T12" s="123"/>
      <c r="U12" s="123"/>
      <c r="V12" s="123"/>
      <c r="W12" s="6"/>
    </row>
    <row r="13" spans="1:23" ht="18.75" x14ac:dyDescent="0.3">
      <c r="A13" s="43"/>
      <c r="B13" s="44"/>
      <c r="C13" s="133" t="s">
        <v>6</v>
      </c>
      <c r="D13" s="134"/>
      <c r="E13" s="135" t="s">
        <v>62</v>
      </c>
      <c r="F13" s="134"/>
      <c r="G13" s="133" t="s">
        <v>6</v>
      </c>
      <c r="H13" s="134"/>
      <c r="I13" s="135" t="s">
        <v>62</v>
      </c>
      <c r="J13" s="134"/>
      <c r="K13" s="133" t="s">
        <v>6</v>
      </c>
      <c r="L13" s="134"/>
      <c r="M13" s="135" t="s">
        <v>62</v>
      </c>
      <c r="N13" s="134"/>
      <c r="O13" s="133" t="s">
        <v>6</v>
      </c>
      <c r="P13" s="134"/>
      <c r="Q13" s="135" t="s">
        <v>62</v>
      </c>
      <c r="R13" s="136"/>
      <c r="S13" s="123"/>
      <c r="T13" s="123"/>
      <c r="U13" s="123"/>
      <c r="V13" s="123"/>
      <c r="W13" s="6"/>
    </row>
    <row r="14" spans="1:23" ht="11.25" customHeight="1" x14ac:dyDescent="0.3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 x14ac:dyDescent="0.3">
      <c r="A15" s="42" t="s">
        <v>24</v>
      </c>
      <c r="B15" s="45"/>
      <c r="C15" s="69">
        <f>SUM(C16:C27)</f>
        <v>31590.75</v>
      </c>
      <c r="D15" s="69"/>
      <c r="E15" s="69">
        <f t="shared" ref="E15" si="0">SUM(E16:E27)</f>
        <v>262368.79999999993</v>
      </c>
      <c r="F15" s="69"/>
      <c r="G15" s="69">
        <f t="shared" ref="G15" si="1">SUM(G16:G27)</f>
        <v>18194.05</v>
      </c>
      <c r="H15" s="69"/>
      <c r="I15" s="69">
        <f t="shared" ref="I15" si="2">SUM(I16:I27)</f>
        <v>181854</v>
      </c>
      <c r="J15" s="69"/>
      <c r="K15" s="69">
        <f t="shared" ref="K15" si="3">SUM(K16:K27)</f>
        <v>6350.94</v>
      </c>
      <c r="L15" s="69"/>
      <c r="M15" s="69">
        <f t="shared" ref="M15" si="4">SUM(M16:M27)</f>
        <v>49266</v>
      </c>
      <c r="N15" s="69"/>
      <c r="O15" s="69">
        <f t="shared" ref="O15" si="5">SUM(O16:O27)</f>
        <v>7045.76</v>
      </c>
      <c r="P15" s="69"/>
      <c r="Q15" s="69">
        <f t="shared" ref="Q15" si="6">SUM(Q16:Q27)</f>
        <v>31248.799999999999</v>
      </c>
      <c r="R15" s="54"/>
      <c r="S15" s="12"/>
      <c r="T15" s="78"/>
      <c r="U15" s="12"/>
      <c r="V15" s="1"/>
      <c r="W15" s="1"/>
    </row>
    <row r="16" spans="1:23" ht="20.100000000000001" customHeight="1" x14ac:dyDescent="0.3">
      <c r="A16" s="38"/>
      <c r="B16" s="25" t="s">
        <v>25</v>
      </c>
      <c r="C16" s="70">
        <f>G16+K16+O16</f>
        <v>28.060000000000002</v>
      </c>
      <c r="D16" s="70"/>
      <c r="E16" s="70">
        <f>SUM(I16,M16,Q16)</f>
        <v>172</v>
      </c>
      <c r="F16" s="73"/>
      <c r="G16" s="73">
        <f>'ตาราง 16.5 (ปรับหญิง)'!G17+'ตาราง 16.5 (ปรับหญิง)'!J17</f>
        <v>15.8</v>
      </c>
      <c r="H16" s="73"/>
      <c r="I16" s="73">
        <f>'ตาราง 16.5 (ปรับหญิง)'!K17+'ตาราง 16.5 (ปรับหญิง)'!O17</f>
        <v>125</v>
      </c>
      <c r="J16" s="73"/>
      <c r="K16" s="73">
        <v>8.4</v>
      </c>
      <c r="L16" s="73"/>
      <c r="M16" s="73">
        <f>'ตาราง 16.5 (ปรับหญิง)'!T17+'ตาราง 16.5 (ปรับหญิง)'!X17</f>
        <v>47</v>
      </c>
      <c r="N16" s="74"/>
      <c r="O16" s="73">
        <f>'ตาราง 16.5 (ปรับหญิง)'!Y17+'ตาราง 16.5 (ปรับหญิง)'!AB17</f>
        <v>3.86</v>
      </c>
      <c r="P16" s="73"/>
      <c r="Q16" s="73" t="s">
        <v>94</v>
      </c>
      <c r="R16" s="12"/>
      <c r="S16" s="12"/>
      <c r="T16" s="78"/>
      <c r="U16" s="12"/>
      <c r="V16" s="1"/>
      <c r="W16" s="1"/>
    </row>
    <row r="17" spans="1:23" ht="20.100000000000001" customHeight="1" x14ac:dyDescent="0.3">
      <c r="A17" s="38"/>
      <c r="B17" s="26" t="s">
        <v>26</v>
      </c>
      <c r="C17" s="70">
        <f t="shared" ref="C17:C27" si="7">G17+K17+O17</f>
        <v>301.74</v>
      </c>
      <c r="D17" s="70"/>
      <c r="E17" s="70">
        <f t="shared" ref="E17:E27" si="8">SUM(I17,M17,Q17)</f>
        <v>2767.42</v>
      </c>
      <c r="F17" s="73"/>
      <c r="G17" s="73">
        <f>'ตาราง 16.5 (ปรับหญิง)'!G18+'ตาราง 16.5 (ปรับหญิง)'!J18</f>
        <v>214.16</v>
      </c>
      <c r="H17" s="73"/>
      <c r="I17" s="73">
        <f>'ตาราง 16.5 (ปรับหญิง)'!K18+'ตาราง 16.5 (ปรับหญิง)'!O18</f>
        <v>2049</v>
      </c>
      <c r="J17" s="73"/>
      <c r="K17" s="73">
        <v>41.58</v>
      </c>
      <c r="L17" s="73"/>
      <c r="M17" s="73">
        <f>'ตาราง 16.5 (ปรับหญิง)'!T18+'ตาราง 16.5 (ปรับหญิง)'!X18</f>
        <v>445</v>
      </c>
      <c r="N17" s="74"/>
      <c r="O17" s="73">
        <f>'ตาราง 16.5 (ปรับหญิง)'!Y18+'ตาราง 16.5 (ปรับหญิง)'!AB18</f>
        <v>46</v>
      </c>
      <c r="P17" s="73"/>
      <c r="Q17" s="73">
        <v>273.42</v>
      </c>
      <c r="R17" s="12"/>
      <c r="S17" s="12"/>
      <c r="T17" s="78"/>
      <c r="U17" s="12"/>
      <c r="V17" s="1"/>
      <c r="W17" s="1"/>
    </row>
    <row r="18" spans="1:23" ht="20.100000000000001" customHeight="1" x14ac:dyDescent="0.3">
      <c r="A18" s="38"/>
      <c r="B18" s="26" t="s">
        <v>27</v>
      </c>
      <c r="C18" s="70">
        <f t="shared" si="7"/>
        <v>894.77</v>
      </c>
      <c r="D18" s="70"/>
      <c r="E18" s="70">
        <f t="shared" si="8"/>
        <v>8335.43</v>
      </c>
      <c r="F18" s="73"/>
      <c r="G18" s="73">
        <f>'ตาราง 16.5 (ปรับหญิง)'!G19+'ตาราง 16.5 (ปรับหญิง)'!J19</f>
        <v>568.32000000000005</v>
      </c>
      <c r="H18" s="73"/>
      <c r="I18" s="73">
        <f>'ตาราง 16.5 (ปรับหญิง)'!K19+'ตาราง 16.5 (ปรับหญิง)'!O19</f>
        <v>5672</v>
      </c>
      <c r="J18" s="73"/>
      <c r="K18" s="73">
        <v>130.94999999999999</v>
      </c>
      <c r="L18" s="73"/>
      <c r="M18" s="73">
        <f>'ตาราง 16.5 (ปรับหญิง)'!T19+'ตาราง 16.5 (ปรับหญิง)'!X19</f>
        <v>855</v>
      </c>
      <c r="N18" s="73"/>
      <c r="O18" s="73">
        <f>'ตาราง 16.5 (ปรับหญิง)'!Y19+'ตาราง 16.5 (ปรับหญิง)'!AB19</f>
        <v>195.5</v>
      </c>
      <c r="P18" s="73"/>
      <c r="Q18" s="73">
        <v>1808.43</v>
      </c>
      <c r="R18" s="6"/>
      <c r="S18" s="6"/>
      <c r="T18" s="78"/>
      <c r="U18" s="39"/>
    </row>
    <row r="19" spans="1:23" ht="20.100000000000001" customHeight="1" x14ac:dyDescent="0.3">
      <c r="A19" s="38"/>
      <c r="B19" s="26" t="s">
        <v>28</v>
      </c>
      <c r="C19" s="70">
        <f t="shared" si="7"/>
        <v>1418.95</v>
      </c>
      <c r="D19" s="70"/>
      <c r="E19" s="70">
        <f t="shared" si="8"/>
        <v>13642.05</v>
      </c>
      <c r="F19" s="73"/>
      <c r="G19" s="73">
        <f>'ตาราง 16.5 (ปรับหญิง)'!G20+'ตาราง 16.5 (ปรับหญิง)'!J20</f>
        <v>909.28</v>
      </c>
      <c r="H19" s="73"/>
      <c r="I19" s="73">
        <f>'ตาราง 16.5 (ปรับหญิง)'!K20+'ตาราง 16.5 (ปรับหญิง)'!O20</f>
        <v>10010</v>
      </c>
      <c r="J19" s="73"/>
      <c r="K19" s="73">
        <v>249.23</v>
      </c>
      <c r="L19" s="73"/>
      <c r="M19" s="73">
        <f>'ตาราง 16.5 (ปรับหญิง)'!T20+'ตาราง 16.5 (ปรับหญิง)'!X20</f>
        <v>2268</v>
      </c>
      <c r="N19" s="73"/>
      <c r="O19" s="73">
        <f>'ตาราง 16.5 (ปรับหญิง)'!Y20+'ตาราง 16.5 (ปรับหญิง)'!AB20</f>
        <v>260.44</v>
      </c>
      <c r="P19" s="73"/>
      <c r="Q19" s="73">
        <v>1364.05</v>
      </c>
      <c r="R19" s="10"/>
      <c r="S19" s="10"/>
      <c r="T19" s="78"/>
      <c r="U19" s="10"/>
    </row>
    <row r="20" spans="1:23" ht="20.100000000000001" customHeight="1" x14ac:dyDescent="0.3">
      <c r="A20" s="38"/>
      <c r="B20" s="26" t="s">
        <v>29</v>
      </c>
      <c r="C20" s="70">
        <f t="shared" si="7"/>
        <v>1950</v>
      </c>
      <c r="D20" s="70"/>
      <c r="E20" s="70">
        <f t="shared" si="8"/>
        <v>18366.18</v>
      </c>
      <c r="F20" s="73"/>
      <c r="G20" s="73">
        <f>'ตาราง 16.5 (ปรับหญิง)'!G21+'ตาราง 16.5 (ปรับหญิง)'!J21</f>
        <v>1209.78</v>
      </c>
      <c r="H20" s="73"/>
      <c r="I20" s="73">
        <f>'ตาราง 16.5 (ปรับหญิง)'!K21+'ตาราง 16.5 (ปรับหญิง)'!O21</f>
        <v>12705</v>
      </c>
      <c r="J20" s="73"/>
      <c r="K20" s="73">
        <v>314.62</v>
      </c>
      <c r="L20" s="73"/>
      <c r="M20" s="73">
        <f>'ตาราง 16.5 (ปรับหญิง)'!T21+'ตาราง 16.5 (ปรับหญิง)'!X21</f>
        <v>3054</v>
      </c>
      <c r="N20" s="73"/>
      <c r="O20" s="73">
        <f>'ตาราง 16.5 (ปรับหญิง)'!Y21+'ตาราง 16.5 (ปรับหญิง)'!AB21</f>
        <v>425.6</v>
      </c>
      <c r="P20" s="73"/>
      <c r="Q20" s="73">
        <v>2607.1799999999998</v>
      </c>
      <c r="R20" s="14"/>
      <c r="S20" s="1"/>
      <c r="T20" s="78"/>
      <c r="U20" s="1"/>
    </row>
    <row r="21" spans="1:23" ht="20.100000000000001" customHeight="1" x14ac:dyDescent="0.3">
      <c r="A21" s="38"/>
      <c r="B21" s="26" t="s">
        <v>30</v>
      </c>
      <c r="C21" s="70">
        <f t="shared" si="7"/>
        <v>3140.27</v>
      </c>
      <c r="D21" s="70"/>
      <c r="E21" s="70">
        <f t="shared" si="8"/>
        <v>27738.25</v>
      </c>
      <c r="F21" s="73"/>
      <c r="G21" s="73">
        <f>'ตาราง 16.5 (ปรับหญิง)'!G22+'ตาราง 16.5 (ปรับหญิง)'!J22</f>
        <v>1841.52</v>
      </c>
      <c r="H21" s="73"/>
      <c r="I21" s="73">
        <f>'ตาราง 16.5 (ปรับหญิง)'!K22+'ตาราง 16.5 (ปรับหญิง)'!O22</f>
        <v>19323</v>
      </c>
      <c r="J21" s="73"/>
      <c r="K21" s="73">
        <v>629.16999999999996</v>
      </c>
      <c r="L21" s="73"/>
      <c r="M21" s="73">
        <f>'ตาราง 16.5 (ปรับหญิง)'!T22+'ตาราง 16.5 (ปรับหญิง)'!X22</f>
        <v>5026</v>
      </c>
      <c r="N21" s="73"/>
      <c r="O21" s="73">
        <f>'ตาราง 16.5 (ปรับหญิง)'!Y22+'ตาราง 16.5 (ปรับหญิง)'!AB22</f>
        <v>669.58</v>
      </c>
      <c r="P21" s="73"/>
      <c r="Q21" s="73">
        <v>3389.25</v>
      </c>
      <c r="R21" s="14"/>
      <c r="S21" s="1"/>
      <c r="T21" s="78"/>
      <c r="U21" s="1"/>
    </row>
    <row r="22" spans="1:23" ht="20.100000000000001" customHeight="1" x14ac:dyDescent="0.3">
      <c r="A22" s="38"/>
      <c r="B22" s="26" t="s">
        <v>31</v>
      </c>
      <c r="C22" s="70">
        <f t="shared" si="7"/>
        <v>4670.01</v>
      </c>
      <c r="D22" s="70"/>
      <c r="E22" s="70">
        <f t="shared" si="8"/>
        <v>59169.729999999996</v>
      </c>
      <c r="F22" s="73"/>
      <c r="G22" s="73">
        <f>'ตาราง 16.5 (ปรับหญิง)'!G23+'ตาราง 16.5 (ปรับหญิง)'!J23</f>
        <v>2407.06</v>
      </c>
      <c r="H22" s="73"/>
      <c r="I22" s="73">
        <f>'ตาราง 16.5 (ปรับหญิง)'!K23+'ตาราง 16.5 (ปรับหญิง)'!O23</f>
        <v>44126</v>
      </c>
      <c r="J22" s="73"/>
      <c r="K22" s="73">
        <v>1202.8499999999999</v>
      </c>
      <c r="L22" s="73"/>
      <c r="M22" s="73">
        <f>'ตาราง 16.5 (ปรับหญิง)'!T23+'ตาราง 16.5 (ปรับหญิง)'!X23</f>
        <v>10611</v>
      </c>
      <c r="N22" s="73"/>
      <c r="O22" s="73">
        <f>'ตาราง 16.5 (ปรับหญิง)'!Y23+'ตาราง 16.5 (ปรับหญิง)'!AB23</f>
        <v>1060.0999999999999</v>
      </c>
      <c r="P22" s="73"/>
      <c r="Q22" s="73">
        <v>4432.7299999999996</v>
      </c>
      <c r="R22" s="14"/>
      <c r="S22" s="1"/>
      <c r="T22" s="78"/>
      <c r="U22" s="1"/>
    </row>
    <row r="23" spans="1:23" ht="20.100000000000001" customHeight="1" x14ac:dyDescent="0.3">
      <c r="A23" s="38"/>
      <c r="B23" s="26" t="s">
        <v>32</v>
      </c>
      <c r="C23" s="70">
        <f t="shared" si="7"/>
        <v>5317.05</v>
      </c>
      <c r="D23" s="70"/>
      <c r="E23" s="70">
        <f t="shared" si="8"/>
        <v>39737.729999999996</v>
      </c>
      <c r="F23" s="73"/>
      <c r="G23" s="73">
        <f>'ตาราง 16.5 (ปรับหญิง)'!G24+'ตาราง 16.5 (ปรับหญิง)'!J24</f>
        <v>2561.56</v>
      </c>
      <c r="H23" s="73"/>
      <c r="I23" s="73">
        <f>'ตาราง 16.5 (ปรับหญิง)'!K24+'ตาราง 16.5 (ปรับหญิง)'!O24</f>
        <v>22826</v>
      </c>
      <c r="J23" s="73"/>
      <c r="K23" s="73">
        <v>1461.94</v>
      </c>
      <c r="L23" s="73"/>
      <c r="M23" s="73">
        <f>'ตาราง 16.5 (ปรับหญิง)'!T24+'ตาราง 16.5 (ปรับหญิง)'!X24</f>
        <v>11365</v>
      </c>
      <c r="N23" s="73"/>
      <c r="O23" s="73">
        <f>'ตาราง 16.5 (ปรับหญิง)'!Y24+'ตาราง 16.5 (ปรับหญิง)'!AB24</f>
        <v>1293.55</v>
      </c>
      <c r="P23" s="73"/>
      <c r="Q23" s="73">
        <v>5546.73</v>
      </c>
      <c r="R23" s="14"/>
      <c r="S23" s="1"/>
      <c r="T23" s="78"/>
      <c r="U23" s="1"/>
    </row>
    <row r="24" spans="1:23" ht="20.100000000000001" customHeight="1" x14ac:dyDescent="0.3">
      <c r="A24" s="38"/>
      <c r="B24" s="26" t="s">
        <v>33</v>
      </c>
      <c r="C24" s="70">
        <f t="shared" si="7"/>
        <v>5352.34</v>
      </c>
      <c r="D24" s="70"/>
      <c r="E24" s="70">
        <f t="shared" si="8"/>
        <v>40793.919999999998</v>
      </c>
      <c r="F24" s="73"/>
      <c r="G24" s="73">
        <f>'ตาราง 16.5 (ปรับหญิง)'!G25+'ตาราง 16.5 (ปรับหญิง)'!J25</f>
        <v>2926</v>
      </c>
      <c r="H24" s="73"/>
      <c r="I24" s="73">
        <f>'ตาราง 16.5 (ปรับหญิง)'!K25+'ตาราง 16.5 (ปรับหญิง)'!O25</f>
        <v>27490</v>
      </c>
      <c r="J24" s="73"/>
      <c r="K24" s="73">
        <v>1068.93</v>
      </c>
      <c r="L24" s="73"/>
      <c r="M24" s="73">
        <f>'ตาราง 16.5 (ปรับหญิง)'!T25+'ตาราง 16.5 (ปรับหญิง)'!X25</f>
        <v>7228</v>
      </c>
      <c r="N24" s="73"/>
      <c r="O24" s="73">
        <f>'ตาราง 16.5 (ปรับหญิง)'!Y25+'ตาราง 16.5 (ปรับหญิง)'!AB25</f>
        <v>1357.41</v>
      </c>
      <c r="P24" s="73"/>
      <c r="Q24" s="73">
        <v>6075.92</v>
      </c>
      <c r="R24" s="14"/>
      <c r="S24" s="1"/>
      <c r="T24" s="78"/>
      <c r="U24" s="1"/>
    </row>
    <row r="25" spans="1:23" ht="20.100000000000001" customHeight="1" x14ac:dyDescent="0.3">
      <c r="A25" s="38"/>
      <c r="B25" s="26" t="s">
        <v>34</v>
      </c>
      <c r="C25" s="70">
        <f t="shared" si="7"/>
        <v>3355.2599999999998</v>
      </c>
      <c r="D25" s="70"/>
      <c r="E25" s="70">
        <f t="shared" si="8"/>
        <v>21043.55</v>
      </c>
      <c r="F25" s="73"/>
      <c r="G25" s="73">
        <f>'ตาราง 16.5 (ปรับหญิง)'!G26+'ตาราง 16.5 (ปรับหญิง)'!J26</f>
        <v>1861.88</v>
      </c>
      <c r="H25" s="73"/>
      <c r="I25" s="73">
        <f>'ตาราง 16.5 (ปรับหญิง)'!K26+'ตาราง 16.5 (ปรับหญิง)'!O26</f>
        <v>13329</v>
      </c>
      <c r="J25" s="73"/>
      <c r="K25" s="73">
        <v>656.45</v>
      </c>
      <c r="L25" s="73"/>
      <c r="M25" s="73">
        <f>'ตาราง 16.5 (ปรับหญิง)'!T26+'ตาราง 16.5 (ปรับหญิง)'!X26</f>
        <v>4997</v>
      </c>
      <c r="N25" s="73"/>
      <c r="O25" s="73">
        <f>'ตาราง 16.5 (ปรับหญิง)'!Y26+'ตาราง 16.5 (ปรับหญิง)'!AB26</f>
        <v>836.93</v>
      </c>
      <c r="P25" s="73"/>
      <c r="Q25" s="73">
        <v>2717.55</v>
      </c>
      <c r="R25" s="1"/>
      <c r="S25" s="1"/>
      <c r="T25" s="78"/>
      <c r="U25" s="1"/>
    </row>
    <row r="26" spans="1:23" ht="20.100000000000001" customHeight="1" x14ac:dyDescent="0.3">
      <c r="A26" s="38"/>
      <c r="B26" s="26" t="s">
        <v>35</v>
      </c>
      <c r="C26" s="70">
        <f t="shared" si="7"/>
        <v>1848.3600000000001</v>
      </c>
      <c r="D26" s="70"/>
      <c r="E26" s="70">
        <f t="shared" si="8"/>
        <v>11227.3</v>
      </c>
      <c r="F26" s="73"/>
      <c r="G26" s="73">
        <f>'ตาราง 16.5 (ปรับหญิง)'!G27+'ตาราง 16.5 (ปรับหญิง)'!J27</f>
        <v>1123.1500000000001</v>
      </c>
      <c r="H26" s="73"/>
      <c r="I26" s="73">
        <f>'ตาราง 16.5 (ปรับหญิง)'!K27+'ตาราง 16.5 (ปรับหญิง)'!O27</f>
        <v>7780</v>
      </c>
      <c r="J26" s="73"/>
      <c r="K26" s="73">
        <v>278.24</v>
      </c>
      <c r="L26" s="73"/>
      <c r="M26" s="73">
        <f>'ตาราง 16.5 (ปรับหญิง)'!T27+'ตาราง 16.5 (ปรับหญิง)'!X27</f>
        <v>1803</v>
      </c>
      <c r="N26" s="73"/>
      <c r="O26" s="73">
        <f>'ตาราง 16.5 (ปรับหญิง)'!Y27+'ตาราง 16.5 (ปรับหญิง)'!AB27</f>
        <v>446.97</v>
      </c>
      <c r="P26" s="73"/>
      <c r="Q26" s="73">
        <v>1644.3</v>
      </c>
      <c r="R26" s="1"/>
      <c r="S26" s="1"/>
      <c r="T26" s="78"/>
      <c r="U26" s="1"/>
    </row>
    <row r="27" spans="1:23" ht="20.100000000000001" customHeight="1" x14ac:dyDescent="0.3">
      <c r="A27" s="59"/>
      <c r="B27" s="60" t="s">
        <v>65</v>
      </c>
      <c r="C27" s="102">
        <f t="shared" si="7"/>
        <v>3313.94</v>
      </c>
      <c r="D27" s="92"/>
      <c r="E27" s="92">
        <f t="shared" si="8"/>
        <v>19375.240000000002</v>
      </c>
      <c r="F27" s="75"/>
      <c r="G27" s="75">
        <f>'ตาราง 16.5 (ปรับหญิง)'!G28+'ตาราง 16.5 (ปรับหญิง)'!J28</f>
        <v>2555.54</v>
      </c>
      <c r="H27" s="75"/>
      <c r="I27" s="75">
        <f>'ตาราง 16.5 (ปรับหญิง)'!K28+'ตาราง 16.5 (ปรับหญิง)'!O28</f>
        <v>16419</v>
      </c>
      <c r="J27" s="75"/>
      <c r="K27" s="75">
        <v>308.58</v>
      </c>
      <c r="L27" s="75"/>
      <c r="M27" s="75">
        <f>'ตาราง 16.5 (ปรับหญิง)'!T28+'ตาราง 16.5 (ปรับหญิง)'!X28</f>
        <v>1567</v>
      </c>
      <c r="N27" s="75"/>
      <c r="O27" s="75">
        <f>'ตาราง 16.5 (ปรับหญิง)'!Y28+'ตาราง 16.5 (ปรับหญิง)'!AB28</f>
        <v>449.82</v>
      </c>
      <c r="P27" s="75"/>
      <c r="Q27" s="75">
        <v>1389.24</v>
      </c>
      <c r="R27" s="1"/>
      <c r="S27" s="1"/>
      <c r="T27" s="78"/>
      <c r="U27" s="1"/>
    </row>
    <row r="28" spans="1:23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S28" s="1"/>
      <c r="T28" s="1"/>
      <c r="U28" s="1"/>
    </row>
    <row r="29" spans="1:23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T29" s="1"/>
      <c r="U29" s="1"/>
    </row>
    <row r="30" spans="1:23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1">
    <mergeCell ref="S2:S3"/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O8:R8"/>
    <mergeCell ref="G10:J10"/>
    <mergeCell ref="C8:F8"/>
    <mergeCell ref="G8:J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A9:B9"/>
    <mergeCell ref="C9:F9"/>
    <mergeCell ref="G9:J9"/>
    <mergeCell ref="A8:B8"/>
    <mergeCell ref="K6:R6"/>
    <mergeCell ref="K7:R7"/>
    <mergeCell ref="K8:N8"/>
    <mergeCell ref="C12:D12"/>
    <mergeCell ref="E12:F12"/>
    <mergeCell ref="G12:H12"/>
    <mergeCell ref="I12:J12"/>
    <mergeCell ref="G6:J6"/>
    <mergeCell ref="G7:J7"/>
  </mergeCells>
  <pageMargins left="0.31496062992125984" right="0.31496062992125984" top="0.23622047244094491" bottom="0.62992125984251968" header="0.19685039370078741" footer="0.15748031496062992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workbookViewId="0">
      <selection activeCell="H22" sqref="H22"/>
    </sheetView>
  </sheetViews>
  <sheetFormatPr defaultRowHeight="14.25" x14ac:dyDescent="0.2"/>
  <cols>
    <col min="4" max="4" width="15.25" customWidth="1"/>
    <col min="5" max="5" width="19.75" customWidth="1"/>
    <col min="6" max="6" width="22.875" customWidth="1"/>
  </cols>
  <sheetData>
    <row r="2" spans="1:7" x14ac:dyDescent="0.2">
      <c r="D2" t="s">
        <v>67</v>
      </c>
      <c r="E2" t="s">
        <v>68</v>
      </c>
    </row>
    <row r="3" spans="1:7" x14ac:dyDescent="0.2">
      <c r="B3">
        <v>134539</v>
      </c>
      <c r="D3">
        <v>102942</v>
      </c>
      <c r="E3">
        <v>31589</v>
      </c>
    </row>
    <row r="4" spans="1:7" x14ac:dyDescent="0.2">
      <c r="B4">
        <v>134531</v>
      </c>
      <c r="D4">
        <f>D3*100/B4</f>
        <v>76.519166586140003</v>
      </c>
      <c r="E4">
        <f>E3*100/B4</f>
        <v>23.480833413860001</v>
      </c>
    </row>
    <row r="5" spans="1:7" x14ac:dyDescent="0.2">
      <c r="B5">
        <f>B3-B4</f>
        <v>8</v>
      </c>
      <c r="D5">
        <f>B5*D4%</f>
        <v>6.1215333268911998</v>
      </c>
      <c r="E5">
        <f>B5*E4%</f>
        <v>1.8784666731088</v>
      </c>
    </row>
    <row r="6" spans="1:7" x14ac:dyDescent="0.2">
      <c r="C6" t="s">
        <v>69</v>
      </c>
      <c r="D6">
        <v>6</v>
      </c>
      <c r="E6">
        <v>2</v>
      </c>
    </row>
    <row r="9" spans="1:7" x14ac:dyDescent="0.2">
      <c r="C9" t="s">
        <v>87</v>
      </c>
      <c r="D9" t="s">
        <v>91</v>
      </c>
      <c r="E9" t="s">
        <v>92</v>
      </c>
      <c r="F9" t="s">
        <v>93</v>
      </c>
    </row>
    <row r="10" spans="1:7" x14ac:dyDescent="0.2">
      <c r="A10" t="s">
        <v>87</v>
      </c>
      <c r="B10" t="s">
        <v>88</v>
      </c>
      <c r="C10" s="93">
        <v>1225322</v>
      </c>
      <c r="D10" s="93">
        <v>809463</v>
      </c>
      <c r="E10" s="93">
        <v>280877</v>
      </c>
      <c r="F10" s="93">
        <v>134982</v>
      </c>
      <c r="G10" s="93">
        <f>SUM(D10:F10)</f>
        <v>1225322</v>
      </c>
    </row>
    <row r="11" spans="1:7" x14ac:dyDescent="0.2">
      <c r="B11" t="s">
        <v>89</v>
      </c>
      <c r="C11" s="94">
        <v>1225375</v>
      </c>
      <c r="D11" s="94">
        <v>809504</v>
      </c>
      <c r="E11" s="94">
        <v>280889</v>
      </c>
      <c r="F11" s="93">
        <v>134982</v>
      </c>
      <c r="G11" s="93">
        <f>SUM(D11:F11)</f>
        <v>1225375</v>
      </c>
    </row>
    <row r="12" spans="1:7" x14ac:dyDescent="0.2">
      <c r="B12" t="s">
        <v>90</v>
      </c>
      <c r="C12">
        <f>C11-C10</f>
        <v>53</v>
      </c>
      <c r="D12">
        <f>D11-D10</f>
        <v>41</v>
      </c>
      <c r="E12">
        <f>E11-E10</f>
        <v>12</v>
      </c>
      <c r="F12">
        <f>F11-F10</f>
        <v>0</v>
      </c>
    </row>
    <row r="14" spans="1:7" x14ac:dyDescent="0.2">
      <c r="A14" t="s">
        <v>88</v>
      </c>
    </row>
    <row r="15" spans="1:7" x14ac:dyDescent="0.2">
      <c r="B15" t="s">
        <v>67</v>
      </c>
      <c r="C15">
        <v>962965</v>
      </c>
      <c r="D15">
        <v>627618</v>
      </c>
      <c r="E15">
        <v>231613</v>
      </c>
    </row>
    <row r="16" spans="1:7" x14ac:dyDescent="0.2">
      <c r="B16" t="s">
        <v>68</v>
      </c>
      <c r="C16">
        <v>262357</v>
      </c>
      <c r="D16">
        <v>181845</v>
      </c>
      <c r="E16">
        <v>49264</v>
      </c>
    </row>
    <row r="17" spans="2:10" x14ac:dyDescent="0.2">
      <c r="C17">
        <f>SUM(C15:C16)</f>
        <v>1225322</v>
      </c>
      <c r="D17">
        <f t="shared" ref="D17:E17" si="0">SUM(D15:D16)</f>
        <v>809463</v>
      </c>
      <c r="E17">
        <f t="shared" si="0"/>
        <v>280877</v>
      </c>
    </row>
    <row r="19" spans="2:10" x14ac:dyDescent="0.2">
      <c r="B19" t="s">
        <v>67</v>
      </c>
      <c r="D19">
        <f>D15*100/D17</f>
        <v>77.535106607713999</v>
      </c>
      <c r="E19">
        <f>E15*100/E17</f>
        <v>82.460650035424763</v>
      </c>
    </row>
    <row r="20" spans="2:10" x14ac:dyDescent="0.2">
      <c r="B20" t="s">
        <v>68</v>
      </c>
      <c r="D20">
        <f>D16*100/D17</f>
        <v>22.464893392285997</v>
      </c>
      <c r="E20">
        <f>E16*100/E17</f>
        <v>17.539349964575241</v>
      </c>
      <c r="F20" s="93">
        <f>'ตาราง 16.5 (ชาย)-127'!D15</f>
        <v>102948.53</v>
      </c>
      <c r="G20" s="93"/>
      <c r="H20">
        <f>'ตาราง 16.5 (ชาย)-127'!H15</f>
        <v>58608</v>
      </c>
      <c r="I20" s="93">
        <f>'ตาราง 16.5 (หญิง)-128'!G15</f>
        <v>18194.05</v>
      </c>
    </row>
    <row r="21" spans="2:10" x14ac:dyDescent="0.2">
      <c r="F21" s="93">
        <f>'ตาราง 16.5 (หญิง)-128'!C15</f>
        <v>31590.75</v>
      </c>
      <c r="H21" s="93">
        <f>'ตาราง 16.5 (ชาย)-127'!L15</f>
        <v>25604.53</v>
      </c>
      <c r="I21" s="93">
        <f>'ตาราง 16.5 (หญิง)-128'!K15</f>
        <v>6350.94</v>
      </c>
    </row>
    <row r="22" spans="2:10" x14ac:dyDescent="0.2">
      <c r="B22" t="s">
        <v>67</v>
      </c>
      <c r="C22">
        <v>32</v>
      </c>
      <c r="D22">
        <f>D12*D19%</f>
        <v>31.789393709162741</v>
      </c>
      <c r="F22" s="93">
        <f>SUM(F20:F21)</f>
        <v>134539.28</v>
      </c>
      <c r="H22" s="93">
        <f>'ตาราง 16.5 (ชาย)-127'!P15</f>
        <v>18736</v>
      </c>
      <c r="I22" s="93">
        <f>'ตาราง 16.5 (หญิง)-128'!O15</f>
        <v>7045.76</v>
      </c>
    </row>
    <row r="23" spans="2:10" x14ac:dyDescent="0.2">
      <c r="C23">
        <v>9</v>
      </c>
      <c r="D23">
        <f>D12*D20%</f>
        <v>9.2106062908372586</v>
      </c>
      <c r="H23" s="93">
        <f>SUM(H20:H22)</f>
        <v>102948.53</v>
      </c>
      <c r="I23" s="93">
        <f>SUM(I20:I22)</f>
        <v>31590.75</v>
      </c>
      <c r="J23" s="93">
        <f>SUM(H23:I23)</f>
        <v>134539.28</v>
      </c>
    </row>
    <row r="24" spans="2:10" x14ac:dyDescent="0.2">
      <c r="C24">
        <f>SUM(C22:C23)</f>
        <v>41</v>
      </c>
    </row>
    <row r="25" spans="2:10" x14ac:dyDescent="0.2">
      <c r="B25" t="s">
        <v>68</v>
      </c>
      <c r="C25">
        <v>10</v>
      </c>
      <c r="D25">
        <f>E12*E19%</f>
        <v>9.8952780042509723</v>
      </c>
    </row>
    <row r="26" spans="2:10" x14ac:dyDescent="0.2">
      <c r="C26">
        <v>2</v>
      </c>
      <c r="D26">
        <f>E12*E20%</f>
        <v>2.1047219957490286</v>
      </c>
    </row>
    <row r="27" spans="2:10" x14ac:dyDescent="0.2">
      <c r="C27">
        <f>SUM(C25:C26)</f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3"/>
  <sheetViews>
    <sheetView topLeftCell="A10" workbookViewId="0">
      <selection activeCell="J15" sqref="J15"/>
    </sheetView>
  </sheetViews>
  <sheetFormatPr defaultColWidth="9" defaultRowHeight="15" x14ac:dyDescent="0.25"/>
  <cols>
    <col min="1" max="2" width="4.625" style="4" customWidth="1"/>
    <col min="3" max="3" width="21.375" style="4" customWidth="1"/>
    <col min="4" max="4" width="9.75" style="4" customWidth="1"/>
    <col min="5" max="5" width="2.375" style="4" customWidth="1"/>
    <col min="6" max="6" width="9.625" style="4" customWidth="1"/>
    <col min="7" max="7" width="2.375" style="4" customWidth="1"/>
    <col min="8" max="8" width="10.375" style="4" customWidth="1"/>
    <col min="9" max="9" width="2.375" style="4" customWidth="1"/>
    <col min="10" max="10" width="10" style="4" customWidth="1"/>
    <col min="11" max="11" width="2.375" style="4" customWidth="1"/>
    <col min="12" max="12" width="9.625" style="4" customWidth="1"/>
    <col min="13" max="13" width="2.375" style="4" customWidth="1"/>
    <col min="14" max="14" width="9.625" style="4" customWidth="1"/>
    <col min="15" max="15" width="2.375" style="4" customWidth="1"/>
    <col min="16" max="16" width="9.875" style="4" customWidth="1"/>
    <col min="17" max="17" width="2.375" style="4" customWidth="1"/>
    <col min="18" max="18" width="10" style="4" customWidth="1"/>
    <col min="19" max="19" width="3" style="4" customWidth="1"/>
    <col min="20" max="20" width="3.125" style="4" customWidth="1"/>
    <col min="21" max="16384" width="9" style="4"/>
  </cols>
  <sheetData>
    <row r="1" spans="2:23" ht="21.75" customHeight="1" x14ac:dyDescent="0.25">
      <c r="S1" s="46"/>
    </row>
    <row r="2" spans="2:23" ht="19.5" x14ac:dyDescent="0.3">
      <c r="B2" s="1"/>
      <c r="C2" s="2" t="s">
        <v>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3"/>
      <c r="S2" s="1"/>
      <c r="T2" s="1"/>
    </row>
    <row r="3" spans="2:23" ht="19.5" x14ac:dyDescent="0.3">
      <c r="B3" s="1"/>
      <c r="C3" s="2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3" t="s">
        <v>71</v>
      </c>
      <c r="S3" s="1"/>
      <c r="T3" s="1"/>
    </row>
    <row r="4" spans="2:23" ht="19.5" x14ac:dyDescent="0.3">
      <c r="B4" s="1"/>
      <c r="C4" s="2" t="s">
        <v>72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5" t="s">
        <v>73</v>
      </c>
      <c r="S4" s="1"/>
      <c r="T4" s="6"/>
    </row>
    <row r="5" spans="2:23" ht="8.25" customHeight="1" x14ac:dyDescent="0.3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6"/>
    </row>
    <row r="6" spans="2:23" ht="18.75" x14ac:dyDescent="0.3">
      <c r="B6" s="8"/>
      <c r="C6" s="21"/>
      <c r="D6" s="62"/>
      <c r="E6" s="28"/>
      <c r="F6" s="28"/>
      <c r="G6" s="29"/>
      <c r="H6" s="119"/>
      <c r="I6" s="120"/>
      <c r="J6" s="120"/>
      <c r="K6" s="121"/>
      <c r="L6" s="106" t="s">
        <v>2</v>
      </c>
      <c r="M6" s="106"/>
      <c r="N6" s="106"/>
      <c r="O6" s="106"/>
      <c r="P6" s="106"/>
      <c r="Q6" s="106"/>
      <c r="R6" s="106"/>
      <c r="S6" s="106"/>
      <c r="T6" s="64"/>
    </row>
    <row r="7" spans="2:23" ht="18.75" x14ac:dyDescent="0.3">
      <c r="B7" s="8"/>
      <c r="C7" s="21"/>
      <c r="D7" s="30"/>
      <c r="E7" s="9"/>
      <c r="F7" s="9"/>
      <c r="G7" s="31"/>
      <c r="H7" s="115" t="s">
        <v>66</v>
      </c>
      <c r="I7" s="116"/>
      <c r="J7" s="116"/>
      <c r="K7" s="117"/>
      <c r="L7" s="129" t="s">
        <v>3</v>
      </c>
      <c r="M7" s="129"/>
      <c r="N7" s="129"/>
      <c r="O7" s="129"/>
      <c r="P7" s="129"/>
      <c r="Q7" s="129"/>
      <c r="R7" s="129"/>
      <c r="S7" s="129"/>
      <c r="T7" s="64"/>
    </row>
    <row r="8" spans="2:23" ht="21.75" customHeight="1" x14ac:dyDescent="0.3">
      <c r="B8" s="137" t="s">
        <v>74</v>
      </c>
      <c r="C8" s="138"/>
      <c r="D8" s="115" t="s">
        <v>37</v>
      </c>
      <c r="E8" s="116"/>
      <c r="F8" s="116"/>
      <c r="G8" s="117"/>
      <c r="H8" s="115" t="s">
        <v>38</v>
      </c>
      <c r="I8" s="116"/>
      <c r="J8" s="116"/>
      <c r="K8" s="117"/>
      <c r="L8" s="119" t="s">
        <v>39</v>
      </c>
      <c r="M8" s="120"/>
      <c r="N8" s="120"/>
      <c r="O8" s="121"/>
      <c r="P8" s="118" t="s">
        <v>8</v>
      </c>
      <c r="Q8" s="118"/>
      <c r="R8" s="118"/>
      <c r="S8" s="118"/>
      <c r="T8" s="106"/>
    </row>
    <row r="9" spans="2:23" ht="18.75" x14ac:dyDescent="0.3">
      <c r="B9" s="137" t="s">
        <v>75</v>
      </c>
      <c r="C9" s="138"/>
      <c r="D9" s="122" t="s">
        <v>40</v>
      </c>
      <c r="E9" s="123"/>
      <c r="F9" s="123"/>
      <c r="G9" s="124"/>
      <c r="H9" s="115" t="s">
        <v>41</v>
      </c>
      <c r="I9" s="116"/>
      <c r="J9" s="116"/>
      <c r="K9" s="117"/>
      <c r="L9" s="115" t="s">
        <v>42</v>
      </c>
      <c r="M9" s="116"/>
      <c r="N9" s="116"/>
      <c r="O9" s="117"/>
      <c r="P9" s="118" t="s">
        <v>9</v>
      </c>
      <c r="Q9" s="118"/>
      <c r="R9" s="118"/>
      <c r="S9" s="118"/>
      <c r="T9" s="106"/>
    </row>
    <row r="10" spans="2:23" ht="18.75" x14ac:dyDescent="0.3">
      <c r="B10" s="8"/>
      <c r="C10" s="21"/>
      <c r="D10" s="30"/>
      <c r="E10" s="9"/>
      <c r="F10" s="9"/>
      <c r="G10" s="31"/>
      <c r="H10" s="115" t="s">
        <v>43</v>
      </c>
      <c r="I10" s="116"/>
      <c r="J10" s="116"/>
      <c r="K10" s="117"/>
      <c r="L10" s="139" t="s">
        <v>76</v>
      </c>
      <c r="M10" s="140"/>
      <c r="N10" s="140"/>
      <c r="O10" s="141"/>
      <c r="P10" s="118" t="s">
        <v>10</v>
      </c>
      <c r="Q10" s="118"/>
      <c r="R10" s="118"/>
      <c r="S10" s="118"/>
      <c r="T10" s="106"/>
    </row>
    <row r="11" spans="2:23" ht="18.75" x14ac:dyDescent="0.3">
      <c r="B11" s="8"/>
      <c r="C11" s="21" t="s">
        <v>86</v>
      </c>
      <c r="D11" s="32"/>
      <c r="E11" s="15"/>
      <c r="F11" s="15"/>
      <c r="G11" s="33"/>
      <c r="H11" s="65"/>
      <c r="I11" s="66"/>
      <c r="J11" s="66"/>
      <c r="K11" s="67"/>
      <c r="L11" s="107" t="s">
        <v>77</v>
      </c>
      <c r="M11" s="108"/>
      <c r="N11" s="108"/>
      <c r="O11" s="109"/>
      <c r="P11" s="112"/>
      <c r="Q11" s="112"/>
      <c r="R11" s="112"/>
      <c r="S11" s="112"/>
      <c r="T11" s="106"/>
    </row>
    <row r="12" spans="2:23" ht="18.75" x14ac:dyDescent="0.3">
      <c r="B12" s="8"/>
      <c r="C12" s="21"/>
      <c r="D12" s="110" t="s">
        <v>4</v>
      </c>
      <c r="E12" s="111"/>
      <c r="F12" s="113" t="s">
        <v>5</v>
      </c>
      <c r="G12" s="125"/>
      <c r="H12" s="110" t="s">
        <v>4</v>
      </c>
      <c r="I12" s="111"/>
      <c r="J12" s="113" t="s">
        <v>5</v>
      </c>
      <c r="K12" s="125"/>
      <c r="L12" s="110" t="s">
        <v>4</v>
      </c>
      <c r="M12" s="111"/>
      <c r="N12" s="113" t="s">
        <v>5</v>
      </c>
      <c r="O12" s="125"/>
      <c r="P12" s="110" t="s">
        <v>4</v>
      </c>
      <c r="Q12" s="111"/>
      <c r="R12" s="113" t="s">
        <v>5</v>
      </c>
      <c r="S12" s="114"/>
      <c r="T12" s="64"/>
    </row>
    <row r="13" spans="2:23" ht="18.75" x14ac:dyDescent="0.3">
      <c r="B13" s="17"/>
      <c r="C13" s="22"/>
      <c r="D13" s="126" t="s">
        <v>6</v>
      </c>
      <c r="E13" s="127"/>
      <c r="F13" s="128" t="s">
        <v>62</v>
      </c>
      <c r="G13" s="127"/>
      <c r="H13" s="126" t="s">
        <v>6</v>
      </c>
      <c r="I13" s="127"/>
      <c r="J13" s="128" t="s">
        <v>62</v>
      </c>
      <c r="K13" s="127"/>
      <c r="L13" s="126" t="s">
        <v>6</v>
      </c>
      <c r="M13" s="127"/>
      <c r="N13" s="128" t="s">
        <v>62</v>
      </c>
      <c r="O13" s="127"/>
      <c r="P13" s="126" t="s">
        <v>6</v>
      </c>
      <c r="Q13" s="127"/>
      <c r="R13" s="128" t="s">
        <v>62</v>
      </c>
      <c r="S13" s="131"/>
      <c r="T13" s="64"/>
    </row>
    <row r="14" spans="2:23" ht="6" customHeight="1" x14ac:dyDescent="0.25">
      <c r="B14" s="14"/>
      <c r="C14" s="23"/>
      <c r="D14" s="14"/>
      <c r="E14" s="14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2:23" ht="24.95" customHeight="1" x14ac:dyDescent="0.3">
      <c r="B15" s="11" t="s">
        <v>7</v>
      </c>
      <c r="C15" s="24"/>
      <c r="D15" s="69">
        <v>134538.5</v>
      </c>
      <c r="E15" s="69"/>
      <c r="F15" s="69">
        <v>1225374.97</v>
      </c>
      <c r="G15" s="69"/>
      <c r="H15" s="69">
        <v>76801.600000000006</v>
      </c>
      <c r="I15" s="69"/>
      <c r="J15" s="69">
        <v>809503.26</v>
      </c>
      <c r="K15" s="69"/>
      <c r="L15" s="69">
        <v>31957.55</v>
      </c>
      <c r="M15" s="69"/>
      <c r="N15" s="69">
        <v>280889.34999999998</v>
      </c>
      <c r="O15" s="69"/>
      <c r="P15" s="69">
        <v>25779.35</v>
      </c>
      <c r="Q15" s="81"/>
      <c r="R15" s="69">
        <v>134982.35999999999</v>
      </c>
      <c r="S15" s="51"/>
      <c r="T15" s="12"/>
      <c r="U15" s="76">
        <f>F15-'ตาราง 16.5-126'!F15</f>
        <v>-0.2900000000372529</v>
      </c>
      <c r="V15" s="76">
        <f>J15+N15+R15</f>
        <v>1225374.9699999997</v>
      </c>
    </row>
    <row r="16" spans="2:23" ht="33" customHeight="1" x14ac:dyDescent="0.3">
      <c r="B16" s="13"/>
      <c r="C16" s="82" t="s">
        <v>78</v>
      </c>
      <c r="D16" s="73">
        <v>19524.57</v>
      </c>
      <c r="E16" s="73"/>
      <c r="F16" s="73">
        <v>13233.12</v>
      </c>
      <c r="G16" s="73"/>
      <c r="H16" s="73">
        <v>9249.67</v>
      </c>
      <c r="I16" s="73"/>
      <c r="J16" s="73">
        <v>6198.19</v>
      </c>
      <c r="K16" s="73"/>
      <c r="L16" s="73">
        <v>2720.87</v>
      </c>
      <c r="M16" s="73"/>
      <c r="N16" s="73">
        <v>2180.21</v>
      </c>
      <c r="O16" s="83"/>
      <c r="P16" s="73">
        <v>7554.03</v>
      </c>
      <c r="Q16" s="73"/>
      <c r="R16" s="73">
        <v>4854.72</v>
      </c>
      <c r="S16" s="52"/>
      <c r="T16" s="12"/>
      <c r="U16" s="4">
        <f>J15*100/F15</f>
        <v>66.061677430868372</v>
      </c>
      <c r="V16" s="4">
        <f>U15*U16%</f>
        <v>-0.19157886457412818</v>
      </c>
      <c r="W16" s="4">
        <v>35</v>
      </c>
    </row>
    <row r="17" spans="2:23" ht="24.95" customHeight="1" x14ac:dyDescent="0.3">
      <c r="B17" s="6"/>
      <c r="C17" s="82" t="s">
        <v>79</v>
      </c>
      <c r="D17" s="73">
        <v>49348.86</v>
      </c>
      <c r="E17" s="73"/>
      <c r="F17" s="73">
        <v>165720.67000000001</v>
      </c>
      <c r="G17" s="73"/>
      <c r="H17" s="73">
        <v>25592.53</v>
      </c>
      <c r="I17" s="73"/>
      <c r="J17" s="73">
        <v>88060.41</v>
      </c>
      <c r="K17" s="73"/>
      <c r="L17" s="73">
        <v>12623.33</v>
      </c>
      <c r="M17" s="73"/>
      <c r="N17" s="73">
        <v>42321.06</v>
      </c>
      <c r="O17" s="83"/>
      <c r="P17" s="73">
        <v>11133</v>
      </c>
      <c r="Q17" s="73"/>
      <c r="R17" s="73">
        <v>35339.199999999997</v>
      </c>
      <c r="S17" s="52"/>
      <c r="T17" s="12"/>
      <c r="U17" s="4">
        <f>N15*100/F15</f>
        <v>22.922726257416535</v>
      </c>
      <c r="V17" s="4">
        <f>U15*U17%</f>
        <v>-6.6475906155047323E-2</v>
      </c>
      <c r="W17" s="4">
        <v>12</v>
      </c>
    </row>
    <row r="18" spans="2:23" ht="24.95" customHeight="1" x14ac:dyDescent="0.3">
      <c r="B18" s="6"/>
      <c r="C18" s="82" t="s">
        <v>80</v>
      </c>
      <c r="D18" s="73">
        <v>23735.26</v>
      </c>
      <c r="E18" s="73"/>
      <c r="F18" s="73">
        <v>170261.79</v>
      </c>
      <c r="G18" s="73"/>
      <c r="H18" s="73">
        <v>14032.3</v>
      </c>
      <c r="I18" s="73"/>
      <c r="J18" s="73">
        <v>100900.23</v>
      </c>
      <c r="K18" s="73"/>
      <c r="L18" s="73">
        <v>6614.55</v>
      </c>
      <c r="M18" s="73"/>
      <c r="N18" s="73">
        <v>47587.18</v>
      </c>
      <c r="O18" s="73"/>
      <c r="P18" s="73">
        <v>3088.41</v>
      </c>
      <c r="Q18" s="73"/>
      <c r="R18" s="73">
        <v>21774.38</v>
      </c>
      <c r="S18" s="6"/>
      <c r="T18" s="6"/>
      <c r="U18" s="4">
        <f>R15*100/F15</f>
        <v>11.015596311715097</v>
      </c>
      <c r="V18" s="4">
        <f>U15*U18%</f>
        <v>-3.1945229308077409E-2</v>
      </c>
      <c r="W18" s="4">
        <v>6</v>
      </c>
    </row>
    <row r="19" spans="2:23" ht="24.95" customHeight="1" x14ac:dyDescent="0.3">
      <c r="B19" s="6"/>
      <c r="C19" s="82" t="s">
        <v>81</v>
      </c>
      <c r="D19" s="73">
        <v>25811.38</v>
      </c>
      <c r="E19" s="73"/>
      <c r="F19" s="73">
        <v>333614.53000000003</v>
      </c>
      <c r="G19" s="73"/>
      <c r="H19" s="73">
        <v>16322.03</v>
      </c>
      <c r="I19" s="73"/>
      <c r="J19" s="73">
        <v>211801.65</v>
      </c>
      <c r="K19" s="73"/>
      <c r="L19" s="73">
        <v>6652.05</v>
      </c>
      <c r="M19" s="73"/>
      <c r="N19" s="73">
        <v>85785.45</v>
      </c>
      <c r="O19" s="73"/>
      <c r="P19" s="73">
        <v>2837.3</v>
      </c>
      <c r="Q19" s="73"/>
      <c r="R19" s="73">
        <v>36027.43</v>
      </c>
      <c r="S19" s="64"/>
      <c r="T19" s="10"/>
      <c r="W19" s="4">
        <f>SUM(W16:W18)</f>
        <v>53</v>
      </c>
    </row>
    <row r="20" spans="2:23" ht="24.95" customHeight="1" x14ac:dyDescent="0.3">
      <c r="B20" s="6"/>
      <c r="C20" s="82" t="s">
        <v>82</v>
      </c>
      <c r="D20" s="73">
        <v>12936.86</v>
      </c>
      <c r="E20" s="73"/>
      <c r="F20" s="73">
        <v>331501.03999999998</v>
      </c>
      <c r="G20" s="73"/>
      <c r="H20" s="73">
        <v>9202.59</v>
      </c>
      <c r="I20" s="73"/>
      <c r="J20" s="73">
        <v>237505.91</v>
      </c>
      <c r="K20" s="73"/>
      <c r="L20" s="73">
        <v>2814.5</v>
      </c>
      <c r="M20" s="73"/>
      <c r="N20" s="73">
        <v>70903.63</v>
      </c>
      <c r="O20" s="73"/>
      <c r="P20" s="73">
        <v>919.77</v>
      </c>
      <c r="Q20" s="73"/>
      <c r="R20" s="73">
        <v>23091.5</v>
      </c>
      <c r="S20" s="6"/>
      <c r="T20" s="1"/>
    </row>
    <row r="21" spans="2:23" ht="24.95" customHeight="1" x14ac:dyDescent="0.3">
      <c r="B21" s="6"/>
      <c r="C21" s="82" t="s">
        <v>83</v>
      </c>
      <c r="D21" s="73">
        <v>2175.7199999999998</v>
      </c>
      <c r="E21" s="73"/>
      <c r="F21" s="73">
        <v>98787.79</v>
      </c>
      <c r="G21" s="73"/>
      <c r="H21" s="73">
        <v>1625.17</v>
      </c>
      <c r="I21" s="73"/>
      <c r="J21" s="73">
        <v>73649.649999999994</v>
      </c>
      <c r="K21" s="73"/>
      <c r="L21" s="73">
        <v>388.09</v>
      </c>
      <c r="M21" s="73"/>
      <c r="N21" s="73">
        <v>17781.89</v>
      </c>
      <c r="O21" s="73"/>
      <c r="P21" s="73">
        <v>162.46</v>
      </c>
      <c r="Q21" s="73"/>
      <c r="R21" s="73">
        <v>7356.25</v>
      </c>
      <c r="S21" s="6"/>
      <c r="T21" s="1"/>
    </row>
    <row r="22" spans="2:23" ht="24.95" customHeight="1" x14ac:dyDescent="0.3">
      <c r="B22" s="6"/>
      <c r="C22" s="82" t="s">
        <v>84</v>
      </c>
      <c r="D22" s="73">
        <v>900.64</v>
      </c>
      <c r="E22" s="73"/>
      <c r="F22" s="73">
        <v>68092.66</v>
      </c>
      <c r="G22" s="73"/>
      <c r="H22" s="73">
        <v>691.23</v>
      </c>
      <c r="I22" s="73"/>
      <c r="J22" s="73">
        <v>52492.72</v>
      </c>
      <c r="K22" s="73"/>
      <c r="L22" s="73">
        <v>129.77000000000001</v>
      </c>
      <c r="M22" s="73"/>
      <c r="N22" s="73">
        <v>9881.25</v>
      </c>
      <c r="O22" s="73"/>
      <c r="P22" s="73">
        <v>79.64</v>
      </c>
      <c r="Q22" s="73"/>
      <c r="R22" s="73">
        <v>5718.69</v>
      </c>
      <c r="S22" s="6"/>
      <c r="T22" s="1"/>
    </row>
    <row r="23" spans="2:23" ht="24.95" customHeight="1" x14ac:dyDescent="0.3">
      <c r="B23" s="6"/>
      <c r="C23" s="82" t="s">
        <v>85</v>
      </c>
      <c r="D23" s="73">
        <v>105.21</v>
      </c>
      <c r="E23" s="73"/>
      <c r="F23" s="73">
        <v>44163.37</v>
      </c>
      <c r="G23" s="73"/>
      <c r="H23" s="73">
        <v>86.09</v>
      </c>
      <c r="I23" s="73"/>
      <c r="J23" s="73">
        <v>38894.5</v>
      </c>
      <c r="K23" s="73"/>
      <c r="L23" s="73">
        <v>14.38</v>
      </c>
      <c r="M23" s="73"/>
      <c r="N23" s="73">
        <v>4448.67</v>
      </c>
      <c r="O23" s="73"/>
      <c r="P23" s="73">
        <v>4.74</v>
      </c>
      <c r="Q23" s="73"/>
      <c r="R23" s="73">
        <v>820.2</v>
      </c>
      <c r="S23" s="6"/>
      <c r="T23" s="1"/>
    </row>
    <row r="24" spans="2:23" ht="10.5" customHeight="1" x14ac:dyDescent="0.3">
      <c r="B24" s="84"/>
      <c r="C24" s="8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"/>
    </row>
    <row r="25" spans="2:23" ht="18.7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3" ht="18.7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3" ht="18.7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3" ht="18.7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3" ht="18.7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3" ht="18.75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3" ht="18.75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3" ht="18.75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ht="18.75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</sheetData>
  <mergeCells count="36">
    <mergeCell ref="D13:E13"/>
    <mergeCell ref="F13:G13"/>
    <mergeCell ref="H13:I13"/>
    <mergeCell ref="J13:K13"/>
    <mergeCell ref="L13:M13"/>
    <mergeCell ref="N12:O12"/>
    <mergeCell ref="P12:Q12"/>
    <mergeCell ref="R12:S12"/>
    <mergeCell ref="P13:Q13"/>
    <mergeCell ref="R13:S13"/>
    <mergeCell ref="N13:O13"/>
    <mergeCell ref="D12:E12"/>
    <mergeCell ref="F12:G12"/>
    <mergeCell ref="H12:I12"/>
    <mergeCell ref="J12:K12"/>
    <mergeCell ref="L12:M12"/>
    <mergeCell ref="T8:T11"/>
    <mergeCell ref="B9:C9"/>
    <mergeCell ref="D9:G9"/>
    <mergeCell ref="H9:K9"/>
    <mergeCell ref="L9:O9"/>
    <mergeCell ref="P9:S9"/>
    <mergeCell ref="H10:K10"/>
    <mergeCell ref="L10:O10"/>
    <mergeCell ref="P10:S10"/>
    <mergeCell ref="L11:O11"/>
    <mergeCell ref="P11:S11"/>
    <mergeCell ref="H6:K6"/>
    <mergeCell ref="L6:S6"/>
    <mergeCell ref="H7:K7"/>
    <mergeCell ref="L7:S7"/>
    <mergeCell ref="B8:C8"/>
    <mergeCell ref="D8:G8"/>
    <mergeCell ref="H8:K8"/>
    <mergeCell ref="L8:O8"/>
    <mergeCell ref="P8:S8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4"/>
  <sheetViews>
    <sheetView topLeftCell="S13" workbookViewId="0">
      <selection activeCell="AB23" sqref="AB23"/>
    </sheetView>
  </sheetViews>
  <sheetFormatPr defaultColWidth="9" defaultRowHeight="15" x14ac:dyDescent="0.25"/>
  <cols>
    <col min="1" max="2" width="4.625" style="4" customWidth="1"/>
    <col min="3" max="3" width="19.875" style="4" customWidth="1"/>
    <col min="4" max="4" width="10.875" style="4" customWidth="1"/>
    <col min="5" max="5" width="2.375" style="4" customWidth="1"/>
    <col min="6" max="6" width="9.875" style="4" customWidth="1"/>
    <col min="7" max="7" width="2.25" style="4" customWidth="1"/>
    <col min="8" max="8" width="10.75" style="4" customWidth="1"/>
    <col min="9" max="9" width="6.125" style="4" customWidth="1"/>
    <col min="10" max="12" width="8.375" style="4" customWidth="1"/>
    <col min="13" max="13" width="9.375" style="4" customWidth="1"/>
    <col min="14" max="14" width="8" style="4" customWidth="1"/>
    <col min="15" max="17" width="12.625" style="4" customWidth="1"/>
    <col min="18" max="18" width="9" style="4" customWidth="1"/>
    <col min="19" max="19" width="2" style="4" customWidth="1"/>
    <col min="20" max="22" width="8.25" style="4" customWidth="1"/>
    <col min="23" max="23" width="9" style="4" customWidth="1"/>
    <col min="24" max="24" width="9.125" style="4" customWidth="1"/>
    <col min="25" max="25" width="7.75" style="4" customWidth="1"/>
    <col min="26" max="27" width="8.75" style="4" customWidth="1"/>
    <col min="28" max="28" width="12.25" style="4" customWidth="1"/>
    <col min="29" max="29" width="6.125" style="4" customWidth="1"/>
    <col min="30" max="32" width="7.75" style="4" customWidth="1"/>
    <col min="33" max="33" width="10.625" style="4" customWidth="1"/>
    <col min="34" max="34" width="2.25" style="4" customWidth="1"/>
    <col min="35" max="35" width="3.125" style="4" customWidth="1"/>
    <col min="36" max="16384" width="9" style="4"/>
  </cols>
  <sheetData>
    <row r="1" spans="2:39" ht="21.75" customHeight="1" x14ac:dyDescent="0.25">
      <c r="AI1" s="46"/>
    </row>
    <row r="2" spans="2:39" ht="19.5" x14ac:dyDescent="0.3">
      <c r="B2" s="1"/>
      <c r="C2" s="2" t="s">
        <v>46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"/>
      <c r="AG2" s="3"/>
      <c r="AH2" s="1"/>
      <c r="AI2" s="1"/>
      <c r="AJ2" s="1"/>
      <c r="AK2" s="1"/>
      <c r="AL2" s="1"/>
      <c r="AM2" s="1"/>
    </row>
    <row r="3" spans="2:39" ht="19.5" x14ac:dyDescent="0.3">
      <c r="B3" s="1"/>
      <c r="C3" s="2" t="s">
        <v>36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3" t="s">
        <v>0</v>
      </c>
      <c r="AH3" s="1"/>
      <c r="AI3" s="1"/>
      <c r="AJ3" s="1"/>
      <c r="AK3" s="1"/>
      <c r="AL3" s="1"/>
      <c r="AM3" s="1"/>
    </row>
    <row r="4" spans="2:39" ht="19.5" x14ac:dyDescent="0.3">
      <c r="B4" s="1"/>
      <c r="C4" s="2" t="s">
        <v>61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  <c r="AA4" s="1"/>
      <c r="AB4" s="1"/>
      <c r="AC4" s="1"/>
      <c r="AD4" s="1"/>
      <c r="AE4" s="1"/>
      <c r="AF4" s="1"/>
      <c r="AG4" s="5" t="s">
        <v>1</v>
      </c>
      <c r="AH4" s="1"/>
      <c r="AI4" s="6"/>
      <c r="AJ4" s="6"/>
      <c r="AK4" s="6"/>
      <c r="AL4" s="6"/>
      <c r="AM4" s="6"/>
    </row>
    <row r="5" spans="2:39" ht="5.25" customHeight="1" x14ac:dyDescent="0.3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6"/>
      <c r="AJ5" s="6"/>
      <c r="AK5" s="36"/>
      <c r="AL5" s="6"/>
      <c r="AM5" s="6"/>
    </row>
    <row r="6" spans="2:39" ht="18.75" x14ac:dyDescent="0.3">
      <c r="B6" s="8"/>
      <c r="C6" s="21"/>
      <c r="D6" s="62"/>
      <c r="E6" s="28"/>
      <c r="F6" s="28"/>
      <c r="G6" s="29"/>
      <c r="H6" s="119"/>
      <c r="I6" s="120"/>
      <c r="J6" s="120"/>
      <c r="K6" s="120"/>
      <c r="L6" s="120"/>
      <c r="M6" s="120"/>
      <c r="N6" s="121"/>
      <c r="O6" s="63"/>
      <c r="P6" s="63"/>
      <c r="Q6" s="63"/>
      <c r="R6" s="106" t="s">
        <v>2</v>
      </c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4"/>
      <c r="AJ6" s="64"/>
      <c r="AK6" s="64"/>
      <c r="AL6" s="64"/>
      <c r="AM6" s="6"/>
    </row>
    <row r="7" spans="2:39" ht="18.75" x14ac:dyDescent="0.3">
      <c r="B7" s="8"/>
      <c r="C7" s="21"/>
      <c r="D7" s="30"/>
      <c r="E7" s="9"/>
      <c r="F7" s="9"/>
      <c r="G7" s="31"/>
      <c r="H7" s="115" t="s">
        <v>66</v>
      </c>
      <c r="I7" s="116"/>
      <c r="J7" s="116"/>
      <c r="K7" s="116"/>
      <c r="L7" s="116"/>
      <c r="M7" s="116"/>
      <c r="N7" s="117"/>
      <c r="O7" s="63"/>
      <c r="P7" s="63"/>
      <c r="Q7" s="63"/>
      <c r="R7" s="129" t="s">
        <v>3</v>
      </c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64"/>
      <c r="AJ7" s="64"/>
      <c r="AK7" s="64"/>
      <c r="AL7" s="64"/>
      <c r="AM7" s="6"/>
    </row>
    <row r="8" spans="2:39" ht="21.75" customHeight="1" x14ac:dyDescent="0.3">
      <c r="B8" s="116" t="s">
        <v>47</v>
      </c>
      <c r="C8" s="117"/>
      <c r="D8" s="115" t="s">
        <v>37</v>
      </c>
      <c r="E8" s="116"/>
      <c r="F8" s="116"/>
      <c r="G8" s="117"/>
      <c r="H8" s="115" t="s">
        <v>38</v>
      </c>
      <c r="I8" s="116"/>
      <c r="J8" s="116"/>
      <c r="K8" s="116"/>
      <c r="L8" s="116"/>
      <c r="M8" s="116"/>
      <c r="N8" s="117"/>
      <c r="O8" s="63"/>
      <c r="P8" s="63"/>
      <c r="Q8" s="63"/>
      <c r="R8" s="119" t="s">
        <v>39</v>
      </c>
      <c r="S8" s="120"/>
      <c r="T8" s="120"/>
      <c r="U8" s="120"/>
      <c r="V8" s="120"/>
      <c r="W8" s="120"/>
      <c r="X8" s="121"/>
      <c r="Y8" s="63"/>
      <c r="Z8" s="63"/>
      <c r="AA8" s="63"/>
      <c r="AB8" s="118" t="s">
        <v>8</v>
      </c>
      <c r="AC8" s="118"/>
      <c r="AD8" s="118"/>
      <c r="AE8" s="118"/>
      <c r="AF8" s="118"/>
      <c r="AG8" s="118"/>
      <c r="AH8" s="118"/>
      <c r="AI8" s="106"/>
      <c r="AJ8" s="106"/>
      <c r="AK8" s="106"/>
      <c r="AL8" s="106"/>
      <c r="AM8" s="6"/>
    </row>
    <row r="9" spans="2:39" ht="18.75" x14ac:dyDescent="0.3">
      <c r="B9" s="116" t="s">
        <v>48</v>
      </c>
      <c r="C9" s="117"/>
      <c r="D9" s="122" t="s">
        <v>40</v>
      </c>
      <c r="E9" s="123"/>
      <c r="F9" s="123"/>
      <c r="G9" s="124"/>
      <c r="H9" s="115" t="s">
        <v>41</v>
      </c>
      <c r="I9" s="116"/>
      <c r="J9" s="116"/>
      <c r="K9" s="116"/>
      <c r="L9" s="116"/>
      <c r="M9" s="116"/>
      <c r="N9" s="117"/>
      <c r="O9" s="63"/>
      <c r="P9" s="63"/>
      <c r="Q9" s="63"/>
      <c r="R9" s="115" t="s">
        <v>42</v>
      </c>
      <c r="S9" s="116"/>
      <c r="T9" s="116"/>
      <c r="U9" s="116"/>
      <c r="V9" s="116"/>
      <c r="W9" s="116"/>
      <c r="X9" s="117"/>
      <c r="Y9" s="63"/>
      <c r="Z9" s="63"/>
      <c r="AA9" s="63"/>
      <c r="AB9" s="118" t="s">
        <v>9</v>
      </c>
      <c r="AC9" s="118"/>
      <c r="AD9" s="118"/>
      <c r="AE9" s="118"/>
      <c r="AF9" s="118"/>
      <c r="AG9" s="118"/>
      <c r="AH9" s="118"/>
      <c r="AI9" s="106"/>
      <c r="AJ9" s="106"/>
      <c r="AK9" s="106"/>
      <c r="AL9" s="106"/>
      <c r="AM9" s="6"/>
    </row>
    <row r="10" spans="2:39" ht="18.75" x14ac:dyDescent="0.3">
      <c r="B10" s="8"/>
      <c r="C10" s="21"/>
      <c r="D10" s="30"/>
      <c r="E10" s="9"/>
      <c r="F10" s="9"/>
      <c r="G10" s="31"/>
      <c r="H10" s="115" t="s">
        <v>43</v>
      </c>
      <c r="I10" s="116"/>
      <c r="J10" s="116"/>
      <c r="K10" s="116"/>
      <c r="L10" s="116"/>
      <c r="M10" s="116"/>
      <c r="N10" s="117"/>
      <c r="O10" s="63"/>
      <c r="P10" s="63"/>
      <c r="Q10" s="63"/>
      <c r="R10" s="115" t="s">
        <v>44</v>
      </c>
      <c r="S10" s="116"/>
      <c r="T10" s="116"/>
      <c r="U10" s="116"/>
      <c r="V10" s="116"/>
      <c r="W10" s="116"/>
      <c r="X10" s="117"/>
      <c r="Y10" s="63"/>
      <c r="Z10" s="63"/>
      <c r="AA10" s="63"/>
      <c r="AB10" s="118" t="s">
        <v>10</v>
      </c>
      <c r="AC10" s="118"/>
      <c r="AD10" s="118"/>
      <c r="AE10" s="118"/>
      <c r="AF10" s="118"/>
      <c r="AG10" s="118"/>
      <c r="AH10" s="118"/>
      <c r="AI10" s="106"/>
      <c r="AJ10" s="106"/>
      <c r="AK10" s="106"/>
      <c r="AL10" s="106"/>
      <c r="AM10" s="6"/>
    </row>
    <row r="11" spans="2:39" ht="18.75" x14ac:dyDescent="0.3">
      <c r="B11" s="8"/>
      <c r="C11" s="21"/>
      <c r="D11" s="32"/>
      <c r="E11" s="15"/>
      <c r="F11" s="15"/>
      <c r="G11" s="33"/>
      <c r="H11" s="65"/>
      <c r="I11" s="66"/>
      <c r="J11" s="66"/>
      <c r="K11" s="66"/>
      <c r="L11" s="66"/>
      <c r="M11" s="66"/>
      <c r="N11" s="67"/>
      <c r="O11" s="66"/>
      <c r="P11" s="66"/>
      <c r="Q11" s="66"/>
      <c r="R11" s="107" t="s">
        <v>45</v>
      </c>
      <c r="S11" s="108"/>
      <c r="T11" s="108"/>
      <c r="U11" s="108"/>
      <c r="V11" s="108"/>
      <c r="W11" s="108"/>
      <c r="X11" s="109"/>
      <c r="Y11" s="66"/>
      <c r="Z11" s="66"/>
      <c r="AA11" s="66"/>
      <c r="AB11" s="112"/>
      <c r="AC11" s="112"/>
      <c r="AD11" s="112"/>
      <c r="AE11" s="112"/>
      <c r="AF11" s="112"/>
      <c r="AG11" s="112"/>
      <c r="AH11" s="112"/>
      <c r="AI11" s="106"/>
      <c r="AJ11" s="106"/>
      <c r="AK11" s="106"/>
      <c r="AL11" s="106"/>
      <c r="AM11" s="6"/>
    </row>
    <row r="12" spans="2:39" ht="18.75" x14ac:dyDescent="0.3">
      <c r="B12" s="8"/>
      <c r="C12" s="21"/>
      <c r="D12" s="110" t="s">
        <v>4</v>
      </c>
      <c r="E12" s="111"/>
      <c r="F12" s="113" t="s">
        <v>5</v>
      </c>
      <c r="G12" s="125"/>
      <c r="H12" s="110" t="s">
        <v>4</v>
      </c>
      <c r="I12" s="111"/>
      <c r="J12" s="64"/>
      <c r="K12" s="64">
        <f>H16*100/D16</f>
        <v>56.929822882728843</v>
      </c>
      <c r="L12" s="64"/>
      <c r="M12" s="113" t="s">
        <v>5</v>
      </c>
      <c r="N12" s="125"/>
      <c r="O12" s="64"/>
      <c r="P12" s="64"/>
      <c r="Q12" s="64"/>
      <c r="R12" s="110" t="s">
        <v>4</v>
      </c>
      <c r="S12" s="111"/>
      <c r="T12" s="64"/>
      <c r="U12" s="64">
        <f>R16*100/D16</f>
        <v>24.870702128653726</v>
      </c>
      <c r="V12" s="64"/>
      <c r="W12" s="113" t="s">
        <v>5</v>
      </c>
      <c r="X12" s="125"/>
      <c r="Y12" s="64"/>
      <c r="Z12" s="64"/>
      <c r="AA12" s="64"/>
      <c r="AB12" s="110" t="s">
        <v>4</v>
      </c>
      <c r="AC12" s="111"/>
      <c r="AD12" s="64"/>
      <c r="AE12" s="64">
        <f>AB16*100/D16</f>
        <v>18.199474988617435</v>
      </c>
      <c r="AF12" s="64"/>
      <c r="AG12" s="113" t="s">
        <v>5</v>
      </c>
      <c r="AH12" s="114"/>
      <c r="AI12" s="123">
        <v>35</v>
      </c>
      <c r="AJ12" s="123"/>
      <c r="AK12" s="123">
        <v>12</v>
      </c>
      <c r="AL12" s="123"/>
      <c r="AM12" s="6">
        <v>6</v>
      </c>
    </row>
    <row r="13" spans="2:39" ht="18.75" x14ac:dyDescent="0.3">
      <c r="B13" s="17"/>
      <c r="C13" s="22"/>
      <c r="D13" s="126" t="s">
        <v>6</v>
      </c>
      <c r="E13" s="127"/>
      <c r="F13" s="128" t="s">
        <v>62</v>
      </c>
      <c r="G13" s="127"/>
      <c r="H13" s="126" t="s">
        <v>6</v>
      </c>
      <c r="I13" s="127"/>
      <c r="J13" s="86">
        <v>6</v>
      </c>
      <c r="K13" s="86">
        <f>J13*K12%</f>
        <v>3.4157893729637303</v>
      </c>
      <c r="L13" s="104">
        <v>3</v>
      </c>
      <c r="M13" s="128" t="s">
        <v>62</v>
      </c>
      <c r="N13" s="127"/>
      <c r="O13" s="86"/>
      <c r="P13" s="86"/>
      <c r="Q13" s="86"/>
      <c r="R13" s="126" t="s">
        <v>6</v>
      </c>
      <c r="S13" s="127"/>
      <c r="T13" s="86">
        <v>6</v>
      </c>
      <c r="U13" s="86">
        <f>T13*U12%</f>
        <v>1.4922421277192237</v>
      </c>
      <c r="V13" s="104">
        <v>2</v>
      </c>
      <c r="W13" s="128" t="s">
        <v>62</v>
      </c>
      <c r="X13" s="127"/>
      <c r="Y13" s="86"/>
      <c r="Z13" s="86"/>
      <c r="AA13" s="86"/>
      <c r="AB13" s="126" t="s">
        <v>6</v>
      </c>
      <c r="AC13" s="127"/>
      <c r="AD13" s="86">
        <v>6</v>
      </c>
      <c r="AE13" s="86">
        <f>AD13*AE12%</f>
        <v>1.0919684993170462</v>
      </c>
      <c r="AF13" s="104">
        <v>1</v>
      </c>
      <c r="AG13" s="128" t="s">
        <v>62</v>
      </c>
      <c r="AH13" s="131"/>
      <c r="AI13" s="123"/>
      <c r="AJ13" s="123"/>
      <c r="AK13" s="123"/>
      <c r="AL13" s="123"/>
      <c r="AM13" s="6"/>
    </row>
    <row r="14" spans="2:39" ht="6" customHeight="1" x14ac:dyDescent="0.3">
      <c r="B14" s="14"/>
      <c r="C14" s="23"/>
      <c r="D14" s="14"/>
      <c r="E14" s="14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"/>
      <c r="AM14" s="1"/>
    </row>
    <row r="15" spans="2:39" ht="21.75" customHeight="1" x14ac:dyDescent="0.3">
      <c r="B15" s="14"/>
      <c r="C15" s="23"/>
      <c r="D15" s="14">
        <v>102942</v>
      </c>
      <c r="E15" s="14"/>
      <c r="F15" s="10"/>
      <c r="G15" s="10"/>
      <c r="H15" s="10">
        <v>58605</v>
      </c>
      <c r="I15" s="10"/>
      <c r="J15" s="10"/>
      <c r="K15" s="10"/>
      <c r="L15" s="10"/>
      <c r="M15" s="10"/>
      <c r="N15" s="10"/>
      <c r="O15" s="10"/>
      <c r="P15" s="10"/>
      <c r="Q15" s="10"/>
      <c r="R15" s="10">
        <v>25603</v>
      </c>
      <c r="S15" s="10"/>
      <c r="T15" s="10"/>
      <c r="U15" s="10"/>
      <c r="V15" s="10"/>
      <c r="W15" s="10"/>
      <c r="X15" s="10"/>
      <c r="Y15" s="10"/>
      <c r="Z15" s="10"/>
      <c r="AA15" s="10"/>
      <c r="AB15" s="10">
        <v>18735</v>
      </c>
      <c r="AC15" s="10"/>
      <c r="AD15" s="10"/>
      <c r="AE15" s="10"/>
      <c r="AF15" s="10"/>
      <c r="AG15" s="10"/>
      <c r="AH15" s="10"/>
      <c r="AI15" s="10"/>
      <c r="AJ15" s="79">
        <f>SUM(AI17:AJ28)</f>
        <v>102942.53</v>
      </c>
      <c r="AK15" s="77">
        <f>SUM(H15:AB15)</f>
        <v>102943</v>
      </c>
      <c r="AL15" s="1"/>
      <c r="AM15" s="1"/>
    </row>
    <row r="16" spans="2:39" ht="20.100000000000001" customHeight="1" x14ac:dyDescent="0.3">
      <c r="B16" s="37" t="s">
        <v>23</v>
      </c>
      <c r="C16" s="41"/>
      <c r="D16" s="69">
        <f>SUM(D17:D28)</f>
        <v>102942.53</v>
      </c>
      <c r="E16" s="69"/>
      <c r="F16" s="69">
        <f t="shared" ref="F16" si="0">SUM(F17:F28)</f>
        <v>962965.4600000002</v>
      </c>
      <c r="G16" s="69"/>
      <c r="H16" s="69">
        <f t="shared" ref="H16" si="1">SUM(H17:H28)</f>
        <v>58605</v>
      </c>
      <c r="I16" s="69"/>
      <c r="J16" s="69"/>
      <c r="K16" s="69"/>
      <c r="L16" s="69"/>
      <c r="M16" s="69">
        <f t="shared" ref="M16:N16" si="2">SUM(M17:M28)</f>
        <v>627618</v>
      </c>
      <c r="N16" s="69">
        <f t="shared" si="2"/>
        <v>627618.35</v>
      </c>
      <c r="O16" s="69"/>
      <c r="P16" s="69"/>
      <c r="Q16" s="69"/>
      <c r="R16" s="69">
        <f t="shared" ref="R16" si="3">SUM(R17:R28)</f>
        <v>25602.53</v>
      </c>
      <c r="S16" s="69"/>
      <c r="T16" s="69"/>
      <c r="U16" s="69"/>
      <c r="V16" s="69"/>
      <c r="W16" s="69">
        <f t="shared" ref="W16:X16" si="4">SUM(W17:W28)</f>
        <v>231614</v>
      </c>
      <c r="X16" s="69">
        <f t="shared" si="4"/>
        <v>231613.05</v>
      </c>
      <c r="Y16" s="69"/>
      <c r="Z16" s="69"/>
      <c r="AA16" s="69"/>
      <c r="AB16" s="69">
        <f t="shared" ref="AB16:AC16" si="5">SUM(AB17:AB28)</f>
        <v>18735</v>
      </c>
      <c r="AC16" s="69">
        <f t="shared" si="5"/>
        <v>18734.579999999998</v>
      </c>
      <c r="AD16" s="69"/>
      <c r="AE16" s="69"/>
      <c r="AF16" s="69"/>
      <c r="AG16" s="69">
        <f t="shared" ref="AG16" si="6">SUM(AG17:AG28)</f>
        <v>103733.46</v>
      </c>
      <c r="AH16" s="51"/>
      <c r="AI16" s="47"/>
      <c r="AJ16" s="78">
        <f t="shared" ref="AJ16:AJ28" si="7">H16+R16+AB16</f>
        <v>102942.53</v>
      </c>
      <c r="AK16" s="12"/>
      <c r="AL16" s="1"/>
      <c r="AM16" s="1"/>
    </row>
    <row r="17" spans="2:39" ht="20.100000000000001" customHeight="1" x14ac:dyDescent="0.3">
      <c r="B17" s="38"/>
      <c r="C17" s="25" t="s">
        <v>59</v>
      </c>
      <c r="D17" s="70">
        <f>SUM(H17,R17,AB17)</f>
        <v>53</v>
      </c>
      <c r="E17" s="70"/>
      <c r="F17" s="70">
        <f>SUM(M17,W17,AG17)</f>
        <v>497.57</v>
      </c>
      <c r="G17" s="70"/>
      <c r="H17" s="70">
        <v>33</v>
      </c>
      <c r="I17" s="87"/>
      <c r="J17" s="87">
        <f>H17*100/$H$16</f>
        <v>5.630918863578193E-2</v>
      </c>
      <c r="K17" s="70"/>
      <c r="L17" s="70"/>
      <c r="M17" s="70">
        <v>393</v>
      </c>
      <c r="N17" s="87">
        <v>393.06</v>
      </c>
      <c r="O17" s="87">
        <f>M17*100/$M$16</f>
        <v>6.2617706949131477E-2</v>
      </c>
      <c r="P17" s="87">
        <f>$AK$22*O17%</f>
        <v>5.6355936254218328E-3</v>
      </c>
      <c r="Q17" s="89">
        <v>0</v>
      </c>
      <c r="R17" s="70">
        <v>16</v>
      </c>
      <c r="S17" s="70"/>
      <c r="T17" s="87">
        <f>R17*100/$R$16</f>
        <v>6.2493823852564571E-2</v>
      </c>
      <c r="U17" s="70"/>
      <c r="V17" s="70"/>
      <c r="W17" s="70">
        <v>77</v>
      </c>
      <c r="X17" s="87">
        <v>76.849999999999994</v>
      </c>
      <c r="Y17" s="91">
        <f>W17*100/$W$16</f>
        <v>3.3244967920764722E-2</v>
      </c>
      <c r="Z17" s="72">
        <f>$AK$22*Y17%</f>
        <v>2.9920471128688248E-3</v>
      </c>
      <c r="AA17" s="100"/>
      <c r="AB17" s="70">
        <v>4</v>
      </c>
      <c r="AC17" s="87">
        <v>3.94</v>
      </c>
      <c r="AD17" s="87">
        <f>AB17*100/$AB$16</f>
        <v>2.1350413664264746E-2</v>
      </c>
      <c r="AE17" s="70"/>
      <c r="AF17" s="70"/>
      <c r="AG17" s="70">
        <v>27.57</v>
      </c>
      <c r="AH17" s="52"/>
      <c r="AI17" s="12"/>
      <c r="AJ17" s="78">
        <f t="shared" si="7"/>
        <v>53</v>
      </c>
      <c r="AK17" s="12">
        <f>M16*100/F16</f>
        <v>65.175546379410108</v>
      </c>
      <c r="AL17" s="1"/>
      <c r="AM17" s="1"/>
    </row>
    <row r="18" spans="2:39" ht="20.100000000000001" customHeight="1" x14ac:dyDescent="0.3">
      <c r="B18" s="38"/>
      <c r="C18" s="26" t="s">
        <v>58</v>
      </c>
      <c r="D18" s="70">
        <f t="shared" ref="D18:D28" si="8">SUM(H18,R18,AB18)</f>
        <v>582</v>
      </c>
      <c r="E18" s="70"/>
      <c r="F18" s="70">
        <f t="shared" ref="F18:F28" si="9">SUM(M18,W18,AG18)</f>
        <v>5114.4399999999996</v>
      </c>
      <c r="G18" s="70"/>
      <c r="H18" s="70">
        <v>428</v>
      </c>
      <c r="I18" s="87"/>
      <c r="J18" s="87">
        <f t="shared" ref="J18:J28" si="10">H18*100/$H$16</f>
        <v>0.73031311321559589</v>
      </c>
      <c r="K18" s="70"/>
      <c r="L18" s="70"/>
      <c r="M18" s="70">
        <v>4171</v>
      </c>
      <c r="N18" s="87">
        <v>4171.28</v>
      </c>
      <c r="O18" s="87">
        <f t="shared" ref="O18:O28" si="11">M18*100/$M$16</f>
        <v>0.66457622311660913</v>
      </c>
      <c r="P18" s="87">
        <f t="shared" ref="P18:P28" si="12">$AK$21*O18%</f>
        <v>0.21266439139731491</v>
      </c>
      <c r="Q18" s="89">
        <v>0</v>
      </c>
      <c r="R18" s="70">
        <v>61</v>
      </c>
      <c r="S18" s="70"/>
      <c r="T18" s="87">
        <f t="shared" ref="T18:T28" si="13">R18*100/$R$16</f>
        <v>0.23825770343790242</v>
      </c>
      <c r="U18" s="70"/>
      <c r="V18" s="70"/>
      <c r="W18" s="70">
        <v>514</v>
      </c>
      <c r="X18" s="87">
        <v>514.04999999999995</v>
      </c>
      <c r="Y18" s="91">
        <f t="shared" ref="Y18:Y28" si="14">W18*100/$W$16</f>
        <v>0.22192095469185802</v>
      </c>
      <c r="Z18" s="72">
        <f t="shared" ref="Z18:Z28" si="15">$AK$22*Y18%</f>
        <v>1.997288592226722E-2</v>
      </c>
      <c r="AA18" s="100"/>
      <c r="AB18" s="70">
        <v>93</v>
      </c>
      <c r="AC18" s="87">
        <v>93.22</v>
      </c>
      <c r="AD18" s="87">
        <f t="shared" ref="AD18:AD28" si="16">AB18*100/$AB$16</f>
        <v>0.49639711769415534</v>
      </c>
      <c r="AE18" s="70"/>
      <c r="AF18" s="70"/>
      <c r="AG18" s="70">
        <v>429.44</v>
      </c>
      <c r="AH18" s="52"/>
      <c r="AI18" s="12"/>
      <c r="AJ18" s="78">
        <f t="shared" si="7"/>
        <v>582</v>
      </c>
      <c r="AK18" s="12">
        <f>W16*100/F16</f>
        <v>24.052160707820189</v>
      </c>
      <c r="AL18" s="1"/>
      <c r="AM18" s="1"/>
    </row>
    <row r="19" spans="2:39" ht="20.100000000000001" customHeight="1" x14ac:dyDescent="0.3">
      <c r="B19" s="38"/>
      <c r="C19" s="26" t="s">
        <v>57</v>
      </c>
      <c r="D19" s="70">
        <f t="shared" si="8"/>
        <v>1914</v>
      </c>
      <c r="E19" s="70"/>
      <c r="F19" s="70">
        <f t="shared" si="9"/>
        <v>18760.060000000001</v>
      </c>
      <c r="G19" s="70"/>
      <c r="H19" s="70">
        <v>1278</v>
      </c>
      <c r="I19" s="87"/>
      <c r="J19" s="87">
        <f t="shared" si="10"/>
        <v>2.1807013053493729</v>
      </c>
      <c r="K19" s="70"/>
      <c r="L19" s="70"/>
      <c r="M19" s="70">
        <v>14859</v>
      </c>
      <c r="N19" s="87">
        <v>14859.02</v>
      </c>
      <c r="O19" s="87">
        <f t="shared" si="11"/>
        <v>2.3675229199927346</v>
      </c>
      <c r="P19" s="87">
        <f t="shared" si="12"/>
        <v>0.75760733439767503</v>
      </c>
      <c r="Q19" s="89">
        <v>0</v>
      </c>
      <c r="R19" s="70">
        <v>362</v>
      </c>
      <c r="S19" s="70"/>
      <c r="T19" s="87">
        <f t="shared" si="13"/>
        <v>1.4139227646642736</v>
      </c>
      <c r="U19" s="70"/>
      <c r="V19" s="70"/>
      <c r="W19" s="70">
        <v>2563</v>
      </c>
      <c r="X19" s="87">
        <v>2562.96</v>
      </c>
      <c r="Y19" s="91">
        <f t="shared" si="14"/>
        <v>1.1065825036483115</v>
      </c>
      <c r="Z19" s="72">
        <f t="shared" si="15"/>
        <v>9.9592425328348028E-2</v>
      </c>
      <c r="AA19" s="101"/>
      <c r="AB19" s="70">
        <v>274</v>
      </c>
      <c r="AC19" s="87">
        <v>274.05</v>
      </c>
      <c r="AD19" s="87">
        <f t="shared" si="16"/>
        <v>1.4625033360021351</v>
      </c>
      <c r="AE19" s="70"/>
      <c r="AF19" s="70"/>
      <c r="AG19" s="70">
        <v>1338.06</v>
      </c>
      <c r="AH19" s="6"/>
      <c r="AI19" s="6"/>
      <c r="AJ19" s="78">
        <f t="shared" si="7"/>
        <v>1914</v>
      </c>
      <c r="AK19" s="39">
        <f>AG16*100/F16</f>
        <v>10.772292912769684</v>
      </c>
    </row>
    <row r="20" spans="2:39" ht="20.100000000000001" customHeight="1" x14ac:dyDescent="0.3">
      <c r="B20" s="38"/>
      <c r="C20" s="26" t="s">
        <v>56</v>
      </c>
      <c r="D20" s="70">
        <f t="shared" si="8"/>
        <v>4185</v>
      </c>
      <c r="E20" s="70"/>
      <c r="F20" s="70">
        <f t="shared" si="9"/>
        <v>45288.49</v>
      </c>
      <c r="G20" s="70"/>
      <c r="H20" s="70">
        <v>2630</v>
      </c>
      <c r="I20" s="87"/>
      <c r="J20" s="87">
        <f t="shared" si="10"/>
        <v>4.4876717003668629</v>
      </c>
      <c r="K20" s="70"/>
      <c r="L20" s="70"/>
      <c r="M20" s="70">
        <v>32564</v>
      </c>
      <c r="N20" s="87">
        <v>32564.400000000001</v>
      </c>
      <c r="O20" s="87">
        <f t="shared" si="11"/>
        <v>5.1885063844567876</v>
      </c>
      <c r="P20" s="87">
        <f t="shared" si="12"/>
        <v>1.660322043026172</v>
      </c>
      <c r="Q20" s="89">
        <v>2</v>
      </c>
      <c r="R20" s="70">
        <v>883</v>
      </c>
      <c r="S20" s="70"/>
      <c r="T20" s="87">
        <f t="shared" si="13"/>
        <v>3.4488779038634072</v>
      </c>
      <c r="U20" s="70"/>
      <c r="V20" s="70"/>
      <c r="W20" s="70">
        <v>8834</v>
      </c>
      <c r="X20" s="87">
        <v>8834.01</v>
      </c>
      <c r="Y20" s="91">
        <f t="shared" si="14"/>
        <v>3.8141045014550072</v>
      </c>
      <c r="Z20" s="72">
        <f t="shared" si="15"/>
        <v>0.34326940513095067</v>
      </c>
      <c r="AA20" s="101"/>
      <c r="AB20" s="70">
        <v>672</v>
      </c>
      <c r="AC20" s="87">
        <v>672.27</v>
      </c>
      <c r="AD20" s="87">
        <f t="shared" si="16"/>
        <v>3.5868694955964773</v>
      </c>
      <c r="AE20" s="70"/>
      <c r="AF20" s="70"/>
      <c r="AG20" s="70">
        <v>3890.49</v>
      </c>
      <c r="AH20" s="10"/>
      <c r="AI20" s="10"/>
      <c r="AJ20" s="78">
        <f t="shared" si="7"/>
        <v>4185</v>
      </c>
      <c r="AK20" s="10"/>
    </row>
    <row r="21" spans="2:39" ht="20.100000000000001" customHeight="1" x14ac:dyDescent="0.3">
      <c r="B21" s="38"/>
      <c r="C21" s="26" t="s">
        <v>55</v>
      </c>
      <c r="D21" s="70">
        <f t="shared" si="8"/>
        <v>6729</v>
      </c>
      <c r="E21" s="70"/>
      <c r="F21" s="70">
        <f t="shared" si="9"/>
        <v>68432.679999999993</v>
      </c>
      <c r="G21" s="70"/>
      <c r="H21" s="70">
        <v>4049</v>
      </c>
      <c r="I21" s="87"/>
      <c r="J21" s="87">
        <f t="shared" si="10"/>
        <v>6.9089668117054863</v>
      </c>
      <c r="K21" s="70"/>
      <c r="L21" s="70"/>
      <c r="M21" s="70">
        <v>48260</v>
      </c>
      <c r="N21" s="87">
        <v>48260.52</v>
      </c>
      <c r="O21" s="87">
        <f t="shared" si="11"/>
        <v>7.689390680318283</v>
      </c>
      <c r="P21" s="87">
        <f t="shared" si="12"/>
        <v>2.4606050177018504</v>
      </c>
      <c r="Q21" s="89">
        <v>2</v>
      </c>
      <c r="R21" s="70">
        <v>1539</v>
      </c>
      <c r="S21" s="70"/>
      <c r="T21" s="87">
        <f t="shared" si="13"/>
        <v>6.0111246818185551</v>
      </c>
      <c r="U21" s="70"/>
      <c r="V21" s="70"/>
      <c r="W21" s="70">
        <v>14764</v>
      </c>
      <c r="X21" s="87">
        <v>14763.35</v>
      </c>
      <c r="Y21" s="91">
        <f t="shared" si="14"/>
        <v>6.3743987841840299</v>
      </c>
      <c r="Z21" s="72">
        <f t="shared" si="15"/>
        <v>0.57369589057656267</v>
      </c>
      <c r="AA21" s="101">
        <v>1</v>
      </c>
      <c r="AB21" s="70">
        <v>1141</v>
      </c>
      <c r="AC21" s="87">
        <v>1140.3800000000001</v>
      </c>
      <c r="AD21" s="87">
        <f t="shared" si="16"/>
        <v>6.0902054977315183</v>
      </c>
      <c r="AE21" s="70"/>
      <c r="AF21" s="70"/>
      <c r="AG21" s="70">
        <v>5408.68</v>
      </c>
      <c r="AH21" s="14"/>
      <c r="AI21" s="6"/>
      <c r="AJ21" s="78">
        <f t="shared" si="7"/>
        <v>6729</v>
      </c>
      <c r="AK21" s="1">
        <v>32</v>
      </c>
    </row>
    <row r="22" spans="2:39" ht="20.100000000000001" customHeight="1" x14ac:dyDescent="0.3">
      <c r="B22" s="38"/>
      <c r="C22" s="26" t="s">
        <v>54</v>
      </c>
      <c r="D22" s="70">
        <f t="shared" si="8"/>
        <v>9466</v>
      </c>
      <c r="E22" s="70"/>
      <c r="F22" s="70">
        <f t="shared" si="9"/>
        <v>101219.75</v>
      </c>
      <c r="G22" s="70"/>
      <c r="H22" s="70">
        <v>5328</v>
      </c>
      <c r="I22" s="87"/>
      <c r="J22" s="87">
        <f t="shared" si="10"/>
        <v>9.0913744561044272</v>
      </c>
      <c r="K22" s="70"/>
      <c r="L22" s="70"/>
      <c r="M22" s="70">
        <v>68844</v>
      </c>
      <c r="N22" s="87">
        <v>68843.929999999993</v>
      </c>
      <c r="O22" s="87">
        <f t="shared" si="11"/>
        <v>10.969092664646329</v>
      </c>
      <c r="P22" s="87">
        <f t="shared" si="12"/>
        <v>3.5101096526868254</v>
      </c>
      <c r="Q22" s="89">
        <v>4</v>
      </c>
      <c r="R22" s="70">
        <v>2367</v>
      </c>
      <c r="S22" s="70"/>
      <c r="T22" s="87">
        <f t="shared" si="13"/>
        <v>9.2451800661887713</v>
      </c>
      <c r="U22" s="70"/>
      <c r="V22" s="70"/>
      <c r="W22" s="70">
        <v>22193</v>
      </c>
      <c r="X22" s="87">
        <v>22192.86</v>
      </c>
      <c r="Y22" s="91">
        <f t="shared" si="14"/>
        <v>9.5818905592926154</v>
      </c>
      <c r="Z22" s="72">
        <f t="shared" si="15"/>
        <v>0.86237015033633535</v>
      </c>
      <c r="AA22" s="101">
        <v>1</v>
      </c>
      <c r="AB22" s="70">
        <v>1771</v>
      </c>
      <c r="AC22" s="87">
        <v>1770.37</v>
      </c>
      <c r="AD22" s="87">
        <f t="shared" si="16"/>
        <v>9.4528956498532164</v>
      </c>
      <c r="AE22" s="70"/>
      <c r="AF22" s="70"/>
      <c r="AG22" s="70">
        <v>10182.75</v>
      </c>
      <c r="AH22" s="14"/>
      <c r="AI22" s="6"/>
      <c r="AJ22" s="78">
        <f t="shared" si="7"/>
        <v>9466</v>
      </c>
      <c r="AK22" s="1">
        <v>9</v>
      </c>
    </row>
    <row r="23" spans="2:39" ht="20.100000000000001" customHeight="1" x14ac:dyDescent="0.3">
      <c r="B23" s="38"/>
      <c r="C23" s="26" t="s">
        <v>53</v>
      </c>
      <c r="D23" s="70">
        <f t="shared" si="8"/>
        <v>15191</v>
      </c>
      <c r="E23" s="70"/>
      <c r="F23" s="70">
        <f t="shared" si="9"/>
        <v>151274.38</v>
      </c>
      <c r="G23" s="70"/>
      <c r="H23" s="70">
        <v>8023</v>
      </c>
      <c r="I23" s="87"/>
      <c r="J23" s="87">
        <f t="shared" si="10"/>
        <v>13.689958194693286</v>
      </c>
      <c r="K23" s="70"/>
      <c r="L23" s="70">
        <v>1</v>
      </c>
      <c r="M23" s="70">
        <v>97202</v>
      </c>
      <c r="N23" s="87">
        <v>97202.09</v>
      </c>
      <c r="O23" s="87">
        <f t="shared" si="11"/>
        <v>15.487446185418518</v>
      </c>
      <c r="P23" s="87">
        <f t="shared" si="12"/>
        <v>4.9559827793339259</v>
      </c>
      <c r="Q23" s="89">
        <v>5</v>
      </c>
      <c r="R23" s="70">
        <v>4252</v>
      </c>
      <c r="S23" s="70"/>
      <c r="T23" s="87">
        <f t="shared" si="13"/>
        <v>16.607733688819035</v>
      </c>
      <c r="U23" s="70"/>
      <c r="V23" s="70"/>
      <c r="W23" s="70">
        <v>38595</v>
      </c>
      <c r="X23" s="87">
        <v>38595.31</v>
      </c>
      <c r="Y23" s="91">
        <f t="shared" si="14"/>
        <v>16.663500479245641</v>
      </c>
      <c r="Z23" s="72">
        <f t="shared" si="15"/>
        <v>1.4997150431321078</v>
      </c>
      <c r="AA23" s="101">
        <v>1</v>
      </c>
      <c r="AB23" s="70">
        <v>2916</v>
      </c>
      <c r="AC23" s="87">
        <v>2915.71</v>
      </c>
      <c r="AD23" s="87">
        <f t="shared" si="16"/>
        <v>15.564451561248999</v>
      </c>
      <c r="AE23" s="70"/>
      <c r="AF23" s="70"/>
      <c r="AG23" s="70">
        <v>15477.38</v>
      </c>
      <c r="AH23" s="14"/>
      <c r="AI23" s="6"/>
      <c r="AJ23" s="78">
        <f t="shared" si="7"/>
        <v>15191</v>
      </c>
      <c r="AK23" s="1"/>
    </row>
    <row r="24" spans="2:39" ht="20.100000000000001" customHeight="1" x14ac:dyDescent="0.3">
      <c r="B24" s="38"/>
      <c r="C24" s="26" t="s">
        <v>52</v>
      </c>
      <c r="D24" s="70">
        <f t="shared" si="8"/>
        <v>18194</v>
      </c>
      <c r="E24" s="70"/>
      <c r="F24" s="70">
        <f t="shared" si="9"/>
        <v>178818.52</v>
      </c>
      <c r="G24" s="70"/>
      <c r="H24" s="70">
        <v>9050</v>
      </c>
      <c r="I24" s="87"/>
      <c r="J24" s="87">
        <f t="shared" si="10"/>
        <v>15.442368398600802</v>
      </c>
      <c r="K24" s="70"/>
      <c r="L24" s="70">
        <v>1</v>
      </c>
      <c r="M24" s="70">
        <v>106940</v>
      </c>
      <c r="N24" s="87">
        <v>106940.2</v>
      </c>
      <c r="O24" s="87">
        <f t="shared" si="11"/>
        <v>17.039026924020661</v>
      </c>
      <c r="P24" s="87">
        <f t="shared" si="12"/>
        <v>5.4524886156866117</v>
      </c>
      <c r="Q24" s="89">
        <v>6</v>
      </c>
      <c r="R24" s="70">
        <v>5343</v>
      </c>
      <c r="S24" s="70"/>
      <c r="T24" s="87">
        <f t="shared" si="13"/>
        <v>20.869031302765784</v>
      </c>
      <c r="U24" s="70"/>
      <c r="V24" s="70">
        <v>1</v>
      </c>
      <c r="W24" s="70">
        <v>50049</v>
      </c>
      <c r="X24" s="87">
        <v>50048.47</v>
      </c>
      <c r="Y24" s="91">
        <f t="shared" si="14"/>
        <v>21.608797395666929</v>
      </c>
      <c r="Z24" s="72">
        <f t="shared" si="15"/>
        <v>1.9447917656100235</v>
      </c>
      <c r="AA24" s="101">
        <v>2</v>
      </c>
      <c r="AB24" s="70">
        <v>3801</v>
      </c>
      <c r="AC24" s="87">
        <v>3801.25</v>
      </c>
      <c r="AD24" s="87">
        <f t="shared" si="16"/>
        <v>20.288230584467573</v>
      </c>
      <c r="AE24" s="70"/>
      <c r="AF24" s="70"/>
      <c r="AG24" s="70">
        <v>21829.52</v>
      </c>
      <c r="AH24" s="14"/>
      <c r="AI24" s="6"/>
      <c r="AJ24" s="78">
        <f t="shared" si="7"/>
        <v>18194</v>
      </c>
      <c r="AK24" s="1"/>
    </row>
    <row r="25" spans="2:39" ht="20.100000000000001" customHeight="1" x14ac:dyDescent="0.3">
      <c r="B25" s="38"/>
      <c r="C25" s="26" t="s">
        <v>51</v>
      </c>
      <c r="D25" s="70">
        <f t="shared" si="8"/>
        <v>18846</v>
      </c>
      <c r="E25" s="70"/>
      <c r="F25" s="70">
        <f t="shared" si="9"/>
        <v>176277.16999999998</v>
      </c>
      <c r="G25" s="70"/>
      <c r="H25" s="70">
        <v>9935</v>
      </c>
      <c r="I25" s="87"/>
      <c r="J25" s="87">
        <f t="shared" si="10"/>
        <v>16.9524784574695</v>
      </c>
      <c r="K25" s="70"/>
      <c r="L25" s="70">
        <v>1</v>
      </c>
      <c r="M25" s="70">
        <v>105899</v>
      </c>
      <c r="N25" s="87">
        <v>105898.78</v>
      </c>
      <c r="O25" s="87">
        <f t="shared" si="11"/>
        <v>16.873161700269911</v>
      </c>
      <c r="P25" s="87">
        <f t="shared" si="12"/>
        <v>5.3994117440863718</v>
      </c>
      <c r="Q25" s="89">
        <v>5</v>
      </c>
      <c r="R25" s="70">
        <v>5102</v>
      </c>
      <c r="S25" s="70"/>
      <c r="T25" s="87">
        <f t="shared" si="13"/>
        <v>19.92771808098653</v>
      </c>
      <c r="U25" s="70"/>
      <c r="V25" s="70">
        <v>1</v>
      </c>
      <c r="W25" s="70">
        <v>46871</v>
      </c>
      <c r="X25" s="87">
        <v>46871.4</v>
      </c>
      <c r="Y25" s="91">
        <f t="shared" si="14"/>
        <v>20.236686901482638</v>
      </c>
      <c r="Z25" s="72">
        <f t="shared" si="15"/>
        <v>1.8213018211334375</v>
      </c>
      <c r="AA25" s="101">
        <v>2</v>
      </c>
      <c r="AB25" s="70">
        <v>3809</v>
      </c>
      <c r="AC25" s="87">
        <v>3809.33</v>
      </c>
      <c r="AD25" s="87">
        <f t="shared" si="16"/>
        <v>20.330931411796104</v>
      </c>
      <c r="AE25" s="70"/>
      <c r="AF25" s="70">
        <v>1</v>
      </c>
      <c r="AG25" s="70">
        <v>23507.17</v>
      </c>
      <c r="AH25" s="14"/>
      <c r="AI25" s="6"/>
      <c r="AJ25" s="78">
        <f t="shared" si="7"/>
        <v>18846</v>
      </c>
      <c r="AK25" s="1"/>
    </row>
    <row r="26" spans="2:39" ht="20.100000000000001" customHeight="1" x14ac:dyDescent="0.3">
      <c r="B26" s="38"/>
      <c r="C26" s="26" t="s">
        <v>50</v>
      </c>
      <c r="D26" s="70">
        <f t="shared" si="8"/>
        <v>11925</v>
      </c>
      <c r="E26" s="70"/>
      <c r="F26" s="70">
        <f t="shared" si="9"/>
        <v>101147.91</v>
      </c>
      <c r="G26" s="70"/>
      <c r="H26" s="70">
        <v>6938</v>
      </c>
      <c r="I26" s="87"/>
      <c r="J26" s="87">
        <f t="shared" si="10"/>
        <v>11.838580325910758</v>
      </c>
      <c r="K26" s="70"/>
      <c r="L26" s="70"/>
      <c r="M26" s="70">
        <v>64333</v>
      </c>
      <c r="N26" s="87">
        <v>64332.52</v>
      </c>
      <c r="O26" s="87">
        <f t="shared" si="11"/>
        <v>10.250343361726401</v>
      </c>
      <c r="P26" s="87">
        <f t="shared" si="12"/>
        <v>3.2801098757524483</v>
      </c>
      <c r="Q26" s="89">
        <v>3</v>
      </c>
      <c r="R26" s="70">
        <v>2926</v>
      </c>
      <c r="S26" s="70"/>
      <c r="T26" s="87">
        <f t="shared" si="13"/>
        <v>11.428558037037746</v>
      </c>
      <c r="U26" s="70"/>
      <c r="V26" s="70"/>
      <c r="W26" s="70">
        <v>26088</v>
      </c>
      <c r="X26" s="87">
        <v>26088.1</v>
      </c>
      <c r="Y26" s="91">
        <f t="shared" si="14"/>
        <v>11.263567832687142</v>
      </c>
      <c r="Z26" s="72">
        <f t="shared" si="15"/>
        <v>1.0137211049418429</v>
      </c>
      <c r="AA26" s="101">
        <v>1</v>
      </c>
      <c r="AB26" s="70">
        <v>2061</v>
      </c>
      <c r="AC26" s="87">
        <v>2061.33</v>
      </c>
      <c r="AD26" s="87">
        <f t="shared" si="16"/>
        <v>11.000800640512409</v>
      </c>
      <c r="AE26" s="70"/>
      <c r="AF26" s="70"/>
      <c r="AG26" s="70">
        <v>10726.91</v>
      </c>
      <c r="AH26" s="6"/>
      <c r="AI26" s="6"/>
      <c r="AJ26" s="78">
        <f t="shared" si="7"/>
        <v>11925</v>
      </c>
      <c r="AK26" s="1"/>
    </row>
    <row r="27" spans="2:39" ht="20.100000000000001" customHeight="1" x14ac:dyDescent="0.3">
      <c r="B27" s="38"/>
      <c r="C27" s="26" t="s">
        <v>49</v>
      </c>
      <c r="D27" s="70">
        <f t="shared" si="8"/>
        <v>6718</v>
      </c>
      <c r="E27" s="70"/>
      <c r="F27" s="70">
        <f t="shared" si="9"/>
        <v>53479.05</v>
      </c>
      <c r="G27" s="70"/>
      <c r="H27" s="70">
        <v>4117</v>
      </c>
      <c r="I27" s="87"/>
      <c r="J27" s="87">
        <f t="shared" si="10"/>
        <v>7.0249978670761877</v>
      </c>
      <c r="K27" s="70"/>
      <c r="L27" s="70"/>
      <c r="M27" s="70">
        <v>33953</v>
      </c>
      <c r="N27" s="87">
        <v>33953.07</v>
      </c>
      <c r="O27" s="87">
        <f t="shared" si="11"/>
        <v>5.4098193487121149</v>
      </c>
      <c r="P27" s="87">
        <f t="shared" si="12"/>
        <v>1.7311421915878769</v>
      </c>
      <c r="Q27" s="89">
        <v>2</v>
      </c>
      <c r="R27" s="70">
        <v>1552</v>
      </c>
      <c r="S27" s="70"/>
      <c r="T27" s="87">
        <f t="shared" si="13"/>
        <v>6.0619009136987634</v>
      </c>
      <c r="U27" s="70"/>
      <c r="V27" s="70"/>
      <c r="W27" s="70">
        <v>13002</v>
      </c>
      <c r="X27" s="87">
        <v>13002.06</v>
      </c>
      <c r="Y27" s="91">
        <f t="shared" si="14"/>
        <v>5.6136502974777001</v>
      </c>
      <c r="Z27" s="72">
        <f t="shared" si="15"/>
        <v>0.50522852677299301</v>
      </c>
      <c r="AA27" s="101">
        <v>1</v>
      </c>
      <c r="AB27" s="70">
        <v>1049</v>
      </c>
      <c r="AC27" s="87">
        <v>1048.57</v>
      </c>
      <c r="AD27" s="87">
        <f t="shared" si="16"/>
        <v>5.5991459834534298</v>
      </c>
      <c r="AE27" s="70"/>
      <c r="AF27" s="70"/>
      <c r="AG27" s="70">
        <v>6524.05</v>
      </c>
      <c r="AH27" s="6"/>
      <c r="AI27" s="6"/>
      <c r="AJ27" s="78">
        <f t="shared" si="7"/>
        <v>6718</v>
      </c>
      <c r="AK27" s="1"/>
    </row>
    <row r="28" spans="2:39" ht="20.100000000000001" customHeight="1" x14ac:dyDescent="0.3">
      <c r="B28" s="38"/>
      <c r="C28" s="26" t="s">
        <v>64</v>
      </c>
      <c r="D28" s="70">
        <f t="shared" si="8"/>
        <v>9139.5299999999988</v>
      </c>
      <c r="E28" s="70"/>
      <c r="F28" s="70">
        <f t="shared" si="9"/>
        <v>62655.44</v>
      </c>
      <c r="G28" s="70"/>
      <c r="H28" s="70">
        <v>6796</v>
      </c>
      <c r="I28" s="87"/>
      <c r="J28" s="87">
        <f t="shared" si="10"/>
        <v>11.59628018087194</v>
      </c>
      <c r="K28" s="70"/>
      <c r="L28" s="70"/>
      <c r="M28" s="70">
        <v>50200</v>
      </c>
      <c r="N28" s="87">
        <v>50199.48</v>
      </c>
      <c r="O28" s="87">
        <f t="shared" si="11"/>
        <v>7.9984959003725198</v>
      </c>
      <c r="P28" s="87">
        <f t="shared" si="12"/>
        <v>2.5595186881192062</v>
      </c>
      <c r="Q28" s="89">
        <v>3</v>
      </c>
      <c r="R28" s="80">
        <v>1199.53</v>
      </c>
      <c r="S28" s="70"/>
      <c r="T28" s="87">
        <f t="shared" si="13"/>
        <v>4.685201032866674</v>
      </c>
      <c r="U28" s="70"/>
      <c r="V28" s="70"/>
      <c r="W28" s="70">
        <v>8064</v>
      </c>
      <c r="X28" s="87">
        <v>8063.63</v>
      </c>
      <c r="Y28" s="91">
        <f t="shared" si="14"/>
        <v>3.4816548222473598</v>
      </c>
      <c r="Z28" s="72">
        <f t="shared" si="15"/>
        <v>0.31334893400226238</v>
      </c>
      <c r="AA28" s="101"/>
      <c r="AB28" s="70">
        <v>1144</v>
      </c>
      <c r="AC28" s="87">
        <v>1144.1600000000001</v>
      </c>
      <c r="AD28" s="87">
        <f t="shared" si="16"/>
        <v>6.1062183079797174</v>
      </c>
      <c r="AE28" s="70"/>
      <c r="AF28" s="70"/>
      <c r="AG28" s="70">
        <v>4391.4399999999996</v>
      </c>
      <c r="AH28" s="6"/>
      <c r="AI28" s="6"/>
      <c r="AJ28" s="78">
        <f t="shared" si="7"/>
        <v>9139.5299999999988</v>
      </c>
      <c r="AK28" s="1"/>
    </row>
    <row r="29" spans="2:39" ht="18.75" x14ac:dyDescent="0.3">
      <c r="B29" s="6"/>
      <c r="C29" s="6"/>
      <c r="D29" s="57"/>
      <c r="E29" s="57"/>
      <c r="F29" s="57"/>
      <c r="G29" s="57"/>
      <c r="H29" s="57"/>
      <c r="I29" s="57"/>
      <c r="J29" s="57"/>
      <c r="K29" s="57"/>
      <c r="L29" s="57">
        <f>SUM(L17:L28)</f>
        <v>3</v>
      </c>
      <c r="M29" s="57"/>
      <c r="N29" s="57"/>
      <c r="O29" s="57"/>
      <c r="P29" s="57"/>
      <c r="Q29" s="90">
        <f>SUM(Q19:Q28)</f>
        <v>32</v>
      </c>
      <c r="R29" s="57"/>
      <c r="S29" s="57"/>
      <c r="T29" s="57"/>
      <c r="U29" s="57"/>
      <c r="V29" s="57">
        <f>SUM(V17:V28)</f>
        <v>2</v>
      </c>
      <c r="W29" s="57"/>
      <c r="X29" s="57"/>
      <c r="Y29" s="57"/>
      <c r="Z29" s="57"/>
      <c r="AA29" s="90">
        <f>SUM(AA17:AA28)</f>
        <v>9</v>
      </c>
      <c r="AB29" s="57"/>
      <c r="AC29" s="57"/>
      <c r="AD29" s="57"/>
      <c r="AE29" s="57"/>
      <c r="AF29" s="57">
        <f>SUM(AF17:AF28)</f>
        <v>1</v>
      </c>
      <c r="AG29" s="57"/>
      <c r="AH29" s="6"/>
      <c r="AI29" s="6"/>
      <c r="AJ29" s="6"/>
      <c r="AK29" s="1"/>
    </row>
    <row r="30" spans="2:39" ht="18.75" x14ac:dyDescent="0.3">
      <c r="B30" s="6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6"/>
      <c r="AI30" s="6"/>
      <c r="AJ30" s="6"/>
      <c r="AK30" s="1"/>
    </row>
    <row r="31" spans="2:39" ht="18.75" x14ac:dyDescent="0.3">
      <c r="B31" s="6"/>
      <c r="C31" s="6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6"/>
      <c r="AI31" s="6"/>
      <c r="AJ31" s="6"/>
      <c r="AK31" s="1"/>
    </row>
    <row r="32" spans="2:39" ht="18.75" x14ac:dyDescent="0.3">
      <c r="B32" s="6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6"/>
      <c r="AI32" s="6"/>
      <c r="AJ32" s="6"/>
      <c r="AK32" s="1"/>
    </row>
    <row r="33" spans="2:37" ht="18.75" x14ac:dyDescent="0.3">
      <c r="B33" s="6"/>
      <c r="C33" s="6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6"/>
      <c r="AI33" s="6"/>
      <c r="AJ33" s="6"/>
      <c r="AK33" s="1"/>
    </row>
    <row r="34" spans="2:37" ht="18.75" x14ac:dyDescent="0.3">
      <c r="B34" s="1"/>
      <c r="C34" s="1"/>
      <c r="AH34" s="1"/>
      <c r="AI34" s="1"/>
      <c r="AJ34" s="1"/>
      <c r="AK34" s="1"/>
    </row>
  </sheetData>
  <mergeCells count="40">
    <mergeCell ref="D13:E13"/>
    <mergeCell ref="F13:G13"/>
    <mergeCell ref="H13:I13"/>
    <mergeCell ref="M13:N13"/>
    <mergeCell ref="R13:S13"/>
    <mergeCell ref="W12:X12"/>
    <mergeCell ref="AB12:AC12"/>
    <mergeCell ref="AG12:AH12"/>
    <mergeCell ref="AI13:AJ13"/>
    <mergeCell ref="AK13:AL13"/>
    <mergeCell ref="AI12:AJ12"/>
    <mergeCell ref="AK12:AL12"/>
    <mergeCell ref="W13:X13"/>
    <mergeCell ref="AB13:AC13"/>
    <mergeCell ref="AG13:AH13"/>
    <mergeCell ref="D12:E12"/>
    <mergeCell ref="F12:G12"/>
    <mergeCell ref="H12:I12"/>
    <mergeCell ref="M12:N12"/>
    <mergeCell ref="R12:S12"/>
    <mergeCell ref="AI8:AL11"/>
    <mergeCell ref="B9:C9"/>
    <mergeCell ref="D9:G9"/>
    <mergeCell ref="H9:N9"/>
    <mergeCell ref="R9:X9"/>
    <mergeCell ref="AB9:AH9"/>
    <mergeCell ref="H10:N10"/>
    <mergeCell ref="R10:X10"/>
    <mergeCell ref="AB10:AH10"/>
    <mergeCell ref="R11:X11"/>
    <mergeCell ref="AB11:AH11"/>
    <mergeCell ref="H6:N6"/>
    <mergeCell ref="R6:AH6"/>
    <mergeCell ref="H7:N7"/>
    <mergeCell ref="R7:AH7"/>
    <mergeCell ref="B8:C8"/>
    <mergeCell ref="D8:G8"/>
    <mergeCell ref="H8:N8"/>
    <mergeCell ref="R8:X8"/>
    <mergeCell ref="AB8:AH8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I34"/>
  <sheetViews>
    <sheetView topLeftCell="A3" workbookViewId="0">
      <selection activeCell="H17" sqref="H17:H28"/>
    </sheetView>
  </sheetViews>
  <sheetFormatPr defaultColWidth="9" defaultRowHeight="15" x14ac:dyDescent="0.25"/>
  <cols>
    <col min="1" max="1" width="4.625" style="4" customWidth="1"/>
    <col min="2" max="2" width="22.25" style="4" customWidth="1"/>
    <col min="3" max="3" width="10.125" style="4" customWidth="1"/>
    <col min="4" max="4" width="3.875" style="4" customWidth="1"/>
    <col min="5" max="5" width="8.125" style="4" customWidth="1"/>
    <col min="6" max="6" width="3.875" style="4" customWidth="1"/>
    <col min="7" max="7" width="8.625" style="4" customWidth="1"/>
    <col min="8" max="8" width="4.125" style="4" customWidth="1"/>
    <col min="9" max="10" width="8.125" style="4" customWidth="1"/>
    <col min="11" max="11" width="8.75" style="4" customWidth="1"/>
    <col min="12" max="12" width="8.875" style="4" customWidth="1"/>
    <col min="13" max="15" width="8.5" style="4" customWidth="1"/>
    <col min="16" max="16" width="10" style="4" customWidth="1"/>
    <col min="17" max="17" width="3.25" style="4" customWidth="1"/>
    <col min="18" max="20" width="10" style="4" customWidth="1"/>
    <col min="21" max="21" width="8.375" style="4" customWidth="1"/>
    <col min="22" max="24" width="7.125" style="4" customWidth="1"/>
    <col min="25" max="25" width="9.75" style="4" customWidth="1"/>
    <col min="26" max="26" width="4" style="4" customWidth="1"/>
    <col min="27" max="28" width="10.875" style="4" customWidth="1"/>
    <col min="29" max="29" width="9.75" style="4" customWidth="1"/>
    <col min="30" max="30" width="3.25" style="4" customWidth="1"/>
    <col min="31" max="31" width="3.125" style="4" customWidth="1"/>
    <col min="32" max="16384" width="9" style="4"/>
  </cols>
  <sheetData>
    <row r="2" spans="1:35" ht="19.5" x14ac:dyDescent="0.3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  <c r="V2" s="1"/>
      <c r="W2" s="1"/>
      <c r="X2" s="1"/>
      <c r="Y2" s="1"/>
      <c r="Z2" s="1"/>
      <c r="AA2" s="1"/>
      <c r="AB2" s="1"/>
      <c r="AC2" s="3"/>
      <c r="AD2" s="1"/>
      <c r="AE2" s="1"/>
      <c r="AF2" s="1"/>
      <c r="AG2" s="1"/>
      <c r="AH2" s="1"/>
      <c r="AI2" s="1"/>
    </row>
    <row r="3" spans="1:35" ht="19.5" x14ac:dyDescent="0.3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3" t="s">
        <v>0</v>
      </c>
      <c r="AD3" s="1"/>
      <c r="AE3" s="1"/>
      <c r="AF3" s="1"/>
      <c r="AG3" s="1"/>
      <c r="AH3" s="1"/>
      <c r="AI3" s="1"/>
    </row>
    <row r="4" spans="1:35" ht="19.5" x14ac:dyDescent="0.3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"/>
      <c r="W4" s="1"/>
      <c r="X4" s="1"/>
      <c r="Y4" s="1"/>
      <c r="Z4" s="1"/>
      <c r="AA4" s="1"/>
      <c r="AB4" s="1"/>
      <c r="AC4" s="5" t="s">
        <v>1</v>
      </c>
      <c r="AD4" s="1"/>
      <c r="AE4" s="6"/>
      <c r="AF4" s="6"/>
      <c r="AG4" s="6"/>
      <c r="AH4" s="6"/>
      <c r="AI4" s="6"/>
    </row>
    <row r="5" spans="1:35" ht="8.25" customHeight="1" x14ac:dyDescent="0.3">
      <c r="A5" s="1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18"/>
      <c r="V5" s="18"/>
      <c r="W5" s="18"/>
      <c r="X5" s="18"/>
      <c r="Y5" s="18"/>
      <c r="Z5" s="18"/>
      <c r="AA5" s="18"/>
      <c r="AB5" s="18"/>
      <c r="AC5" s="18"/>
      <c r="AD5" s="18"/>
      <c r="AE5" s="6"/>
      <c r="AF5" s="6"/>
      <c r="AG5" s="36"/>
      <c r="AH5" s="6"/>
      <c r="AI5" s="6"/>
    </row>
    <row r="6" spans="1:35" ht="18.75" x14ac:dyDescent="0.3">
      <c r="A6" s="19"/>
      <c r="B6" s="20"/>
      <c r="C6" s="62"/>
      <c r="D6" s="28"/>
      <c r="E6" s="28"/>
      <c r="F6" s="29"/>
      <c r="G6" s="119"/>
      <c r="H6" s="120"/>
      <c r="I6" s="120"/>
      <c r="J6" s="120"/>
      <c r="K6" s="120"/>
      <c r="L6" s="121"/>
      <c r="M6" s="63"/>
      <c r="N6" s="63"/>
      <c r="O6" s="63"/>
      <c r="P6" s="106" t="s">
        <v>2</v>
      </c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64"/>
      <c r="AF6" s="64"/>
      <c r="AG6" s="64"/>
      <c r="AH6" s="64"/>
      <c r="AI6" s="6"/>
    </row>
    <row r="7" spans="1:35" ht="18.75" x14ac:dyDescent="0.3">
      <c r="A7" s="8"/>
      <c r="B7" s="21"/>
      <c r="C7" s="30"/>
      <c r="D7" s="9"/>
      <c r="E7" s="9"/>
      <c r="F7" s="31"/>
      <c r="G7" s="115" t="s">
        <v>66</v>
      </c>
      <c r="H7" s="116"/>
      <c r="I7" s="116"/>
      <c r="J7" s="116"/>
      <c r="K7" s="116"/>
      <c r="L7" s="117"/>
      <c r="M7" s="63"/>
      <c r="N7" s="63"/>
      <c r="O7" s="63"/>
      <c r="P7" s="129" t="s">
        <v>3</v>
      </c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64"/>
      <c r="AF7" s="64"/>
      <c r="AG7" s="64"/>
      <c r="AH7" s="64"/>
      <c r="AI7" s="6"/>
    </row>
    <row r="8" spans="1:35" ht="21.75" customHeight="1" x14ac:dyDescent="0.3">
      <c r="A8" s="116" t="s">
        <v>47</v>
      </c>
      <c r="B8" s="117"/>
      <c r="C8" s="115" t="s">
        <v>37</v>
      </c>
      <c r="D8" s="116"/>
      <c r="E8" s="116"/>
      <c r="F8" s="117"/>
      <c r="G8" s="115" t="s">
        <v>38</v>
      </c>
      <c r="H8" s="116"/>
      <c r="I8" s="116"/>
      <c r="J8" s="116"/>
      <c r="K8" s="116"/>
      <c r="L8" s="117"/>
      <c r="M8" s="63"/>
      <c r="N8" s="63"/>
      <c r="O8" s="63"/>
      <c r="P8" s="119" t="s">
        <v>39</v>
      </c>
      <c r="Q8" s="120"/>
      <c r="R8" s="120"/>
      <c r="S8" s="120"/>
      <c r="T8" s="120"/>
      <c r="U8" s="121"/>
      <c r="V8" s="63"/>
      <c r="W8" s="63"/>
      <c r="X8" s="63"/>
      <c r="Y8" s="118" t="s">
        <v>8</v>
      </c>
      <c r="Z8" s="118"/>
      <c r="AA8" s="118"/>
      <c r="AB8" s="118"/>
      <c r="AC8" s="118"/>
      <c r="AD8" s="118"/>
      <c r="AE8" s="106"/>
      <c r="AF8" s="106"/>
      <c r="AG8" s="106"/>
      <c r="AH8" s="106"/>
      <c r="AI8" s="6"/>
    </row>
    <row r="9" spans="1:35" ht="18.75" x14ac:dyDescent="0.3">
      <c r="A9" s="116" t="s">
        <v>48</v>
      </c>
      <c r="B9" s="117"/>
      <c r="C9" s="122" t="s">
        <v>40</v>
      </c>
      <c r="D9" s="123"/>
      <c r="E9" s="123"/>
      <c r="F9" s="124"/>
      <c r="G9" s="115" t="s">
        <v>41</v>
      </c>
      <c r="H9" s="116"/>
      <c r="I9" s="116"/>
      <c r="J9" s="116"/>
      <c r="K9" s="116"/>
      <c r="L9" s="117"/>
      <c r="M9" s="63"/>
      <c r="N9" s="63"/>
      <c r="O9" s="63"/>
      <c r="P9" s="115" t="s">
        <v>42</v>
      </c>
      <c r="Q9" s="116"/>
      <c r="R9" s="116"/>
      <c r="S9" s="116"/>
      <c r="T9" s="116"/>
      <c r="U9" s="117"/>
      <c r="V9" s="63"/>
      <c r="W9" s="63"/>
      <c r="X9" s="63"/>
      <c r="Y9" s="118" t="s">
        <v>9</v>
      </c>
      <c r="Z9" s="118"/>
      <c r="AA9" s="118"/>
      <c r="AB9" s="118"/>
      <c r="AC9" s="118"/>
      <c r="AD9" s="118"/>
      <c r="AE9" s="106"/>
      <c r="AF9" s="106"/>
      <c r="AG9" s="106"/>
      <c r="AH9" s="106"/>
      <c r="AI9" s="6"/>
    </row>
    <row r="10" spans="1:35" ht="18.75" x14ac:dyDescent="0.3">
      <c r="A10" s="8"/>
      <c r="B10" s="21"/>
      <c r="C10" s="30"/>
      <c r="D10" s="9"/>
      <c r="E10" s="9"/>
      <c r="F10" s="31"/>
      <c r="G10" s="115" t="s">
        <v>43</v>
      </c>
      <c r="H10" s="116"/>
      <c r="I10" s="116"/>
      <c r="J10" s="116"/>
      <c r="K10" s="116"/>
      <c r="L10" s="117"/>
      <c r="M10" s="63"/>
      <c r="N10" s="63"/>
      <c r="O10" s="63"/>
      <c r="P10" s="139" t="s">
        <v>44</v>
      </c>
      <c r="Q10" s="140"/>
      <c r="R10" s="140"/>
      <c r="S10" s="140"/>
      <c r="T10" s="140"/>
      <c r="U10" s="141"/>
      <c r="V10" s="68"/>
      <c r="W10" s="68"/>
      <c r="X10" s="68"/>
      <c r="Y10" s="118" t="s">
        <v>10</v>
      </c>
      <c r="Z10" s="118"/>
      <c r="AA10" s="118"/>
      <c r="AB10" s="118"/>
      <c r="AC10" s="118"/>
      <c r="AD10" s="118"/>
      <c r="AE10" s="106"/>
      <c r="AF10" s="106"/>
      <c r="AG10" s="106"/>
      <c r="AH10" s="106"/>
      <c r="AI10" s="6"/>
    </row>
    <row r="11" spans="1:35" ht="18.75" x14ac:dyDescent="0.3">
      <c r="A11" s="8"/>
      <c r="B11" s="21"/>
      <c r="C11" s="32"/>
      <c r="D11" s="15"/>
      <c r="E11" s="15"/>
      <c r="F11" s="33"/>
      <c r="G11" s="65"/>
      <c r="H11" s="66"/>
      <c r="I11" s="66"/>
      <c r="J11" s="66"/>
      <c r="K11" s="66"/>
      <c r="L11" s="67"/>
      <c r="M11" s="66"/>
      <c r="N11" s="66"/>
      <c r="O11" s="66"/>
      <c r="P11" s="107" t="s">
        <v>45</v>
      </c>
      <c r="Q11" s="108"/>
      <c r="R11" s="108"/>
      <c r="S11" s="108"/>
      <c r="T11" s="108"/>
      <c r="U11" s="109"/>
      <c r="V11" s="66"/>
      <c r="W11" s="66"/>
      <c r="X11" s="66"/>
      <c r="Y11" s="112"/>
      <c r="Z11" s="112"/>
      <c r="AA11" s="112"/>
      <c r="AB11" s="112"/>
      <c r="AC11" s="112"/>
      <c r="AD11" s="112"/>
      <c r="AE11" s="106"/>
      <c r="AF11" s="106"/>
      <c r="AG11" s="106"/>
      <c r="AH11" s="106"/>
      <c r="AI11" s="6"/>
    </row>
    <row r="12" spans="1:35" ht="18.75" x14ac:dyDescent="0.3">
      <c r="A12" s="8"/>
      <c r="B12" s="21"/>
      <c r="C12" s="110" t="s">
        <v>4</v>
      </c>
      <c r="D12" s="111"/>
      <c r="E12" s="113" t="s">
        <v>5</v>
      </c>
      <c r="F12" s="125"/>
      <c r="G12" s="110" t="s">
        <v>4</v>
      </c>
      <c r="H12" s="111"/>
      <c r="I12" s="64"/>
      <c r="J12" s="64">
        <f>G16*100/C16</f>
        <v>57.593447034149818</v>
      </c>
      <c r="K12" s="113" t="s">
        <v>5</v>
      </c>
      <c r="L12" s="125"/>
      <c r="M12" s="64"/>
      <c r="N12" s="64"/>
      <c r="O12" s="64"/>
      <c r="P12" s="110" t="s">
        <v>4</v>
      </c>
      <c r="Q12" s="111"/>
      <c r="R12" s="64"/>
      <c r="S12" s="64">
        <f>P16*100/C16</f>
        <v>20.105069051481937</v>
      </c>
      <c r="T12" s="113" t="s">
        <v>5</v>
      </c>
      <c r="U12" s="125"/>
      <c r="V12" s="64"/>
      <c r="W12" s="64"/>
      <c r="X12" s="64"/>
      <c r="Y12" s="110" t="s">
        <v>4</v>
      </c>
      <c r="Z12" s="111"/>
      <c r="AA12" s="64"/>
      <c r="AB12" s="64">
        <f>Y16*100/C16</f>
        <v>22.301483914368248</v>
      </c>
      <c r="AC12" s="113" t="s">
        <v>5</v>
      </c>
      <c r="AD12" s="114"/>
      <c r="AE12" s="123"/>
      <c r="AF12" s="123"/>
      <c r="AG12" s="123"/>
      <c r="AH12" s="123"/>
      <c r="AI12" s="6"/>
    </row>
    <row r="13" spans="1:35" ht="18.75" x14ac:dyDescent="0.3">
      <c r="A13" s="43"/>
      <c r="B13" s="44"/>
      <c r="C13" s="133" t="s">
        <v>6</v>
      </c>
      <c r="D13" s="134"/>
      <c r="E13" s="135" t="s">
        <v>62</v>
      </c>
      <c r="F13" s="134"/>
      <c r="G13" s="133" t="s">
        <v>6</v>
      </c>
      <c r="H13" s="134"/>
      <c r="I13" s="88">
        <v>2</v>
      </c>
      <c r="J13" s="88">
        <f>I13*I12:J12%</f>
        <v>1.1518689406829963</v>
      </c>
      <c r="K13" s="135" t="s">
        <v>62</v>
      </c>
      <c r="L13" s="134"/>
      <c r="M13" s="88"/>
      <c r="N13" s="88"/>
      <c r="O13" s="88"/>
      <c r="P13" s="133" t="s">
        <v>6</v>
      </c>
      <c r="Q13" s="134"/>
      <c r="R13" s="88">
        <v>2</v>
      </c>
      <c r="S13" s="88">
        <f>R13*S12%</f>
        <v>0.40210138102963877</v>
      </c>
      <c r="T13" s="135" t="s">
        <v>62</v>
      </c>
      <c r="U13" s="134"/>
      <c r="V13" s="88"/>
      <c r="W13" s="88"/>
      <c r="X13" s="88"/>
      <c r="Y13" s="133" t="s">
        <v>6</v>
      </c>
      <c r="Z13" s="134"/>
      <c r="AA13" s="88">
        <v>2</v>
      </c>
      <c r="AB13" s="88">
        <f>AA13*AB12%</f>
        <v>0.44602967828736495</v>
      </c>
      <c r="AC13" s="135" t="s">
        <v>62</v>
      </c>
      <c r="AD13" s="136"/>
      <c r="AE13" s="123"/>
      <c r="AF13" s="123"/>
      <c r="AG13" s="123"/>
      <c r="AH13" s="123"/>
      <c r="AI13" s="6"/>
    </row>
    <row r="14" spans="1:35" ht="11.25" customHeight="1" x14ac:dyDescent="0.3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"/>
      <c r="AI14" s="1"/>
    </row>
    <row r="15" spans="1:35" ht="23.25" customHeight="1" x14ac:dyDescent="0.3">
      <c r="A15" s="14"/>
      <c r="B15" s="23"/>
      <c r="C15" s="69">
        <v>31589</v>
      </c>
      <c r="D15" s="69"/>
      <c r="E15" s="69"/>
      <c r="F15" s="69"/>
      <c r="G15" s="69">
        <v>18193</v>
      </c>
      <c r="H15" s="69"/>
      <c r="I15" s="69"/>
      <c r="J15" s="69"/>
      <c r="K15" s="69"/>
      <c r="L15" s="69"/>
      <c r="M15" s="69"/>
      <c r="N15" s="69"/>
      <c r="O15" s="69"/>
      <c r="P15" s="69">
        <v>6351</v>
      </c>
      <c r="Q15" s="69"/>
      <c r="R15" s="69"/>
      <c r="S15" s="69"/>
      <c r="T15" s="69"/>
      <c r="U15" s="69"/>
      <c r="V15" s="69"/>
      <c r="W15" s="69"/>
      <c r="X15" s="69"/>
      <c r="Y15" s="69">
        <v>7045</v>
      </c>
      <c r="Z15" s="69"/>
      <c r="AA15" s="69"/>
      <c r="AB15" s="69"/>
      <c r="AC15" s="69"/>
      <c r="AD15" s="10"/>
      <c r="AE15" s="10"/>
      <c r="AF15" s="79">
        <f>SUM(AE17:AF28)</f>
        <v>31588.75</v>
      </c>
      <c r="AG15" s="77">
        <f>SUM(G15:Y15)</f>
        <v>31589</v>
      </c>
      <c r="AH15" s="1"/>
      <c r="AI15" s="1"/>
    </row>
    <row r="16" spans="1:35" ht="20.100000000000001" customHeight="1" x14ac:dyDescent="0.3">
      <c r="A16" s="42" t="s">
        <v>24</v>
      </c>
      <c r="B16" s="45"/>
      <c r="C16" s="69">
        <f>SUM(C17:C28)</f>
        <v>31588.75</v>
      </c>
      <c r="D16" s="69"/>
      <c r="E16" s="69">
        <f t="shared" ref="E16" si="0">SUM(E17:E28)</f>
        <v>231110</v>
      </c>
      <c r="F16" s="69"/>
      <c r="G16" s="69">
        <f t="shared" ref="G16" si="1">SUM(G17:G28)</f>
        <v>18193.05</v>
      </c>
      <c r="H16" s="69"/>
      <c r="I16" s="69"/>
      <c r="J16" s="69"/>
      <c r="K16" s="69">
        <f t="shared" ref="K16:L16" si="2">SUM(K17:K28)</f>
        <v>181844</v>
      </c>
      <c r="L16" s="69">
        <f t="shared" si="2"/>
        <v>181844.74</v>
      </c>
      <c r="M16" s="69"/>
      <c r="N16" s="69"/>
      <c r="O16" s="69"/>
      <c r="P16" s="69">
        <f t="shared" ref="P16" si="3">SUM(P17:P28)</f>
        <v>6350.94</v>
      </c>
      <c r="Q16" s="69"/>
      <c r="R16" s="69"/>
      <c r="S16" s="69"/>
      <c r="T16" s="69">
        <f t="shared" ref="T16:U16" si="4">SUM(T17:T28)</f>
        <v>49264</v>
      </c>
      <c r="U16" s="69">
        <f t="shared" si="4"/>
        <v>49264</v>
      </c>
      <c r="V16" s="69"/>
      <c r="W16" s="69"/>
      <c r="X16" s="69"/>
      <c r="Y16" s="69">
        <f t="shared" ref="Y16" si="5">SUM(Y17:Y28)</f>
        <v>7044.76</v>
      </c>
      <c r="Z16" s="69"/>
      <c r="AA16" s="69"/>
      <c r="AB16" s="69"/>
      <c r="AC16" s="69">
        <f t="shared" ref="AC16" si="6">SUM(AC17:AC28)</f>
        <v>31248.899999999998</v>
      </c>
      <c r="AD16" s="54"/>
      <c r="AE16" s="12"/>
      <c r="AF16" s="78">
        <f>G16+P16+Y16</f>
        <v>31588.75</v>
      </c>
      <c r="AG16" s="12"/>
      <c r="AH16" s="1"/>
      <c r="AI16" s="1"/>
    </row>
    <row r="17" spans="1:35" ht="20.100000000000001" customHeight="1" x14ac:dyDescent="0.3">
      <c r="A17" s="38"/>
      <c r="B17" s="25" t="s">
        <v>25</v>
      </c>
      <c r="C17" s="70">
        <f>SUM(G17,P17,Y17)</f>
        <v>28.060000000000002</v>
      </c>
      <c r="D17" s="73"/>
      <c r="E17" s="70">
        <f>SUM(K17,T17,X17)</f>
        <v>172</v>
      </c>
      <c r="F17" s="73"/>
      <c r="G17" s="73">
        <v>15.8</v>
      </c>
      <c r="H17" s="73"/>
      <c r="I17" s="55">
        <f>G17*100/$G$16</f>
        <v>8.6846350666875544E-2</v>
      </c>
      <c r="J17" s="73"/>
      <c r="K17" s="73">
        <v>125</v>
      </c>
      <c r="L17" s="55">
        <v>125.39</v>
      </c>
      <c r="M17" s="87">
        <f>K17*100/$K$16</f>
        <v>6.8740238886078178E-2</v>
      </c>
      <c r="N17" s="87">
        <f>$AH$21*M17%</f>
        <v>6.8740238886078183E-3</v>
      </c>
      <c r="O17" s="89"/>
      <c r="P17" s="73">
        <v>8.4</v>
      </c>
      <c r="Q17" s="73"/>
      <c r="R17" s="73"/>
      <c r="S17" s="73"/>
      <c r="T17" s="73">
        <v>47</v>
      </c>
      <c r="U17" s="55">
        <v>47</v>
      </c>
      <c r="V17" s="58">
        <f>T17*100/$T$16</f>
        <v>9.5404352062357908E-2</v>
      </c>
      <c r="W17" s="58">
        <f>$AH$22*V17%</f>
        <v>1.9080870412471582E-3</v>
      </c>
      <c r="X17" s="95"/>
      <c r="Y17" s="73">
        <v>3.86</v>
      </c>
      <c r="Z17" s="73"/>
      <c r="AA17" s="55">
        <f>Y17*100/$Y$16</f>
        <v>5.4792498254021424E-2</v>
      </c>
      <c r="AB17" s="73"/>
      <c r="AC17" s="73">
        <v>0.1</v>
      </c>
      <c r="AD17" s="12"/>
      <c r="AE17" s="12"/>
      <c r="AF17" s="78">
        <f t="shared" ref="AF17:AF28" si="7">G17+P17+Y17</f>
        <v>28.060000000000002</v>
      </c>
      <c r="AG17" s="12">
        <f>K16*100/E16</f>
        <v>78.682878283068675</v>
      </c>
      <c r="AH17" s="1"/>
      <c r="AI17" s="1"/>
    </row>
    <row r="18" spans="1:35" ht="20.100000000000001" customHeight="1" x14ac:dyDescent="0.3">
      <c r="A18" s="38"/>
      <c r="B18" s="26" t="s">
        <v>26</v>
      </c>
      <c r="C18" s="70">
        <f t="shared" ref="C18:C28" si="8">SUM(G18,P18,Y18)</f>
        <v>301.74</v>
      </c>
      <c r="D18" s="73"/>
      <c r="E18" s="70">
        <f t="shared" ref="E18:E28" si="9">SUM(K18,T18,X18)</f>
        <v>2494</v>
      </c>
      <c r="F18" s="73"/>
      <c r="G18" s="73">
        <v>214.16</v>
      </c>
      <c r="H18" s="73"/>
      <c r="I18" s="55">
        <f t="shared" ref="I18:I28" si="10">G18*100/$G$16</f>
        <v>1.1771528138492446</v>
      </c>
      <c r="J18" s="73"/>
      <c r="K18" s="73">
        <v>2049</v>
      </c>
      <c r="L18" s="55">
        <v>2048.6799999999998</v>
      </c>
      <c r="M18" s="87">
        <f t="shared" ref="M18:M28" si="11">K18*100/$K$16</f>
        <v>1.1267899958205936</v>
      </c>
      <c r="N18" s="87">
        <f t="shared" ref="N18:N28" si="12">$AH$21*M18%</f>
        <v>0.11267899958205936</v>
      </c>
      <c r="O18" s="89"/>
      <c r="P18" s="73">
        <v>41.58</v>
      </c>
      <c r="Q18" s="73"/>
      <c r="R18" s="73"/>
      <c r="S18" s="73"/>
      <c r="T18" s="73">
        <v>445</v>
      </c>
      <c r="U18" s="55">
        <v>445</v>
      </c>
      <c r="V18" s="58">
        <f t="shared" ref="V18:V28" si="13">T18*100/$T$16</f>
        <v>0.90329652484572909</v>
      </c>
      <c r="W18" s="58">
        <f t="shared" ref="W18:W28" si="14">$AH$22*V18%</f>
        <v>1.8065930496914583E-2</v>
      </c>
      <c r="X18" s="95"/>
      <c r="Y18" s="73">
        <v>46</v>
      </c>
      <c r="Z18" s="73"/>
      <c r="AA18" s="55">
        <f t="shared" ref="AA18:AA28" si="15">Y18*100/$Y$16</f>
        <v>0.65296759577331231</v>
      </c>
      <c r="AB18" s="73"/>
      <c r="AC18" s="73">
        <v>273.42</v>
      </c>
      <c r="AD18" s="12"/>
      <c r="AE18" s="12"/>
      <c r="AF18" s="78">
        <f t="shared" si="7"/>
        <v>301.74</v>
      </c>
      <c r="AG18" s="12">
        <f>T16*100/E16</f>
        <v>21.316256328155426</v>
      </c>
      <c r="AH18" s="1"/>
      <c r="AI18" s="1"/>
    </row>
    <row r="19" spans="1:35" ht="20.100000000000001" customHeight="1" x14ac:dyDescent="0.3">
      <c r="A19" s="38"/>
      <c r="B19" s="26" t="s">
        <v>27</v>
      </c>
      <c r="C19" s="70">
        <f t="shared" si="8"/>
        <v>894.77</v>
      </c>
      <c r="D19" s="73"/>
      <c r="E19" s="70">
        <f t="shared" si="9"/>
        <v>6527</v>
      </c>
      <c r="F19" s="73"/>
      <c r="G19" s="73">
        <v>568.32000000000005</v>
      </c>
      <c r="H19" s="73"/>
      <c r="I19" s="55">
        <f t="shared" si="10"/>
        <v>3.1238302538606781</v>
      </c>
      <c r="J19" s="73"/>
      <c r="K19" s="73">
        <v>5672</v>
      </c>
      <c r="L19" s="55">
        <v>5672.44</v>
      </c>
      <c r="M19" s="87">
        <f t="shared" si="11"/>
        <v>3.1191570796946833</v>
      </c>
      <c r="N19" s="87">
        <f t="shared" si="12"/>
        <v>0.31191570796946833</v>
      </c>
      <c r="O19" s="89"/>
      <c r="P19" s="73">
        <v>130.94999999999999</v>
      </c>
      <c r="Q19" s="73"/>
      <c r="R19" s="73"/>
      <c r="S19" s="73"/>
      <c r="T19" s="73">
        <v>855</v>
      </c>
      <c r="U19" s="55">
        <v>855</v>
      </c>
      <c r="V19" s="58">
        <f t="shared" si="13"/>
        <v>1.7355472556024683</v>
      </c>
      <c r="W19" s="58">
        <f t="shared" si="14"/>
        <v>3.4710945112049363E-2</v>
      </c>
      <c r="X19" s="96"/>
      <c r="Y19" s="73">
        <v>195.5</v>
      </c>
      <c r="Z19" s="73"/>
      <c r="AA19" s="55">
        <f t="shared" si="15"/>
        <v>2.7751122820365777</v>
      </c>
      <c r="AB19" s="73"/>
      <c r="AC19" s="73">
        <v>1808.43</v>
      </c>
      <c r="AD19" s="6"/>
      <c r="AE19" s="6"/>
      <c r="AF19" s="78">
        <f t="shared" si="7"/>
        <v>894.77</v>
      </c>
      <c r="AG19" s="39">
        <f>AC16*100/E16</f>
        <v>13.521223659729133</v>
      </c>
    </row>
    <row r="20" spans="1:35" ht="20.100000000000001" customHeight="1" x14ac:dyDescent="0.3">
      <c r="A20" s="38"/>
      <c r="B20" s="26" t="s">
        <v>28</v>
      </c>
      <c r="C20" s="70">
        <f t="shared" si="8"/>
        <v>1418.95</v>
      </c>
      <c r="D20" s="73"/>
      <c r="E20" s="70">
        <f t="shared" si="9"/>
        <v>12277</v>
      </c>
      <c r="F20" s="73"/>
      <c r="G20" s="73">
        <v>909.28</v>
      </c>
      <c r="H20" s="73"/>
      <c r="I20" s="55">
        <f t="shared" si="10"/>
        <v>4.9979525148339619</v>
      </c>
      <c r="J20" s="73"/>
      <c r="K20" s="73">
        <v>10009</v>
      </c>
      <c r="L20" s="55">
        <v>10009.34</v>
      </c>
      <c r="M20" s="87">
        <f t="shared" si="11"/>
        <v>5.504168408086052</v>
      </c>
      <c r="N20" s="87">
        <f t="shared" si="12"/>
        <v>0.5504168408086052</v>
      </c>
      <c r="O20" s="99">
        <v>1</v>
      </c>
      <c r="P20" s="73">
        <v>249.23</v>
      </c>
      <c r="Q20" s="73"/>
      <c r="R20" s="73"/>
      <c r="S20" s="73"/>
      <c r="T20" s="73">
        <v>2268</v>
      </c>
      <c r="U20" s="55">
        <v>2268</v>
      </c>
      <c r="V20" s="58">
        <f t="shared" si="13"/>
        <v>4.6037674569665477</v>
      </c>
      <c r="W20" s="58">
        <f t="shared" si="14"/>
        <v>9.207534913933095E-2</v>
      </c>
      <c r="X20" s="96"/>
      <c r="Y20" s="73">
        <v>260.44</v>
      </c>
      <c r="Z20" s="73"/>
      <c r="AA20" s="55">
        <f t="shared" si="15"/>
        <v>3.6969321878956842</v>
      </c>
      <c r="AB20" s="73"/>
      <c r="AC20" s="73">
        <v>1364.05</v>
      </c>
      <c r="AD20" s="10"/>
      <c r="AE20" s="10"/>
      <c r="AF20" s="78">
        <f t="shared" si="7"/>
        <v>1418.95</v>
      </c>
      <c r="AG20" s="10"/>
    </row>
    <row r="21" spans="1:35" ht="20.100000000000001" customHeight="1" x14ac:dyDescent="0.3">
      <c r="A21" s="38"/>
      <c r="B21" s="26" t="s">
        <v>29</v>
      </c>
      <c r="C21" s="70">
        <f t="shared" si="8"/>
        <v>1950</v>
      </c>
      <c r="D21" s="73"/>
      <c r="E21" s="70">
        <f t="shared" si="9"/>
        <v>15758</v>
      </c>
      <c r="F21" s="73"/>
      <c r="G21" s="73">
        <v>1209.78</v>
      </c>
      <c r="H21" s="73"/>
      <c r="I21" s="55">
        <f t="shared" si="10"/>
        <v>6.6496821588463728</v>
      </c>
      <c r="J21" s="73"/>
      <c r="K21" s="73">
        <v>12704</v>
      </c>
      <c r="L21" s="55">
        <v>12704.44</v>
      </c>
      <c r="M21" s="87">
        <f t="shared" si="11"/>
        <v>6.9862079584698975</v>
      </c>
      <c r="N21" s="87">
        <f t="shared" si="12"/>
        <v>0.69862079584698977</v>
      </c>
      <c r="O21" s="99">
        <v>1</v>
      </c>
      <c r="P21" s="73">
        <v>314.62</v>
      </c>
      <c r="Q21" s="73"/>
      <c r="R21" s="73"/>
      <c r="S21" s="73"/>
      <c r="T21" s="73">
        <v>3054</v>
      </c>
      <c r="U21" s="55">
        <v>3054</v>
      </c>
      <c r="V21" s="58">
        <f t="shared" si="13"/>
        <v>6.1992530042221503</v>
      </c>
      <c r="W21" s="58">
        <f t="shared" si="14"/>
        <v>0.123985060084443</v>
      </c>
      <c r="X21" s="96"/>
      <c r="Y21" s="73">
        <v>425.6</v>
      </c>
      <c r="Z21" s="73"/>
      <c r="AA21" s="55">
        <f t="shared" si="15"/>
        <v>6.0413697556765591</v>
      </c>
      <c r="AB21" s="73"/>
      <c r="AC21" s="73">
        <v>2607.1799999999998</v>
      </c>
      <c r="AD21" s="14"/>
      <c r="AE21" s="1"/>
      <c r="AF21" s="78">
        <f t="shared" si="7"/>
        <v>1950</v>
      </c>
      <c r="AG21" s="1"/>
      <c r="AH21" s="4">
        <v>10</v>
      </c>
    </row>
    <row r="22" spans="1:35" ht="20.100000000000001" customHeight="1" x14ac:dyDescent="0.3">
      <c r="A22" s="38"/>
      <c r="B22" s="26" t="s">
        <v>30</v>
      </c>
      <c r="C22" s="70">
        <f t="shared" si="8"/>
        <v>3140.27</v>
      </c>
      <c r="D22" s="73"/>
      <c r="E22" s="70">
        <f t="shared" si="9"/>
        <v>24348</v>
      </c>
      <c r="F22" s="73"/>
      <c r="G22" s="73">
        <v>1841.52</v>
      </c>
      <c r="H22" s="73"/>
      <c r="I22" s="55">
        <f t="shared" si="10"/>
        <v>10.122107068358522</v>
      </c>
      <c r="J22" s="73"/>
      <c r="K22" s="73">
        <v>19322</v>
      </c>
      <c r="L22" s="55">
        <v>19321.39</v>
      </c>
      <c r="M22" s="87">
        <f t="shared" si="11"/>
        <v>10.62559116605442</v>
      </c>
      <c r="N22" s="87">
        <f t="shared" si="12"/>
        <v>1.062559116605442</v>
      </c>
      <c r="O22" s="99">
        <v>1</v>
      </c>
      <c r="P22" s="73">
        <v>629.16999999999996</v>
      </c>
      <c r="Q22" s="73"/>
      <c r="R22" s="73"/>
      <c r="S22" s="73"/>
      <c r="T22" s="73">
        <v>5026</v>
      </c>
      <c r="U22" s="55">
        <v>5026</v>
      </c>
      <c r="V22" s="58">
        <f t="shared" si="13"/>
        <v>10.202176031178954</v>
      </c>
      <c r="W22" s="58">
        <f t="shared" si="14"/>
        <v>0.20404352062357908</v>
      </c>
      <c r="X22" s="96"/>
      <c r="Y22" s="73">
        <v>669.58</v>
      </c>
      <c r="Z22" s="73"/>
      <c r="AA22" s="55">
        <f t="shared" si="15"/>
        <v>9.5046531038672715</v>
      </c>
      <c r="AB22" s="73"/>
      <c r="AC22" s="73">
        <v>3389.25</v>
      </c>
      <c r="AD22" s="14"/>
      <c r="AE22" s="1"/>
      <c r="AF22" s="78">
        <f t="shared" si="7"/>
        <v>3140.27</v>
      </c>
      <c r="AG22" s="1"/>
      <c r="AH22" s="4">
        <v>2</v>
      </c>
    </row>
    <row r="23" spans="1:35" ht="20.100000000000001" customHeight="1" x14ac:dyDescent="0.3">
      <c r="A23" s="38"/>
      <c r="B23" s="26" t="s">
        <v>31</v>
      </c>
      <c r="C23" s="70">
        <f t="shared" si="8"/>
        <v>4670.01</v>
      </c>
      <c r="D23" s="73"/>
      <c r="E23" s="70">
        <f t="shared" si="9"/>
        <v>54736</v>
      </c>
      <c r="F23" s="73"/>
      <c r="G23" s="73">
        <v>2407.06</v>
      </c>
      <c r="H23" s="73"/>
      <c r="I23" s="55">
        <f t="shared" si="10"/>
        <v>13.230656761785408</v>
      </c>
      <c r="J23" s="73"/>
      <c r="K23" s="73">
        <v>44125</v>
      </c>
      <c r="L23" s="55">
        <v>44125.279999999999</v>
      </c>
      <c r="M23" s="87">
        <f t="shared" si="11"/>
        <v>24.265304326785596</v>
      </c>
      <c r="N23" s="87">
        <f t="shared" si="12"/>
        <v>2.4265304326785597</v>
      </c>
      <c r="O23" s="99">
        <v>1</v>
      </c>
      <c r="P23" s="73">
        <v>1202.8499999999999</v>
      </c>
      <c r="Q23" s="73"/>
      <c r="R23" s="73"/>
      <c r="S23" s="73"/>
      <c r="T23" s="73">
        <v>10610</v>
      </c>
      <c r="U23" s="55">
        <v>10610</v>
      </c>
      <c r="V23" s="58">
        <f t="shared" si="13"/>
        <v>21.537025008119521</v>
      </c>
      <c r="W23" s="58">
        <f t="shared" si="14"/>
        <v>0.43074050016239041</v>
      </c>
      <c r="X23" s="96">
        <v>1</v>
      </c>
      <c r="Y23" s="73">
        <v>1060.0999999999999</v>
      </c>
      <c r="Z23" s="73"/>
      <c r="AA23" s="55">
        <f t="shared" si="15"/>
        <v>15.048064093028007</v>
      </c>
      <c r="AB23" s="73"/>
      <c r="AC23" s="73">
        <v>4432.7299999999996</v>
      </c>
      <c r="AD23" s="14"/>
      <c r="AE23" s="1"/>
      <c r="AF23" s="78">
        <f t="shared" si="7"/>
        <v>4670.01</v>
      </c>
      <c r="AG23" s="1"/>
    </row>
    <row r="24" spans="1:35" ht="20.100000000000001" customHeight="1" x14ac:dyDescent="0.3">
      <c r="A24" s="38"/>
      <c r="B24" s="26" t="s">
        <v>32</v>
      </c>
      <c r="C24" s="70">
        <f t="shared" si="8"/>
        <v>5317.05</v>
      </c>
      <c r="D24" s="73"/>
      <c r="E24" s="70">
        <f t="shared" si="9"/>
        <v>34190</v>
      </c>
      <c r="F24" s="73"/>
      <c r="G24" s="73">
        <v>2561.56</v>
      </c>
      <c r="H24" s="73"/>
      <c r="I24" s="55">
        <f t="shared" si="10"/>
        <v>14.079882152800108</v>
      </c>
      <c r="J24" s="55">
        <f>H24*100/$G$16</f>
        <v>0</v>
      </c>
      <c r="K24" s="73">
        <v>22825</v>
      </c>
      <c r="L24" s="55">
        <v>22824.94</v>
      </c>
      <c r="M24" s="87">
        <f t="shared" si="11"/>
        <v>12.551967620597875</v>
      </c>
      <c r="N24" s="87">
        <f t="shared" si="12"/>
        <v>1.2551967620597875</v>
      </c>
      <c r="O24" s="99">
        <v>1</v>
      </c>
      <c r="P24" s="73">
        <v>1461.94</v>
      </c>
      <c r="Q24" s="73"/>
      <c r="R24" s="73"/>
      <c r="S24" s="73"/>
      <c r="T24" s="73">
        <v>11364</v>
      </c>
      <c r="U24" s="55">
        <v>11364</v>
      </c>
      <c r="V24" s="58">
        <f t="shared" si="13"/>
        <v>23.067554400779475</v>
      </c>
      <c r="W24" s="58">
        <f t="shared" si="14"/>
        <v>0.46135108801558949</v>
      </c>
      <c r="X24" s="96">
        <v>1</v>
      </c>
      <c r="Y24" s="73">
        <v>1293.55</v>
      </c>
      <c r="Z24" s="73"/>
      <c r="AA24" s="55">
        <f t="shared" si="15"/>
        <v>18.361874641577568</v>
      </c>
      <c r="AB24" s="73"/>
      <c r="AC24" s="73">
        <v>5546.73</v>
      </c>
      <c r="AD24" s="14"/>
      <c r="AE24" s="1"/>
      <c r="AF24" s="78">
        <f t="shared" si="7"/>
        <v>5317.05</v>
      </c>
      <c r="AG24" s="1"/>
    </row>
    <row r="25" spans="1:35" ht="20.100000000000001" customHeight="1" x14ac:dyDescent="0.3">
      <c r="A25" s="38"/>
      <c r="B25" s="26" t="s">
        <v>33</v>
      </c>
      <c r="C25" s="70">
        <f t="shared" si="8"/>
        <v>5350.34</v>
      </c>
      <c r="D25" s="73"/>
      <c r="E25" s="70">
        <f t="shared" si="9"/>
        <v>34716</v>
      </c>
      <c r="F25" s="73"/>
      <c r="G25" s="73">
        <v>2925</v>
      </c>
      <c r="H25" s="73"/>
      <c r="I25" s="55">
        <f t="shared" si="10"/>
        <v>16.07756808231715</v>
      </c>
      <c r="J25" s="73">
        <v>1</v>
      </c>
      <c r="K25" s="73">
        <v>27488</v>
      </c>
      <c r="L25" s="55">
        <v>27487.83</v>
      </c>
      <c r="M25" s="87">
        <f t="shared" si="11"/>
        <v>15.116253492004136</v>
      </c>
      <c r="N25" s="87">
        <f t="shared" si="12"/>
        <v>1.5116253492004137</v>
      </c>
      <c r="O25" s="99">
        <v>2</v>
      </c>
      <c r="P25" s="73">
        <v>1068.93</v>
      </c>
      <c r="Q25" s="73"/>
      <c r="R25" s="73"/>
      <c r="S25" s="73"/>
      <c r="T25" s="73">
        <v>7228</v>
      </c>
      <c r="U25" s="55">
        <v>7228</v>
      </c>
      <c r="V25" s="58">
        <f t="shared" si="13"/>
        <v>14.671971419291978</v>
      </c>
      <c r="W25" s="58">
        <f t="shared" si="14"/>
        <v>0.29343942838583958</v>
      </c>
      <c r="X25" s="96"/>
      <c r="Y25" s="73">
        <v>1356.41</v>
      </c>
      <c r="Z25" s="73"/>
      <c r="AA25" s="55">
        <f t="shared" si="15"/>
        <v>19.254169056149536</v>
      </c>
      <c r="AB25" s="73">
        <v>1</v>
      </c>
      <c r="AC25" s="73">
        <v>6075.92</v>
      </c>
      <c r="AD25" s="14"/>
      <c r="AE25" s="1"/>
      <c r="AF25" s="78">
        <f t="shared" si="7"/>
        <v>5350.34</v>
      </c>
      <c r="AG25" s="1"/>
    </row>
    <row r="26" spans="1:35" ht="20.100000000000001" customHeight="1" x14ac:dyDescent="0.3">
      <c r="A26" s="38"/>
      <c r="B26" s="26" t="s">
        <v>34</v>
      </c>
      <c r="C26" s="70">
        <f t="shared" si="8"/>
        <v>3355.2599999999998</v>
      </c>
      <c r="D26" s="73"/>
      <c r="E26" s="70">
        <f t="shared" si="9"/>
        <v>18325</v>
      </c>
      <c r="F26" s="73"/>
      <c r="G26" s="73">
        <v>1861.88</v>
      </c>
      <c r="H26" s="73"/>
      <c r="I26" s="55">
        <f t="shared" si="10"/>
        <v>10.234017935420395</v>
      </c>
      <c r="J26" s="73"/>
      <c r="K26" s="73">
        <v>13328</v>
      </c>
      <c r="L26" s="55">
        <v>13328.06</v>
      </c>
      <c r="M26" s="87">
        <f t="shared" si="11"/>
        <v>7.3293592309891995</v>
      </c>
      <c r="N26" s="87">
        <f t="shared" si="12"/>
        <v>0.73293592309891986</v>
      </c>
      <c r="O26" s="99">
        <v>1</v>
      </c>
      <c r="P26" s="73">
        <v>656.45</v>
      </c>
      <c r="Q26" s="73"/>
      <c r="R26" s="73"/>
      <c r="S26" s="73"/>
      <c r="T26" s="73">
        <v>4997</v>
      </c>
      <c r="U26" s="55">
        <v>4997</v>
      </c>
      <c r="V26" s="58">
        <f t="shared" si="13"/>
        <v>10.143309516076648</v>
      </c>
      <c r="W26" s="58">
        <f t="shared" si="14"/>
        <v>0.20286619032153297</v>
      </c>
      <c r="X26" s="96"/>
      <c r="Y26" s="73">
        <v>836.93</v>
      </c>
      <c r="Z26" s="73"/>
      <c r="AA26" s="55">
        <f t="shared" si="15"/>
        <v>11.880177607186051</v>
      </c>
      <c r="AB26" s="73"/>
      <c r="AC26" s="73">
        <v>2717.55</v>
      </c>
      <c r="AD26" s="1"/>
      <c r="AE26" s="1"/>
      <c r="AF26" s="78">
        <f t="shared" si="7"/>
        <v>3355.2599999999998</v>
      </c>
      <c r="AG26" s="1"/>
    </row>
    <row r="27" spans="1:35" ht="20.100000000000001" customHeight="1" x14ac:dyDescent="0.3">
      <c r="A27" s="38"/>
      <c r="B27" s="26" t="s">
        <v>35</v>
      </c>
      <c r="C27" s="70">
        <f t="shared" si="8"/>
        <v>1848.3600000000001</v>
      </c>
      <c r="D27" s="73"/>
      <c r="E27" s="70">
        <f t="shared" si="9"/>
        <v>9582</v>
      </c>
      <c r="F27" s="73"/>
      <c r="G27" s="73">
        <v>1123.1500000000001</v>
      </c>
      <c r="H27" s="73"/>
      <c r="I27" s="55">
        <f t="shared" si="10"/>
        <v>6.1735113133861566</v>
      </c>
      <c r="J27" s="73"/>
      <c r="K27" s="73">
        <v>7779</v>
      </c>
      <c r="L27" s="55">
        <v>7778.91</v>
      </c>
      <c r="M27" s="87">
        <f t="shared" si="11"/>
        <v>4.2778425463584169</v>
      </c>
      <c r="N27" s="87">
        <f t="shared" si="12"/>
        <v>0.42778425463584169</v>
      </c>
      <c r="O27" s="99">
        <v>1</v>
      </c>
      <c r="P27" s="73">
        <v>278.24</v>
      </c>
      <c r="Q27" s="73"/>
      <c r="R27" s="73"/>
      <c r="S27" s="73"/>
      <c r="T27" s="73">
        <v>1803</v>
      </c>
      <c r="U27" s="55">
        <v>1803</v>
      </c>
      <c r="V27" s="58">
        <f t="shared" si="13"/>
        <v>3.6598733354985384</v>
      </c>
      <c r="W27" s="58">
        <f t="shared" si="14"/>
        <v>7.3197466709970765E-2</v>
      </c>
      <c r="X27" s="96"/>
      <c r="Y27" s="73">
        <v>446.97</v>
      </c>
      <c r="Z27" s="73"/>
      <c r="AA27" s="55">
        <f t="shared" si="15"/>
        <v>6.3447157887564654</v>
      </c>
      <c r="AB27" s="73"/>
      <c r="AC27" s="73">
        <v>1644.3</v>
      </c>
      <c r="AD27" s="1"/>
      <c r="AE27" s="1"/>
      <c r="AF27" s="78">
        <f t="shared" si="7"/>
        <v>1848.3600000000001</v>
      </c>
      <c r="AG27" s="1"/>
    </row>
    <row r="28" spans="1:35" ht="20.100000000000001" customHeight="1" x14ac:dyDescent="0.3">
      <c r="A28" s="59"/>
      <c r="B28" s="60" t="s">
        <v>65</v>
      </c>
      <c r="C28" s="70">
        <f t="shared" si="8"/>
        <v>3313.94</v>
      </c>
      <c r="D28" s="75"/>
      <c r="E28" s="70">
        <f t="shared" si="9"/>
        <v>17985</v>
      </c>
      <c r="F28" s="75"/>
      <c r="G28" s="75">
        <v>2555.54</v>
      </c>
      <c r="H28" s="75"/>
      <c r="I28" s="55">
        <f t="shared" si="10"/>
        <v>14.046792593875134</v>
      </c>
      <c r="J28" s="75"/>
      <c r="K28" s="75">
        <v>16418</v>
      </c>
      <c r="L28" s="61">
        <v>16418.04</v>
      </c>
      <c r="M28" s="87">
        <f t="shared" si="11"/>
        <v>9.0286179362530525</v>
      </c>
      <c r="N28" s="87">
        <f t="shared" si="12"/>
        <v>0.90286179362530528</v>
      </c>
      <c r="O28" s="99">
        <v>1</v>
      </c>
      <c r="P28" s="75">
        <v>308.58</v>
      </c>
      <c r="Q28" s="75"/>
      <c r="R28" s="75"/>
      <c r="S28" s="75"/>
      <c r="T28" s="75">
        <v>1567</v>
      </c>
      <c r="U28" s="61">
        <v>1567</v>
      </c>
      <c r="V28" s="58">
        <f t="shared" si="13"/>
        <v>3.1808216953556347</v>
      </c>
      <c r="W28" s="58">
        <f t="shared" si="14"/>
        <v>6.3616433907112691E-2</v>
      </c>
      <c r="X28" s="97"/>
      <c r="Y28" s="75">
        <v>449.82</v>
      </c>
      <c r="Z28" s="75"/>
      <c r="AA28" s="55">
        <f t="shared" si="15"/>
        <v>6.3851713897989422</v>
      </c>
      <c r="AB28" s="75"/>
      <c r="AC28" s="75">
        <v>1389.24</v>
      </c>
      <c r="AD28" s="1"/>
      <c r="AE28" s="1"/>
      <c r="AF28" s="78">
        <f t="shared" si="7"/>
        <v>3313.94</v>
      </c>
      <c r="AG28" s="1"/>
    </row>
    <row r="29" spans="1:35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98">
        <f>SUM(O20:O28)</f>
        <v>10</v>
      </c>
      <c r="P29" s="1"/>
      <c r="Q29" s="1"/>
      <c r="R29" s="1"/>
      <c r="S29" s="1"/>
      <c r="T29" s="1"/>
      <c r="U29" s="1"/>
      <c r="V29" s="1"/>
      <c r="W29" s="1"/>
      <c r="X29" s="98">
        <f>SUM(X20:X28)</f>
        <v>2</v>
      </c>
      <c r="Y29" s="1"/>
      <c r="Z29" s="1"/>
      <c r="AA29" s="1"/>
      <c r="AB29" s="1"/>
      <c r="AC29" s="103">
        <f>T16+'ตาราง 16.5 (ปรับชาย)'!W16</f>
        <v>280878</v>
      </c>
      <c r="AD29" s="1"/>
      <c r="AE29" s="1"/>
      <c r="AF29" s="1"/>
      <c r="AG29" s="1"/>
    </row>
    <row r="30" spans="1:35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48"/>
      <c r="AE30" s="1"/>
      <c r="AF30" s="1"/>
      <c r="AG30" s="1"/>
    </row>
    <row r="31" spans="1:35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5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</sheetData>
  <mergeCells count="40">
    <mergeCell ref="C13:D13"/>
    <mergeCell ref="E13:F13"/>
    <mergeCell ref="G13:H13"/>
    <mergeCell ref="K13:L13"/>
    <mergeCell ref="P13:Q13"/>
    <mergeCell ref="T12:U12"/>
    <mergeCell ref="Y12:Z12"/>
    <mergeCell ref="AC12:AD12"/>
    <mergeCell ref="AE13:AF13"/>
    <mergeCell ref="AG13:AH13"/>
    <mergeCell ref="AE12:AF12"/>
    <mergeCell ref="AG12:AH12"/>
    <mergeCell ref="T13:U13"/>
    <mergeCell ref="Y13:Z13"/>
    <mergeCell ref="AC13:AD13"/>
    <mergeCell ref="C12:D12"/>
    <mergeCell ref="E12:F12"/>
    <mergeCell ref="G12:H12"/>
    <mergeCell ref="K12:L12"/>
    <mergeCell ref="P12:Q12"/>
    <mergeCell ref="AE8:AH11"/>
    <mergeCell ref="A9:B9"/>
    <mergeCell ref="C9:F9"/>
    <mergeCell ref="G9:L9"/>
    <mergeCell ref="P9:U9"/>
    <mergeCell ref="Y9:AD9"/>
    <mergeCell ref="G10:L10"/>
    <mergeCell ref="P10:U10"/>
    <mergeCell ref="Y10:AD10"/>
    <mergeCell ref="P11:U11"/>
    <mergeCell ref="Y11:AD11"/>
    <mergeCell ref="G6:L6"/>
    <mergeCell ref="P6:AD6"/>
    <mergeCell ref="G7:L7"/>
    <mergeCell ref="P7:AD7"/>
    <mergeCell ref="A8:B8"/>
    <mergeCell ref="C8:F8"/>
    <mergeCell ref="G8:L8"/>
    <mergeCell ref="P8:U8"/>
    <mergeCell ref="Y8:AD8"/>
  </mergeCells>
  <pageMargins left="0.31496062992125984" right="0.31496062992125984" top="0.43" bottom="0.23" header="0.19685039370078741" footer="0.16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 16.5-126</vt:lpstr>
      <vt:lpstr>ตาราง 16.5 (ชาย)-127</vt:lpstr>
      <vt:lpstr>ตาราง 16.5 (หญิง)-128</vt:lpstr>
      <vt:lpstr>คำนวณ</vt:lpstr>
      <vt:lpstr>ตาราง 16.4-ตรวจสอบตรงกัน</vt:lpstr>
      <vt:lpstr>ตาราง 16.5 (ปรับชาย)</vt:lpstr>
      <vt:lpstr>ตาราง 16.5 (ปรับหญิง)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nong</cp:lastModifiedBy>
  <cp:lastPrinted>2015-02-05T09:34:17Z</cp:lastPrinted>
  <dcterms:created xsi:type="dcterms:W3CDTF">2013-11-08T07:04:10Z</dcterms:created>
  <dcterms:modified xsi:type="dcterms:W3CDTF">2015-02-05T09:34:38Z</dcterms:modified>
</cp:coreProperties>
</file>