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75" windowWidth="19095" windowHeight="11760"/>
  </bookViews>
  <sheets>
    <sheet name="T-2.3น.21" sheetId="1" r:id="rId1"/>
  </sheets>
  <definedNames>
    <definedName name="_xlnm.Print_Area" localSheetId="0">'T-2.3น.21'!$A$1:$AD$32</definedName>
  </definedNames>
  <calcPr calcId="145621"/>
</workbook>
</file>

<file path=xl/calcChain.xml><?xml version="1.0" encoding="utf-8"?>
<calcChain xmlns="http://schemas.openxmlformats.org/spreadsheetml/2006/main">
  <c r="Q23" i="1" l="1"/>
  <c r="P23" i="1"/>
  <c r="O23" i="1"/>
  <c r="N23" i="1"/>
  <c r="M23" i="1"/>
  <c r="L23" i="1"/>
  <c r="Q21" i="1"/>
  <c r="P21" i="1"/>
  <c r="O21" i="1"/>
  <c r="N21" i="1"/>
  <c r="M21" i="1"/>
  <c r="L21" i="1"/>
  <c r="Q19" i="1"/>
  <c r="P19" i="1"/>
  <c r="O19" i="1"/>
  <c r="N19" i="1"/>
  <c r="M19" i="1"/>
  <c r="L19" i="1"/>
  <c r="Q17" i="1"/>
  <c r="P17" i="1"/>
  <c r="O17" i="1"/>
  <c r="N17" i="1"/>
  <c r="M17" i="1"/>
  <c r="L17" i="1"/>
  <c r="Q16" i="1"/>
  <c r="P16" i="1"/>
  <c r="O16" i="1"/>
  <c r="N16" i="1"/>
  <c r="M16" i="1"/>
  <c r="L16" i="1"/>
  <c r="Q14" i="1"/>
  <c r="P14" i="1"/>
  <c r="O14" i="1"/>
  <c r="N14" i="1"/>
  <c r="M14" i="1"/>
  <c r="L14" i="1"/>
  <c r="Q13" i="1"/>
  <c r="P13" i="1"/>
  <c r="O13" i="1"/>
  <c r="N13" i="1"/>
  <c r="M13" i="1"/>
  <c r="L13" i="1"/>
  <c r="Q11" i="1"/>
  <c r="P11" i="1"/>
  <c r="O11" i="1"/>
  <c r="N11" i="1"/>
  <c r="M11" i="1"/>
  <c r="L11" i="1"/>
  <c r="Q10" i="1"/>
  <c r="P10" i="1"/>
  <c r="O10" i="1"/>
  <c r="N10" i="1"/>
  <c r="M10" i="1"/>
  <c r="L10" i="1"/>
  <c r="Q9" i="1"/>
  <c r="P9" i="1"/>
  <c r="O9" i="1"/>
  <c r="N9" i="1"/>
  <c r="M9" i="1"/>
  <c r="L9" i="1"/>
</calcChain>
</file>

<file path=xl/sharedStrings.xml><?xml version="1.0" encoding="utf-8"?>
<sst xmlns="http://schemas.openxmlformats.org/spreadsheetml/2006/main" count="109" uniqueCount="57">
  <si>
    <t>ตาราง</t>
  </si>
  <si>
    <t>Table</t>
  </si>
  <si>
    <t>(หน่วยเป็นพัน  In thousands)</t>
  </si>
  <si>
    <t>อาชีพ</t>
  </si>
  <si>
    <t>2556 (2013)</t>
  </si>
  <si>
    <t>2557 (2014)</t>
  </si>
  <si>
    <t>Occupation</t>
  </si>
  <si>
    <t xml:space="preserve"> ไตรมาสที่ 1</t>
  </si>
  <si>
    <t xml:space="preserve"> ไตรมาสที่ 2</t>
  </si>
  <si>
    <t xml:space="preserve"> ไตรมาสที่ 3</t>
  </si>
  <si>
    <t xml:space="preserve"> ไตรมาสที่ 4</t>
  </si>
  <si>
    <t xml:space="preserve"> Quarter 1</t>
  </si>
  <si>
    <t xml:space="preserve"> Quarter 2</t>
  </si>
  <si>
    <t xml:space="preserve"> Quarter 3</t>
  </si>
  <si>
    <t xml:space="preserve"> Quarter 4</t>
  </si>
  <si>
    <t>รวม</t>
  </si>
  <si>
    <t>ชาย</t>
  </si>
  <si>
    <t>หญิง</t>
  </si>
  <si>
    <t>Total</t>
  </si>
  <si>
    <t>Male</t>
  </si>
  <si>
    <t>Female</t>
  </si>
  <si>
    <t>รวมยอด</t>
  </si>
  <si>
    <t>ผู้บัญญัติกฏหมาย ข้าราชการระดับอาวุโส และผู้จัดการ</t>
  </si>
  <si>
    <t>Legislators, senior officials and managers</t>
  </si>
  <si>
    <t>ผู้ประกอบวิชาชีพด้านต่าง ๆ</t>
  </si>
  <si>
    <t>Professionals</t>
  </si>
  <si>
    <t>ผู้ประกอบวิชาชีพด้านเทคนิคสาขาต่างๆ</t>
  </si>
  <si>
    <t>และอาชีพที่เกี่ยวข้อง</t>
  </si>
  <si>
    <t>Technicians and associate professionals</t>
  </si>
  <si>
    <t>เสมียน</t>
  </si>
  <si>
    <t>Clerks</t>
  </si>
  <si>
    <t>Service workers and shop and market</t>
  </si>
  <si>
    <t>พนักงานบริการและพนักงานในร้านค้า และตลาด</t>
  </si>
  <si>
    <t>sales workers</t>
  </si>
  <si>
    <t>ผู้ปฏิบัติงานที่มีฝีมือในด้านการเกษตร และการประมง</t>
  </si>
  <si>
    <t>Skilled agricultural and fishery workers</t>
  </si>
  <si>
    <t>ผู้ปฏิบัติงานด้านความสามารถทางฝีมือ</t>
  </si>
  <si>
    <t>และธุรกิจการค้าที่เกี่ยวข้อง</t>
  </si>
  <si>
    <t>Craft and related trades workers</t>
  </si>
  <si>
    <t>ผู้ปฏิบัติการโรงงานและเครื่องจักร</t>
  </si>
  <si>
    <t xml:space="preserve">Plant and machine operators and </t>
  </si>
  <si>
    <t>และผู้ปฏิบัติงานด้านการประกอบ</t>
  </si>
  <si>
    <t>assemblers</t>
  </si>
  <si>
    <t>อาชีพขั้นพื้นฐานต่างๆ ในด้านการขาย</t>
  </si>
  <si>
    <t>\</t>
  </si>
  <si>
    <t>และการให้บริการ</t>
  </si>
  <si>
    <t>Elementary occupations</t>
  </si>
  <si>
    <t>คนงานซึ่งมิได้จำแนกไว้ในหมวดอื่น</t>
  </si>
  <si>
    <t>-</t>
  </si>
  <si>
    <t>Workers not classifiable by occupation</t>
  </si>
  <si>
    <t>ที่มา:</t>
  </si>
  <si>
    <t xml:space="preserve"> สำรวจภาวะการทำงานของประชากร พ.ศ. 2556 - 2557 ระดับจังหวัด  สำนักงานสถิติแห่งชาติ</t>
  </si>
  <si>
    <t>Source:</t>
  </si>
  <si>
    <t xml:space="preserve"> Labour Force Survey: 2013 -2014,  Provincial level,  National Statistical Office</t>
  </si>
  <si>
    <t>ประชากรอายุ 15 ปีขึ้นไปที่มีงานทำ จำแนกตามอาชีพ เป็นรายไตรมาส และเพศ พ.ศ. 2556  - 2557 :จังหวัดเพชรบูรณ์</t>
  </si>
  <si>
    <t>Employed Persons Aged 15 Years and Over by Occupation, Quarterly and Sex: 2013 - 2014  : Phetchabun Province</t>
  </si>
  <si>
    <t xml:space="preserve">รายงานสถิติจังหวัด พ.ศ.2556 PROVINCIAL STATISTICAL REPORT : 2013 : สำนักงานสถิติจังหวัดเพชรบูรณ์  Phetchabun Provincial Statistical Office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</si>
</sst>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#,##0.0"/>
  </numFmts>
  <fonts count="7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11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Border="1"/>
    <xf numFmtId="0" fontId="3" fillId="0" borderId="0" xfId="0" applyFont="1"/>
    <xf numFmtId="0" fontId="4" fillId="0" borderId="0" xfId="0" applyFont="1" applyAlignment="1">
      <alignment horizontal="right"/>
    </xf>
    <xf numFmtId="0" fontId="4" fillId="0" borderId="1" xfId="0" applyFont="1" applyBorder="1"/>
    <xf numFmtId="0" fontId="5" fillId="0" borderId="0" xfId="0" applyFont="1"/>
    <xf numFmtId="0" fontId="4" fillId="0" borderId="0" xfId="0" applyFont="1" applyAlignment="1">
      <alignment horizontal="center" vertical="center"/>
    </xf>
    <xf numFmtId="0" fontId="4" fillId="0" borderId="8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0" xfId="0" applyFont="1" applyBorder="1"/>
    <xf numFmtId="187" fontId="6" fillId="0" borderId="8" xfId="0" applyNumberFormat="1" applyFont="1" applyBorder="1"/>
    <xf numFmtId="187" fontId="6" fillId="0" borderId="14" xfId="0" applyNumberFormat="1" applyFont="1" applyBorder="1"/>
    <xf numFmtId="187" fontId="6" fillId="0" borderId="7" xfId="0" applyNumberFormat="1" applyFont="1" applyBorder="1"/>
    <xf numFmtId="187" fontId="6" fillId="0" borderId="0" xfId="0" applyNumberFormat="1" applyFont="1" applyBorder="1"/>
    <xf numFmtId="0" fontId="4" fillId="0" borderId="0" xfId="0" applyFont="1" applyBorder="1"/>
    <xf numFmtId="0" fontId="4" fillId="0" borderId="0" xfId="0" applyFont="1"/>
    <xf numFmtId="0" fontId="6" fillId="0" borderId="0" xfId="0" applyFont="1"/>
    <xf numFmtId="187" fontId="4" fillId="0" borderId="8" xfId="0" applyNumberFormat="1" applyFont="1" applyBorder="1"/>
    <xf numFmtId="187" fontId="4" fillId="0" borderId="14" xfId="0" applyNumberFormat="1" applyFont="1" applyBorder="1"/>
    <xf numFmtId="187" fontId="4" fillId="0" borderId="7" xfId="0" applyNumberFormat="1" applyFont="1" applyBorder="1"/>
    <xf numFmtId="187" fontId="4" fillId="0" borderId="0" xfId="0" applyNumberFormat="1" applyFont="1" applyBorder="1"/>
    <xf numFmtId="187" fontId="4" fillId="0" borderId="0" xfId="0" applyNumberFormat="1" applyFont="1" applyFill="1"/>
    <xf numFmtId="187" fontId="5" fillId="0" borderId="8" xfId="0" applyNumberFormat="1" applyFont="1" applyBorder="1" applyAlignment="1">
      <alignment horizontal="right"/>
    </xf>
    <xf numFmtId="187" fontId="5" fillId="0" borderId="14" xfId="0" applyNumberFormat="1" applyFont="1" applyBorder="1" applyAlignment="1">
      <alignment horizontal="right"/>
    </xf>
    <xf numFmtId="0" fontId="5" fillId="0" borderId="0" xfId="0" applyFont="1" applyBorder="1"/>
    <xf numFmtId="0" fontId="5" fillId="0" borderId="10" xfId="0" applyFont="1" applyBorder="1"/>
    <xf numFmtId="0" fontId="5" fillId="0" borderId="9" xfId="0" applyFont="1" applyBorder="1"/>
    <xf numFmtId="0" fontId="5" fillId="0" borderId="13" xfId="0" applyFont="1" applyBorder="1"/>
    <xf numFmtId="0" fontId="5" fillId="0" borderId="11" xfId="0" applyFont="1" applyBorder="1"/>
    <xf numFmtId="0" fontId="4" fillId="0" borderId="0" xfId="0" applyFont="1" applyAlignment="1">
      <alignment horizontal="left"/>
    </xf>
    <xf numFmtId="0" fontId="4" fillId="0" borderId="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8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19050</xdr:colOff>
      <xdr:row>0</xdr:row>
      <xdr:rowOff>19050</xdr:rowOff>
    </xdr:from>
    <xdr:to>
      <xdr:col>30</xdr:col>
      <xdr:colOff>66675</xdr:colOff>
      <xdr:row>32</xdr:row>
      <xdr:rowOff>171450</xdr:rowOff>
    </xdr:to>
    <xdr:grpSp>
      <xdr:nvGrpSpPr>
        <xdr:cNvPr id="2" name="Group 190"/>
        <xdr:cNvGrpSpPr>
          <a:grpSpLocks/>
        </xdr:cNvGrpSpPr>
      </xdr:nvGrpSpPr>
      <xdr:grpSpPr bwMode="auto">
        <a:xfrm>
          <a:off x="10601325" y="19050"/>
          <a:ext cx="457200" cy="7848600"/>
          <a:chOff x="993" y="0"/>
          <a:chExt cx="62" cy="709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01" y="160"/>
            <a:ext cx="50" cy="50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Labour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Statistics</a:t>
            </a:r>
            <a:r>
              <a:rPr lang="en-US" sz="1300" b="1" i="0" strike="noStrike" baseline="0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3" y="666"/>
            <a:ext cx="62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21</a:t>
            </a: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85" y="333"/>
            <a:ext cx="66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B32"/>
  <sheetViews>
    <sheetView showGridLines="0" tabSelected="1" topLeftCell="A19" workbookViewId="0">
      <selection activeCell="P34" sqref="P34"/>
    </sheetView>
  </sheetViews>
  <sheetFormatPr defaultRowHeight="21.75" x14ac:dyDescent="0.5"/>
  <cols>
    <col min="1" max="1" width="1.140625" style="5" customWidth="1"/>
    <col min="2" max="2" width="2.42578125" style="5" customWidth="1"/>
    <col min="3" max="3" width="3.42578125" style="5" customWidth="1"/>
    <col min="4" max="4" width="4.28515625" style="5" customWidth="1"/>
    <col min="5" max="5" width="22.7109375" style="5" customWidth="1"/>
    <col min="6" max="6" width="5.42578125" style="5" customWidth="1"/>
    <col min="7" max="7" width="4.85546875" style="5" customWidth="1"/>
    <col min="8" max="9" width="5.42578125" style="5" customWidth="1"/>
    <col min="10" max="10" width="4.85546875" style="5" customWidth="1"/>
    <col min="11" max="12" width="5.42578125" style="5" customWidth="1"/>
    <col min="13" max="13" width="4.85546875" style="5" customWidth="1"/>
    <col min="14" max="15" width="5.42578125" style="5" customWidth="1"/>
    <col min="16" max="16" width="4.85546875" style="5" customWidth="1"/>
    <col min="17" max="18" width="5.42578125" style="5" customWidth="1"/>
    <col min="19" max="19" width="4.85546875" style="5" customWidth="1"/>
    <col min="20" max="21" width="5.42578125" style="5" customWidth="1"/>
    <col min="22" max="22" width="4.85546875" style="5" customWidth="1"/>
    <col min="23" max="23" width="5.42578125" style="5" customWidth="1"/>
    <col min="24" max="24" width="0.7109375" style="5" customWidth="1"/>
    <col min="25" max="25" width="27.42578125" style="5" customWidth="1"/>
    <col min="26" max="26" width="2.5703125" style="5" hidden="1" customWidth="1"/>
    <col min="27" max="27" width="3.7109375" style="5" hidden="1" customWidth="1"/>
    <col min="28" max="28" width="6.140625" style="5" hidden="1" customWidth="1"/>
    <col min="29" max="29" width="2.28515625" style="5" customWidth="1"/>
    <col min="30" max="30" width="6.140625" style="5" customWidth="1"/>
    <col min="31" max="16384" width="9.140625" style="5"/>
  </cols>
  <sheetData>
    <row r="1" spans="1:28" s="1" customFormat="1" x14ac:dyDescent="0.5">
      <c r="B1" s="1" t="s">
        <v>0</v>
      </c>
      <c r="D1" s="2">
        <v>2.2999999999999998</v>
      </c>
      <c r="E1" s="1" t="s">
        <v>54</v>
      </c>
    </row>
    <row r="2" spans="1:28" s="3" customFormat="1" x14ac:dyDescent="0.5">
      <c r="B2" s="1" t="s">
        <v>1</v>
      </c>
      <c r="C2" s="1"/>
      <c r="D2" s="2">
        <v>2.2999999999999998</v>
      </c>
      <c r="E2" s="1" t="s">
        <v>55</v>
      </c>
    </row>
    <row r="3" spans="1:28" x14ac:dyDescent="0.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Y3" s="6" t="s">
        <v>2</v>
      </c>
    </row>
    <row r="4" spans="1:28" ht="21.75" customHeight="1" x14ac:dyDescent="0.5">
      <c r="A4" s="38" t="s">
        <v>3</v>
      </c>
      <c r="B4" s="38"/>
      <c r="C4" s="38"/>
      <c r="D4" s="38"/>
      <c r="E4" s="39"/>
      <c r="F4" s="48" t="s">
        <v>4</v>
      </c>
      <c r="G4" s="49"/>
      <c r="H4" s="49"/>
      <c r="I4" s="49"/>
      <c r="J4" s="49"/>
      <c r="K4" s="49"/>
      <c r="L4" s="49"/>
      <c r="M4" s="49"/>
      <c r="N4" s="49"/>
      <c r="O4" s="49"/>
      <c r="P4" s="49"/>
      <c r="Q4" s="50"/>
      <c r="R4" s="48" t="s">
        <v>5</v>
      </c>
      <c r="S4" s="49"/>
      <c r="T4" s="49"/>
      <c r="U4" s="49"/>
      <c r="V4" s="49"/>
      <c r="W4" s="50"/>
      <c r="X4" s="37" t="s">
        <v>6</v>
      </c>
      <c r="Y4" s="38"/>
    </row>
    <row r="5" spans="1:28" s="8" customFormat="1" ht="15.75" customHeight="1" x14ac:dyDescent="0.45">
      <c r="A5" s="46"/>
      <c r="B5" s="46"/>
      <c r="C5" s="46"/>
      <c r="D5" s="46"/>
      <c r="E5" s="47"/>
      <c r="F5" s="37" t="s">
        <v>7</v>
      </c>
      <c r="G5" s="38"/>
      <c r="H5" s="39"/>
      <c r="I5" s="37" t="s">
        <v>8</v>
      </c>
      <c r="J5" s="38"/>
      <c r="K5" s="39"/>
      <c r="L5" s="37" t="s">
        <v>9</v>
      </c>
      <c r="M5" s="38"/>
      <c r="N5" s="39"/>
      <c r="O5" s="37" t="s">
        <v>10</v>
      </c>
      <c r="P5" s="38"/>
      <c r="Q5" s="39"/>
      <c r="R5" s="37" t="s">
        <v>7</v>
      </c>
      <c r="S5" s="38"/>
      <c r="T5" s="39"/>
      <c r="U5" s="37" t="s">
        <v>8</v>
      </c>
      <c r="V5" s="38"/>
      <c r="W5" s="39"/>
      <c r="X5" s="51"/>
      <c r="Y5" s="46"/>
      <c r="Z5" s="7"/>
      <c r="AA5" s="7"/>
      <c r="AB5" s="7"/>
    </row>
    <row r="6" spans="1:28" s="8" customFormat="1" ht="18" customHeight="1" x14ac:dyDescent="0.4">
      <c r="A6" s="46"/>
      <c r="B6" s="46"/>
      <c r="C6" s="46"/>
      <c r="D6" s="46"/>
      <c r="E6" s="47"/>
      <c r="F6" s="43" t="s">
        <v>11</v>
      </c>
      <c r="G6" s="44"/>
      <c r="H6" s="45"/>
      <c r="I6" s="43" t="s">
        <v>12</v>
      </c>
      <c r="J6" s="44"/>
      <c r="K6" s="45"/>
      <c r="L6" s="43" t="s">
        <v>13</v>
      </c>
      <c r="M6" s="44"/>
      <c r="N6" s="45"/>
      <c r="O6" s="43" t="s">
        <v>14</v>
      </c>
      <c r="P6" s="44"/>
      <c r="Q6" s="45"/>
      <c r="R6" s="43" t="s">
        <v>11</v>
      </c>
      <c r="S6" s="44"/>
      <c r="T6" s="45"/>
      <c r="U6" s="43" t="s">
        <v>12</v>
      </c>
      <c r="V6" s="44"/>
      <c r="W6" s="45"/>
      <c r="X6" s="51"/>
      <c r="Y6" s="46"/>
      <c r="Z6" s="9"/>
      <c r="AA6" s="9"/>
      <c r="AB6" s="9"/>
    </row>
    <row r="7" spans="1:28" s="8" customFormat="1" ht="18.75" customHeight="1" x14ac:dyDescent="0.45">
      <c r="A7" s="46"/>
      <c r="B7" s="46"/>
      <c r="C7" s="46"/>
      <c r="D7" s="46"/>
      <c r="E7" s="47"/>
      <c r="F7" s="10" t="s">
        <v>15</v>
      </c>
      <c r="G7" s="11" t="s">
        <v>16</v>
      </c>
      <c r="H7" s="12" t="s">
        <v>17</v>
      </c>
      <c r="I7" s="10" t="s">
        <v>15</v>
      </c>
      <c r="J7" s="11" t="s">
        <v>16</v>
      </c>
      <c r="K7" s="12" t="s">
        <v>17</v>
      </c>
      <c r="L7" s="10" t="s">
        <v>15</v>
      </c>
      <c r="M7" s="11" t="s">
        <v>16</v>
      </c>
      <c r="N7" s="12" t="s">
        <v>17</v>
      </c>
      <c r="O7" s="10" t="s">
        <v>15</v>
      </c>
      <c r="P7" s="11" t="s">
        <v>16</v>
      </c>
      <c r="Q7" s="12" t="s">
        <v>17</v>
      </c>
      <c r="R7" s="10" t="s">
        <v>15</v>
      </c>
      <c r="S7" s="11" t="s">
        <v>16</v>
      </c>
      <c r="T7" s="12" t="s">
        <v>17</v>
      </c>
      <c r="U7" s="10" t="s">
        <v>15</v>
      </c>
      <c r="V7" s="11" t="s">
        <v>16</v>
      </c>
      <c r="W7" s="12" t="s">
        <v>17</v>
      </c>
      <c r="X7" s="51"/>
      <c r="Y7" s="46"/>
      <c r="Z7" s="9"/>
      <c r="AA7" s="9"/>
      <c r="AB7" s="9"/>
    </row>
    <row r="8" spans="1:28" s="8" customFormat="1" ht="18.75" customHeight="1" x14ac:dyDescent="0.45">
      <c r="A8" s="44"/>
      <c r="B8" s="44"/>
      <c r="C8" s="44"/>
      <c r="D8" s="44"/>
      <c r="E8" s="45"/>
      <c r="F8" s="13" t="s">
        <v>18</v>
      </c>
      <c r="G8" s="14" t="s">
        <v>19</v>
      </c>
      <c r="H8" s="15" t="s">
        <v>20</v>
      </c>
      <c r="I8" s="13" t="s">
        <v>18</v>
      </c>
      <c r="J8" s="14" t="s">
        <v>19</v>
      </c>
      <c r="K8" s="15" t="s">
        <v>20</v>
      </c>
      <c r="L8" s="13" t="s">
        <v>18</v>
      </c>
      <c r="M8" s="14" t="s">
        <v>19</v>
      </c>
      <c r="N8" s="15" t="s">
        <v>20</v>
      </c>
      <c r="O8" s="13" t="s">
        <v>18</v>
      </c>
      <c r="P8" s="14" t="s">
        <v>19</v>
      </c>
      <c r="Q8" s="15" t="s">
        <v>20</v>
      </c>
      <c r="R8" s="13" t="s">
        <v>18</v>
      </c>
      <c r="S8" s="14" t="s">
        <v>19</v>
      </c>
      <c r="T8" s="15" t="s">
        <v>20</v>
      </c>
      <c r="U8" s="13" t="s">
        <v>18</v>
      </c>
      <c r="V8" s="14" t="s">
        <v>19</v>
      </c>
      <c r="W8" s="15" t="s">
        <v>20</v>
      </c>
      <c r="X8" s="43"/>
      <c r="Y8" s="44"/>
      <c r="Z8" s="16"/>
      <c r="AA8" s="16"/>
      <c r="AB8" s="16"/>
    </row>
    <row r="9" spans="1:28" s="23" customFormat="1" ht="25.5" customHeight="1" x14ac:dyDescent="0.45">
      <c r="A9" s="40" t="s">
        <v>21</v>
      </c>
      <c r="B9" s="40"/>
      <c r="C9" s="40"/>
      <c r="D9" s="40"/>
      <c r="E9" s="41"/>
      <c r="F9" s="17">
        <v>603.9</v>
      </c>
      <c r="G9" s="18">
        <v>339.1</v>
      </c>
      <c r="H9" s="19">
        <v>264.8</v>
      </c>
      <c r="I9" s="19">
        <v>608.14200000000005</v>
      </c>
      <c r="J9" s="18">
        <v>341.11399999999998</v>
      </c>
      <c r="K9" s="20">
        <v>267.02800000000002</v>
      </c>
      <c r="L9" s="18">
        <f>600484/1000</f>
        <v>600.48400000000004</v>
      </c>
      <c r="M9" s="17">
        <f>338185/1000</f>
        <v>338.185</v>
      </c>
      <c r="N9" s="17">
        <f>262300/1000</f>
        <v>262.3</v>
      </c>
      <c r="O9" s="18">
        <f>586871/1000</f>
        <v>586.87099999999998</v>
      </c>
      <c r="P9" s="18">
        <f>331277/1000</f>
        <v>331.27699999999999</v>
      </c>
      <c r="Q9" s="18">
        <f>255594/1000</f>
        <v>255.59399999999999</v>
      </c>
      <c r="R9" s="18">
        <v>501.37099999999998</v>
      </c>
      <c r="S9" s="18">
        <v>285.47899999999998</v>
      </c>
      <c r="T9" s="18">
        <v>215.89099999999999</v>
      </c>
      <c r="U9" s="18">
        <v>502.39299999999997</v>
      </c>
      <c r="V9" s="18">
        <v>281.64</v>
      </c>
      <c r="W9" s="19">
        <v>220.75299999999999</v>
      </c>
      <c r="X9" s="42" t="s">
        <v>18</v>
      </c>
      <c r="Y9" s="40"/>
      <c r="Z9" s="21"/>
      <c r="AA9" s="21"/>
      <c r="AB9" s="22"/>
    </row>
    <row r="10" spans="1:28" s="22" customFormat="1" ht="20.25" customHeight="1" x14ac:dyDescent="0.45">
      <c r="A10" s="22" t="s">
        <v>22</v>
      </c>
      <c r="F10" s="24">
        <v>14.5</v>
      </c>
      <c r="G10" s="25">
        <v>12</v>
      </c>
      <c r="H10" s="26">
        <v>2.5</v>
      </c>
      <c r="I10" s="26">
        <v>13.646000000000001</v>
      </c>
      <c r="J10" s="25">
        <v>11.173999999999999</v>
      </c>
      <c r="K10" s="27">
        <v>2.4729999999999999</v>
      </c>
      <c r="L10" s="25">
        <f>13447/1000</f>
        <v>13.446999999999999</v>
      </c>
      <c r="M10" s="24">
        <f>10597/1000</f>
        <v>10.597</v>
      </c>
      <c r="N10" s="24">
        <f>2849/1000</f>
        <v>2.8490000000000002</v>
      </c>
      <c r="O10" s="25">
        <f>9393/1000</f>
        <v>9.3930000000000007</v>
      </c>
      <c r="P10" s="25">
        <f>7723/1000</f>
        <v>7.7229999999999999</v>
      </c>
      <c r="Q10" s="25">
        <f>1670/1000</f>
        <v>1.67</v>
      </c>
      <c r="R10" s="25">
        <v>7.8570000000000002</v>
      </c>
      <c r="S10" s="25">
        <v>6.173</v>
      </c>
      <c r="T10" s="25">
        <v>1.6830000000000001</v>
      </c>
      <c r="U10" s="25">
        <v>8.4350000000000005</v>
      </c>
      <c r="V10" s="25">
        <v>5.7930000000000001</v>
      </c>
      <c r="W10" s="26">
        <v>2.641</v>
      </c>
      <c r="X10" s="22" t="s">
        <v>23</v>
      </c>
    </row>
    <row r="11" spans="1:28" s="22" customFormat="1" ht="20.25" customHeight="1" x14ac:dyDescent="0.45">
      <c r="A11" s="22" t="s">
        <v>24</v>
      </c>
      <c r="F11" s="24">
        <v>24.3</v>
      </c>
      <c r="G11" s="25">
        <v>13.3</v>
      </c>
      <c r="H11" s="26">
        <v>11</v>
      </c>
      <c r="I11" s="26">
        <v>21.234000000000002</v>
      </c>
      <c r="J11" s="25">
        <v>11.238</v>
      </c>
      <c r="K11" s="27">
        <v>9.9969999999999999</v>
      </c>
      <c r="L11" s="25">
        <f>15781/1000</f>
        <v>15.781000000000001</v>
      </c>
      <c r="M11" s="24">
        <f>5954/1000</f>
        <v>5.9539999999999997</v>
      </c>
      <c r="N11" s="24">
        <f>9827/1000</f>
        <v>9.827</v>
      </c>
      <c r="O11" s="25">
        <f>24309/1000</f>
        <v>24.309000000000001</v>
      </c>
      <c r="P11" s="25">
        <f>10721/1000</f>
        <v>10.721</v>
      </c>
      <c r="Q11" s="25">
        <f>13588/1000</f>
        <v>13.587999999999999</v>
      </c>
      <c r="R11" s="25">
        <v>12.696</v>
      </c>
      <c r="S11" s="25">
        <v>5.4429999999999996</v>
      </c>
      <c r="T11" s="25">
        <v>7.2530000000000001</v>
      </c>
      <c r="U11" s="25">
        <v>11.106999999999999</v>
      </c>
      <c r="V11" s="25">
        <v>3.218</v>
      </c>
      <c r="W11" s="26">
        <v>7.8879999999999999</v>
      </c>
      <c r="X11" s="22" t="s">
        <v>25</v>
      </c>
    </row>
    <row r="12" spans="1:28" s="22" customFormat="1" ht="20.25" customHeight="1" x14ac:dyDescent="0.45">
      <c r="A12" s="22" t="s">
        <v>26</v>
      </c>
      <c r="F12" s="24"/>
      <c r="G12" s="25"/>
      <c r="H12" s="26"/>
      <c r="I12" s="26"/>
      <c r="J12" s="25"/>
      <c r="K12" s="27"/>
      <c r="L12" s="25"/>
      <c r="M12" s="24"/>
      <c r="N12" s="24"/>
      <c r="O12" s="25"/>
      <c r="P12" s="25"/>
      <c r="Q12" s="25"/>
      <c r="R12" s="25"/>
      <c r="S12" s="25"/>
      <c r="T12" s="25"/>
      <c r="U12" s="25"/>
      <c r="V12" s="25"/>
      <c r="W12" s="26"/>
    </row>
    <row r="13" spans="1:28" s="22" customFormat="1" ht="20.25" customHeight="1" x14ac:dyDescent="0.45">
      <c r="B13" s="22" t="s">
        <v>27</v>
      </c>
      <c r="F13" s="24">
        <v>6.9</v>
      </c>
      <c r="G13" s="25">
        <v>1.2</v>
      </c>
      <c r="H13" s="26">
        <v>5.7</v>
      </c>
      <c r="I13" s="26">
        <v>9.7149999999999999</v>
      </c>
      <c r="J13" s="25">
        <v>2.625</v>
      </c>
      <c r="K13" s="27">
        <v>7.0890000000000004</v>
      </c>
      <c r="L13" s="25">
        <f>6012/1000</f>
        <v>6.0119999999999996</v>
      </c>
      <c r="M13" s="24">
        <f>2566/1000</f>
        <v>2.5659999999999998</v>
      </c>
      <c r="N13" s="24">
        <f>3447/1000</f>
        <v>3.4470000000000001</v>
      </c>
      <c r="O13" s="25">
        <f>4191/1000</f>
        <v>4.1909999999999998</v>
      </c>
      <c r="P13" s="25">
        <f>2093/1000</f>
        <v>2.093</v>
      </c>
      <c r="Q13" s="25">
        <f>2099/1000</f>
        <v>2.0990000000000002</v>
      </c>
      <c r="R13" s="25">
        <v>7.3570000000000002</v>
      </c>
      <c r="S13" s="25">
        <v>4.1500000000000004</v>
      </c>
      <c r="T13" s="25">
        <v>3.2069999999999999</v>
      </c>
      <c r="U13" s="25">
        <v>6.6890000000000001</v>
      </c>
      <c r="V13" s="25">
        <v>2.875</v>
      </c>
      <c r="W13" s="26">
        <v>3.8130000000000002</v>
      </c>
      <c r="X13" s="22" t="s">
        <v>28</v>
      </c>
    </row>
    <row r="14" spans="1:28" s="22" customFormat="1" ht="20.25" customHeight="1" x14ac:dyDescent="0.45">
      <c r="A14" s="22" t="s">
        <v>29</v>
      </c>
      <c r="F14" s="24">
        <v>17.600000000000001</v>
      </c>
      <c r="G14" s="25">
        <v>3.5</v>
      </c>
      <c r="H14" s="26">
        <v>14.1</v>
      </c>
      <c r="I14" s="26">
        <v>10.766999999999999</v>
      </c>
      <c r="J14" s="25">
        <v>4.4550000000000001</v>
      </c>
      <c r="K14" s="27">
        <v>6.3129999999999997</v>
      </c>
      <c r="L14" s="25">
        <f>11575/1000</f>
        <v>11.574999999999999</v>
      </c>
      <c r="M14" s="24">
        <f>2632/1000</f>
        <v>2.6320000000000001</v>
      </c>
      <c r="N14" s="24">
        <f>8942/1000</f>
        <v>8.9420000000000002</v>
      </c>
      <c r="O14" s="25">
        <f>10536/1000</f>
        <v>10.536</v>
      </c>
      <c r="P14" s="25">
        <f>2606/1000</f>
        <v>2.6059999999999999</v>
      </c>
      <c r="Q14" s="25">
        <f>7930/1000</f>
        <v>7.93</v>
      </c>
      <c r="R14" s="25">
        <v>6.8540000000000001</v>
      </c>
      <c r="S14" s="25">
        <v>0.98</v>
      </c>
      <c r="T14" s="25">
        <v>5.8739999999999997</v>
      </c>
      <c r="U14" s="25">
        <v>9</v>
      </c>
      <c r="V14" s="25">
        <v>2.1440000000000001</v>
      </c>
      <c r="W14" s="26">
        <v>6.8559999999999999</v>
      </c>
      <c r="X14" s="22" t="s">
        <v>30</v>
      </c>
    </row>
    <row r="15" spans="1:28" s="22" customFormat="1" ht="20.25" customHeight="1" x14ac:dyDescent="0.45">
      <c r="F15" s="24"/>
      <c r="G15" s="25"/>
      <c r="H15" s="26"/>
      <c r="I15" s="26"/>
      <c r="J15" s="25"/>
      <c r="K15" s="27"/>
      <c r="L15" s="25"/>
      <c r="M15" s="24"/>
      <c r="N15" s="24"/>
      <c r="O15" s="25"/>
      <c r="P15" s="25"/>
      <c r="Q15" s="25"/>
      <c r="R15" s="25"/>
      <c r="S15" s="25"/>
      <c r="T15" s="25"/>
      <c r="U15" s="25"/>
      <c r="V15" s="25"/>
      <c r="W15" s="26"/>
      <c r="X15" s="22" t="s">
        <v>31</v>
      </c>
    </row>
    <row r="16" spans="1:28" s="22" customFormat="1" ht="20.25" customHeight="1" x14ac:dyDescent="0.45">
      <c r="A16" s="22" t="s">
        <v>32</v>
      </c>
      <c r="F16" s="24">
        <v>87.4</v>
      </c>
      <c r="G16" s="25">
        <v>36.4</v>
      </c>
      <c r="H16" s="26">
        <v>50.9</v>
      </c>
      <c r="I16" s="26">
        <v>91.256</v>
      </c>
      <c r="J16" s="25">
        <v>35.164000000000001</v>
      </c>
      <c r="K16" s="27">
        <v>56.091000000000001</v>
      </c>
      <c r="L16" s="25">
        <f>92211/1000</f>
        <v>92.210999999999999</v>
      </c>
      <c r="M16" s="24">
        <f>37810/1000</f>
        <v>37.81</v>
      </c>
      <c r="N16" s="24">
        <f>54400/1000</f>
        <v>54.4</v>
      </c>
      <c r="O16" s="25">
        <f>86096/1000</f>
        <v>86.096000000000004</v>
      </c>
      <c r="P16" s="25">
        <f>32342/1000</f>
        <v>32.341999999999999</v>
      </c>
      <c r="Q16" s="25">
        <f>53754/1000</f>
        <v>53.753999999999998</v>
      </c>
      <c r="R16" s="25">
        <v>73.855999999999995</v>
      </c>
      <c r="S16" s="25">
        <v>30.818000000000001</v>
      </c>
      <c r="T16" s="25">
        <v>43.036999999999999</v>
      </c>
      <c r="U16" s="25">
        <v>69.757000000000005</v>
      </c>
      <c r="V16" s="25">
        <v>28.016999999999999</v>
      </c>
      <c r="W16" s="26">
        <v>41.74</v>
      </c>
      <c r="Y16" s="22" t="s">
        <v>33</v>
      </c>
    </row>
    <row r="17" spans="1:28" s="22" customFormat="1" ht="20.25" customHeight="1" x14ac:dyDescent="0.45">
      <c r="A17" s="22" t="s">
        <v>34</v>
      </c>
      <c r="F17" s="24">
        <v>229.6</v>
      </c>
      <c r="G17" s="25">
        <v>136.19999999999999</v>
      </c>
      <c r="H17" s="26">
        <v>93.4</v>
      </c>
      <c r="I17" s="26">
        <v>270.88299999999998</v>
      </c>
      <c r="J17" s="25">
        <v>160.5</v>
      </c>
      <c r="K17" s="27">
        <v>110.384</v>
      </c>
      <c r="L17" s="25">
        <f>314342/1000</f>
        <v>314.34199999999998</v>
      </c>
      <c r="M17" s="24">
        <f>187858/1000</f>
        <v>187.858</v>
      </c>
      <c r="N17" s="24">
        <f>126484/1000</f>
        <v>126.48399999999999</v>
      </c>
      <c r="O17" s="25">
        <f>269357/1000</f>
        <v>269.35700000000003</v>
      </c>
      <c r="P17" s="25">
        <f>163131/1000</f>
        <v>163.131</v>
      </c>
      <c r="Q17" s="25">
        <f>106226/1000</f>
        <v>106.226</v>
      </c>
      <c r="R17" s="25">
        <v>253.732</v>
      </c>
      <c r="S17" s="25">
        <v>146.65600000000001</v>
      </c>
      <c r="T17" s="25">
        <v>107.07599999999999</v>
      </c>
      <c r="U17" s="25">
        <v>261.81700000000001</v>
      </c>
      <c r="V17" s="25">
        <v>150.28399999999999</v>
      </c>
      <c r="W17" s="26">
        <v>111.533</v>
      </c>
      <c r="X17" s="22" t="s">
        <v>35</v>
      </c>
    </row>
    <row r="18" spans="1:28" s="22" customFormat="1" ht="20.25" customHeight="1" x14ac:dyDescent="0.45">
      <c r="A18" s="22" t="s">
        <v>36</v>
      </c>
      <c r="F18" s="24"/>
      <c r="G18" s="25"/>
      <c r="H18" s="26"/>
      <c r="I18" s="26"/>
      <c r="J18" s="25"/>
      <c r="K18" s="27"/>
      <c r="L18" s="25"/>
      <c r="M18" s="24"/>
      <c r="N18" s="24"/>
      <c r="O18" s="25"/>
      <c r="P18" s="25"/>
      <c r="Q18" s="25"/>
      <c r="R18" s="25"/>
      <c r="S18" s="25"/>
      <c r="T18" s="25"/>
      <c r="U18" s="25"/>
      <c r="V18" s="25"/>
      <c r="W18" s="26"/>
    </row>
    <row r="19" spans="1:28" s="22" customFormat="1" ht="20.25" customHeight="1" x14ac:dyDescent="0.45">
      <c r="B19" s="22" t="s">
        <v>37</v>
      </c>
      <c r="F19" s="24">
        <v>53</v>
      </c>
      <c r="G19" s="25">
        <v>40.1</v>
      </c>
      <c r="H19" s="26">
        <v>12.9</v>
      </c>
      <c r="I19" s="26">
        <v>56.18</v>
      </c>
      <c r="J19" s="25">
        <v>41.076999999999998</v>
      </c>
      <c r="K19" s="27">
        <v>15.103</v>
      </c>
      <c r="L19" s="25">
        <f>62570/1000</f>
        <v>62.57</v>
      </c>
      <c r="M19" s="24">
        <f>41605/1000</f>
        <v>41.604999999999997</v>
      </c>
      <c r="N19" s="24">
        <f>20965/1000</f>
        <v>20.965</v>
      </c>
      <c r="O19" s="25">
        <f>61481/1000</f>
        <v>61.481000000000002</v>
      </c>
      <c r="P19" s="25">
        <f>44650/1000</f>
        <v>44.65</v>
      </c>
      <c r="Q19" s="25">
        <f>16831/1000</f>
        <v>16.831</v>
      </c>
      <c r="R19" s="28">
        <v>39.643999999999998</v>
      </c>
      <c r="S19" s="25">
        <v>30.062999999999999</v>
      </c>
      <c r="T19" s="25">
        <v>9.5809999999999995</v>
      </c>
      <c r="U19" s="25">
        <v>47.347000000000001</v>
      </c>
      <c r="V19" s="25">
        <v>39.372</v>
      </c>
      <c r="W19" s="26">
        <v>7.9740000000000002</v>
      </c>
      <c r="X19" s="22" t="s">
        <v>38</v>
      </c>
    </row>
    <row r="20" spans="1:28" s="22" customFormat="1" ht="20.25" customHeight="1" x14ac:dyDescent="0.45">
      <c r="A20" s="22" t="s">
        <v>39</v>
      </c>
      <c r="F20" s="24"/>
      <c r="G20" s="25"/>
      <c r="H20" s="26"/>
      <c r="I20" s="26"/>
      <c r="J20" s="25"/>
      <c r="K20" s="27"/>
      <c r="L20" s="25"/>
      <c r="M20" s="24"/>
      <c r="N20" s="24"/>
      <c r="O20" s="25"/>
      <c r="P20" s="25"/>
      <c r="Q20" s="25"/>
      <c r="R20" s="25"/>
      <c r="S20" s="25"/>
      <c r="T20" s="25"/>
      <c r="U20" s="25"/>
      <c r="V20" s="25"/>
      <c r="W20" s="26"/>
      <c r="X20" s="22" t="s">
        <v>40</v>
      </c>
    </row>
    <row r="21" spans="1:28" s="22" customFormat="1" ht="20.25" customHeight="1" x14ac:dyDescent="0.45">
      <c r="B21" s="22" t="s">
        <v>41</v>
      </c>
      <c r="F21" s="24">
        <v>20.3</v>
      </c>
      <c r="G21" s="25">
        <v>18.100000000000001</v>
      </c>
      <c r="H21" s="26">
        <v>2.2000000000000002</v>
      </c>
      <c r="I21" s="26">
        <v>20.224</v>
      </c>
      <c r="J21" s="25">
        <v>19.088999999999999</v>
      </c>
      <c r="K21" s="27">
        <v>1.135</v>
      </c>
      <c r="L21" s="25">
        <f>14037/1000</f>
        <v>14.037000000000001</v>
      </c>
      <c r="M21" s="24">
        <f>11828/1000</f>
        <v>11.827999999999999</v>
      </c>
      <c r="N21" s="24">
        <f>2209/1000</f>
        <v>2.2090000000000001</v>
      </c>
      <c r="O21" s="25">
        <f>22361/1000</f>
        <v>22.361000000000001</v>
      </c>
      <c r="P21" s="25">
        <f>16626/1000</f>
        <v>16.626000000000001</v>
      </c>
      <c r="Q21" s="25">
        <f>5735/1000</f>
        <v>5.7350000000000003</v>
      </c>
      <c r="R21" s="25">
        <v>21.172000000000001</v>
      </c>
      <c r="S21" s="25">
        <v>19.757000000000001</v>
      </c>
      <c r="T21" s="25">
        <v>1.415</v>
      </c>
      <c r="U21" s="25">
        <v>16.667999999999999</v>
      </c>
      <c r="V21" s="25">
        <v>15.547000000000001</v>
      </c>
      <c r="W21" s="26">
        <v>1.121</v>
      </c>
      <c r="Y21" s="22" t="s">
        <v>42</v>
      </c>
    </row>
    <row r="22" spans="1:28" s="22" customFormat="1" ht="20.25" customHeight="1" x14ac:dyDescent="0.45">
      <c r="A22" s="22" t="s">
        <v>43</v>
      </c>
      <c r="F22" s="24"/>
      <c r="G22" s="25"/>
      <c r="H22" s="26"/>
      <c r="I22" s="26"/>
      <c r="J22" s="25"/>
      <c r="K22" s="27"/>
      <c r="L22" s="25"/>
      <c r="M22" s="24"/>
      <c r="N22" s="24"/>
      <c r="O22" s="25" t="s">
        <v>44</v>
      </c>
      <c r="P22" s="25"/>
      <c r="Q22" s="25"/>
      <c r="R22" s="25"/>
      <c r="S22" s="25"/>
      <c r="T22" s="25"/>
      <c r="U22" s="25"/>
      <c r="V22" s="25"/>
      <c r="W22" s="26"/>
    </row>
    <row r="23" spans="1:28" s="22" customFormat="1" ht="20.25" customHeight="1" x14ac:dyDescent="0.45">
      <c r="B23" s="22" t="s">
        <v>45</v>
      </c>
      <c r="F23" s="24">
        <v>150.4</v>
      </c>
      <c r="G23" s="25">
        <v>78.2</v>
      </c>
      <c r="H23" s="26">
        <v>72.2</v>
      </c>
      <c r="I23" s="26">
        <v>114.23699999999999</v>
      </c>
      <c r="J23" s="25">
        <v>55.792999999999999</v>
      </c>
      <c r="K23" s="27">
        <v>58.444000000000003</v>
      </c>
      <c r="L23" s="25">
        <f>70509/1000</f>
        <v>70.509</v>
      </c>
      <c r="M23" s="24">
        <f>37334/1000</f>
        <v>37.334000000000003</v>
      </c>
      <c r="N23" s="24">
        <f>33175/1000</f>
        <v>33.174999999999997</v>
      </c>
      <c r="O23" s="25">
        <f>99147/1000</f>
        <v>99.147000000000006</v>
      </c>
      <c r="P23" s="25">
        <f>51386/1000</f>
        <v>51.386000000000003</v>
      </c>
      <c r="Q23" s="25">
        <f>47761/1000</f>
        <v>47.761000000000003</v>
      </c>
      <c r="R23" s="25">
        <v>78.203000000000003</v>
      </c>
      <c r="S23" s="25">
        <v>41.439</v>
      </c>
      <c r="T23" s="25">
        <v>36.764000000000003</v>
      </c>
      <c r="U23" s="25">
        <v>71.572999999999993</v>
      </c>
      <c r="V23" s="25">
        <v>34.387999999999998</v>
      </c>
      <c r="W23" s="26">
        <v>37.185000000000002</v>
      </c>
      <c r="X23" s="22" t="s">
        <v>46</v>
      </c>
    </row>
    <row r="24" spans="1:28" s="8" customFormat="1" ht="20.25" customHeight="1" x14ac:dyDescent="0.45">
      <c r="A24" s="22" t="s">
        <v>47</v>
      </c>
      <c r="B24" s="22"/>
      <c r="C24" s="22"/>
      <c r="D24" s="22"/>
      <c r="E24" s="22"/>
      <c r="F24" s="29" t="s">
        <v>48</v>
      </c>
      <c r="G24" s="29" t="s">
        <v>48</v>
      </c>
      <c r="H24" s="29" t="s">
        <v>48</v>
      </c>
      <c r="I24" s="29" t="s">
        <v>48</v>
      </c>
      <c r="J24" s="29" t="s">
        <v>48</v>
      </c>
      <c r="K24" s="29" t="s">
        <v>48</v>
      </c>
      <c r="L24" s="29" t="s">
        <v>48</v>
      </c>
      <c r="M24" s="29" t="s">
        <v>48</v>
      </c>
      <c r="N24" s="29" t="s">
        <v>48</v>
      </c>
      <c r="O24" s="29" t="s">
        <v>48</v>
      </c>
      <c r="P24" s="29" t="s">
        <v>48</v>
      </c>
      <c r="Q24" s="29" t="s">
        <v>48</v>
      </c>
      <c r="R24" s="29" t="s">
        <v>48</v>
      </c>
      <c r="S24" s="29" t="s">
        <v>48</v>
      </c>
      <c r="T24" s="29" t="s">
        <v>48</v>
      </c>
      <c r="U24" s="29" t="s">
        <v>48</v>
      </c>
      <c r="V24" s="29" t="s">
        <v>48</v>
      </c>
      <c r="W24" s="30" t="s">
        <v>48</v>
      </c>
      <c r="X24" s="22" t="s">
        <v>49</v>
      </c>
      <c r="Y24" s="22"/>
      <c r="Z24" s="31"/>
      <c r="AA24" s="31"/>
      <c r="AB24" s="31"/>
    </row>
    <row r="25" spans="1:28" s="8" customFormat="1" ht="3" customHeight="1" x14ac:dyDescent="0.4">
      <c r="A25" s="32"/>
      <c r="B25" s="32"/>
      <c r="C25" s="32"/>
      <c r="D25" s="32"/>
      <c r="E25" s="32"/>
      <c r="F25" s="33"/>
      <c r="G25" s="34"/>
      <c r="H25" s="35"/>
      <c r="I25" s="35"/>
      <c r="J25" s="34"/>
      <c r="K25" s="32"/>
      <c r="L25" s="34"/>
      <c r="M25" s="33"/>
      <c r="N25" s="33"/>
      <c r="O25" s="34"/>
      <c r="P25" s="34"/>
      <c r="Q25" s="34"/>
      <c r="R25" s="34"/>
      <c r="S25" s="34"/>
      <c r="T25" s="34"/>
      <c r="U25" s="34"/>
      <c r="V25" s="34"/>
      <c r="W25" s="35"/>
      <c r="X25" s="32"/>
      <c r="Y25" s="32"/>
      <c r="Z25" s="31"/>
      <c r="AA25" s="31"/>
      <c r="AB25" s="31"/>
    </row>
    <row r="26" spans="1:28" s="8" customFormat="1" ht="3" customHeight="1" x14ac:dyDescent="0.4">
      <c r="Z26" s="31"/>
      <c r="AA26" s="31"/>
      <c r="AB26" s="31"/>
    </row>
    <row r="27" spans="1:28" s="22" customFormat="1" ht="18.75" x14ac:dyDescent="0.45">
      <c r="C27" s="6" t="s">
        <v>50</v>
      </c>
      <c r="D27" s="36" t="s">
        <v>51</v>
      </c>
    </row>
    <row r="28" spans="1:28" s="22" customFormat="1" ht="18.75" x14ac:dyDescent="0.45">
      <c r="C28" s="6" t="s">
        <v>52</v>
      </c>
      <c r="D28" s="36" t="s">
        <v>53</v>
      </c>
    </row>
    <row r="29" spans="1:28" s="22" customFormat="1" ht="18.75" x14ac:dyDescent="0.45">
      <c r="B29" s="22" t="s">
        <v>56</v>
      </c>
      <c r="C29" s="6"/>
      <c r="D29" s="36"/>
    </row>
    <row r="30" spans="1:28" s="22" customFormat="1" ht="18.75" x14ac:dyDescent="0.45">
      <c r="C30" s="6"/>
      <c r="D30" s="36"/>
    </row>
    <row r="31" spans="1:28" s="22" customFormat="1" ht="18.75" x14ac:dyDescent="0.45">
      <c r="C31" s="6"/>
      <c r="D31" s="36"/>
    </row>
    <row r="32" spans="1:28" s="22" customFormat="1" ht="18.75" x14ac:dyDescent="0.45"/>
  </sheetData>
  <mergeCells count="18">
    <mergeCell ref="X9:Y9"/>
    <mergeCell ref="F6:H6"/>
    <mergeCell ref="I6:K6"/>
    <mergeCell ref="L6:N6"/>
    <mergeCell ref="O6:Q6"/>
    <mergeCell ref="R6:T6"/>
    <mergeCell ref="U6:W6"/>
    <mergeCell ref="X4:Y8"/>
    <mergeCell ref="F5:H5"/>
    <mergeCell ref="I5:K5"/>
    <mergeCell ref="L5:N5"/>
    <mergeCell ref="O5:Q5"/>
    <mergeCell ref="R5:T5"/>
    <mergeCell ref="U5:W5"/>
    <mergeCell ref="A9:E9"/>
    <mergeCell ref="A4:E8"/>
    <mergeCell ref="F4:Q4"/>
    <mergeCell ref="R4:W4"/>
  </mergeCells>
  <pageMargins left="0.55118110236220474" right="0.35433070866141736" top="0.78740157480314965" bottom="0.25" header="0.51181102362204722" footer="0.27"/>
  <pageSetup paperSize="9" scale="91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T-2.3น.21</vt:lpstr>
      <vt:lpstr>'T-2.3น.21'!Print_Area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mpa</dc:creator>
  <cp:lastModifiedBy>Acer</cp:lastModifiedBy>
  <dcterms:created xsi:type="dcterms:W3CDTF">2015-02-18T07:04:22Z</dcterms:created>
  <dcterms:modified xsi:type="dcterms:W3CDTF">2015-02-19T06:44:25Z</dcterms:modified>
</cp:coreProperties>
</file>