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8" windowWidth="9720" windowHeight="5976" tabRatio="773"/>
  </bookViews>
  <sheets>
    <sheet name="T-3.9" sheetId="10" r:id="rId1"/>
  </sheets>
  <calcPr calcId="125725"/>
</workbook>
</file>

<file path=xl/calcChain.xml><?xml version="1.0" encoding="utf-8"?>
<calcChain xmlns="http://schemas.openxmlformats.org/spreadsheetml/2006/main">
  <c r="P19" i="10"/>
  <c r="N19"/>
  <c r="M19"/>
  <c r="K19"/>
  <c r="S13"/>
  <c r="R19"/>
  <c r="R18"/>
  <c r="Q19"/>
  <c r="Q18"/>
  <c r="P18"/>
  <c r="P17"/>
  <c r="P16"/>
  <c r="P15"/>
  <c r="P14"/>
  <c r="O19"/>
  <c r="O18"/>
  <c r="O17"/>
  <c r="O16"/>
  <c r="O15"/>
  <c r="O14"/>
  <c r="N18"/>
  <c r="N17"/>
  <c r="N16"/>
  <c r="N15"/>
  <c r="N14"/>
  <c r="M18"/>
  <c r="M17"/>
  <c r="M16"/>
  <c r="M15"/>
  <c r="M14"/>
  <c r="L19"/>
  <c r="L18"/>
  <c r="L17"/>
  <c r="L16"/>
  <c r="F16" s="1"/>
  <c r="L15"/>
  <c r="L14"/>
  <c r="K18"/>
  <c r="K17"/>
  <c r="K16"/>
  <c r="K15"/>
  <c r="K14"/>
  <c r="J19"/>
  <c r="J18"/>
  <c r="J17"/>
  <c r="J16"/>
  <c r="G16" s="1"/>
  <c r="J15"/>
  <c r="J14"/>
  <c r="I19"/>
  <c r="I18"/>
  <c r="F18" s="1"/>
  <c r="I17"/>
  <c r="I16"/>
  <c r="I15"/>
  <c r="I14"/>
  <c r="F14" s="1"/>
  <c r="H19"/>
  <c r="H18"/>
  <c r="H17"/>
  <c r="H16"/>
  <c r="E16" s="1"/>
  <c r="H15"/>
  <c r="H14"/>
  <c r="Q13" l="1"/>
  <c r="E19"/>
  <c r="F17"/>
  <c r="G15"/>
  <c r="G19"/>
  <c r="E17"/>
  <c r="K13"/>
  <c r="L13"/>
  <c r="M13"/>
  <c r="P13"/>
  <c r="E14"/>
  <c r="E18"/>
  <c r="G14"/>
  <c r="G18"/>
  <c r="N13"/>
  <c r="R13"/>
  <c r="H13"/>
  <c r="F15"/>
  <c r="F19"/>
  <c r="G17"/>
  <c r="O13"/>
  <c r="I13"/>
  <c r="J13"/>
  <c r="E15"/>
  <c r="F13" l="1"/>
  <c r="G13"/>
  <c r="E13"/>
</calcChain>
</file>

<file path=xl/sharedStrings.xml><?xml version="1.0" encoding="utf-8"?>
<sst xmlns="http://schemas.openxmlformats.org/spreadsheetml/2006/main" count="70" uniqueCount="42">
  <si>
    <t>รวม</t>
  </si>
  <si>
    <t>Total</t>
  </si>
  <si>
    <t>ประถมศึกษา</t>
  </si>
  <si>
    <t>Elementary</t>
  </si>
  <si>
    <t>Lower Secondary</t>
  </si>
  <si>
    <t>Upper Secondary</t>
  </si>
  <si>
    <t>Secondary</t>
  </si>
  <si>
    <t>ก่อนประถมศึกษา</t>
  </si>
  <si>
    <t>มัธยมศึกษา</t>
  </si>
  <si>
    <t>Pre-elementary</t>
  </si>
  <si>
    <t>ชาย</t>
  </si>
  <si>
    <t>หญิง</t>
  </si>
  <si>
    <t>Male</t>
  </si>
  <si>
    <t>Female</t>
  </si>
  <si>
    <t>TABLE</t>
  </si>
  <si>
    <t xml:space="preserve">ตาราง     </t>
  </si>
  <si>
    <t xml:space="preserve">         ที่มา:   สำนักงานเขตพื้นที่การศึกษา_ _ _ _ _ _ _ _ _ _ _ เขต _ _ _ _</t>
  </si>
  <si>
    <t>ระดับการศึกษา Level of  education</t>
  </si>
  <si>
    <t>มัธยมต้น</t>
  </si>
  <si>
    <t>มัธยมปลาย</t>
  </si>
  <si>
    <t>เมืองสิงห์บุรี</t>
  </si>
  <si>
    <t>Mueang Sing Buri</t>
  </si>
  <si>
    <t>บางระจัน</t>
  </si>
  <si>
    <t>Bang Rachan</t>
  </si>
  <si>
    <t>ค่ายบางระจัน</t>
  </si>
  <si>
    <t>Khai Bang Rachan</t>
  </si>
  <si>
    <t>พรหมบุรี</t>
  </si>
  <si>
    <t xml:space="preserve">Phrom Buri </t>
  </si>
  <si>
    <t>ท่าช้าง</t>
  </si>
  <si>
    <t xml:space="preserve">Tha Chang </t>
  </si>
  <si>
    <t>อินทร์บุรี</t>
  </si>
  <si>
    <t>จำนวนนักเรียน จำแนกตามระดับการศึกษา เพศ เป็นรายอำเภอ ปีการศึกษา 2553</t>
  </si>
  <si>
    <t>NUMBER OF STUDENTS BY LEVEL OF EDUCATION, SEX AND DISTRICT: ACADEMIC YEAR 2010</t>
  </si>
  <si>
    <t>In Buri</t>
  </si>
  <si>
    <t>และสำนักงานเทศบาลตำบลทุกตำบล</t>
  </si>
  <si>
    <t xml:space="preserve">Source:   Sing Buri Educational Service Area Office, Office of Sing Buri Buddhism </t>
  </si>
  <si>
    <t>District</t>
  </si>
  <si>
    <t>อำเภอ</t>
  </si>
  <si>
    <t xml:space="preserve">              Sing Buri Municipality Office and Subdistrict Municipality Office</t>
  </si>
  <si>
    <t xml:space="preserve">  Source:  </t>
  </si>
  <si>
    <t>สำนักงานเขตพื้นที่การศึกษามัธยมศึกษาสิงห์บุรี,สำนักงานเทศบาลเมือง</t>
  </si>
  <si>
    <t xml:space="preserve">   ที่มา:   สำนักงานเขตพื้นที่การศึกษาประถมศึกษาสิงห์บุรี ,สำนักงานพระพุทธศานาจังหวัดสิงห์บุรี</t>
  </si>
</sst>
</file>

<file path=xl/styles.xml><?xml version="1.0" encoding="utf-8"?>
<styleSheet xmlns="http://schemas.openxmlformats.org/spreadsheetml/2006/main">
  <numFmts count="1">
    <numFmt numFmtId="190" formatCode="#,##0__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2" fillId="0" borderId="1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0" xfId="0" applyFont="1" applyBorder="1"/>
    <xf numFmtId="0" fontId="9" fillId="0" borderId="2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/>
    <xf numFmtId="0" fontId="9" fillId="0" borderId="1" xfId="0" applyFont="1" applyBorder="1"/>
    <xf numFmtId="0" fontId="2" fillId="0" borderId="0" xfId="0" quotePrefix="1" applyFont="1" applyAlignment="1">
      <alignment horizontal="center"/>
    </xf>
    <xf numFmtId="0" fontId="9" fillId="0" borderId="10" xfId="0" applyFont="1" applyBorder="1"/>
    <xf numFmtId="0" fontId="9" fillId="0" borderId="7" xfId="0" applyFont="1" applyBorder="1"/>
    <xf numFmtId="0" fontId="9" fillId="0" borderId="8" xfId="0" applyFont="1" applyBorder="1"/>
    <xf numFmtId="190" fontId="5" fillId="0" borderId="4" xfId="0" applyNumberFormat="1" applyFont="1" applyBorder="1" applyAlignment="1">
      <alignment horizontal="right"/>
    </xf>
    <xf numFmtId="190" fontId="5" fillId="0" borderId="2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left" indent="1"/>
    </xf>
    <xf numFmtId="0" fontId="9" fillId="0" borderId="0" xfId="0" applyFont="1" applyBorder="1" applyAlignment="1">
      <alignment horizontal="left" indent="1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8" fillId="0" borderId="0" xfId="0" applyFont="1" applyAlignment="1"/>
    <xf numFmtId="190" fontId="7" fillId="0" borderId="4" xfId="0" applyNumberFormat="1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19184</xdr:colOff>
      <xdr:row>0</xdr:row>
      <xdr:rowOff>7590</xdr:rowOff>
    </xdr:from>
    <xdr:to>
      <xdr:col>22</xdr:col>
      <xdr:colOff>9659</xdr:colOff>
      <xdr:row>24</xdr:row>
      <xdr:rowOff>15275</xdr:rowOff>
    </xdr:to>
    <xdr:grpSp>
      <xdr:nvGrpSpPr>
        <xdr:cNvPr id="8195" name="Group 3"/>
        <xdr:cNvGrpSpPr>
          <a:grpSpLocks/>
        </xdr:cNvGrpSpPr>
      </xdr:nvGrpSpPr>
      <xdr:grpSpPr bwMode="auto">
        <a:xfrm rot="21597528">
          <a:off x="8926964" y="7590"/>
          <a:ext cx="241935" cy="6248465"/>
          <a:chOff x="636" y="7"/>
          <a:chExt cx="25" cy="502"/>
        </a:xfrm>
      </xdr:grpSpPr>
      <xdr:sp macro="" textlink="">
        <xdr:nvSpPr>
          <xdr:cNvPr id="8196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8197" name="Rectangle 5"/>
          <xdr:cNvSpPr>
            <a:spLocks noChangeArrowheads="1"/>
          </xdr:cNvSpPr>
        </xdr:nvSpPr>
        <xdr:spPr bwMode="auto">
          <a:xfrm>
            <a:off x="637" y="478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21</xdr:col>
      <xdr:colOff>41910</xdr:colOff>
      <xdr:row>12</xdr:row>
      <xdr:rowOff>15240</xdr:rowOff>
    </xdr:from>
    <xdr:to>
      <xdr:col>21</xdr:col>
      <xdr:colOff>236220</xdr:colOff>
      <xdr:row>22</xdr:row>
      <xdr:rowOff>15240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8949690" y="2400300"/>
          <a:ext cx="194310" cy="3406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21</xdr:col>
      <xdr:colOff>19050</xdr:colOff>
      <xdr:row>1</xdr:row>
      <xdr:rowOff>114300</xdr:rowOff>
    </xdr:from>
    <xdr:to>
      <xdr:col>22</xdr:col>
      <xdr:colOff>38100</xdr:colOff>
      <xdr:row>2</xdr:row>
      <xdr:rowOff>228600</xdr:rowOff>
    </xdr:to>
    <xdr:sp macro="" textlink="">
      <xdr:nvSpPr>
        <xdr:cNvPr id="8194" name="Text Box 2"/>
        <xdr:cNvSpPr txBox="1">
          <a:spLocks noChangeArrowheads="1"/>
        </xdr:cNvSpPr>
      </xdr:nvSpPr>
      <xdr:spPr bwMode="auto">
        <a:xfrm>
          <a:off x="9496425" y="114300"/>
          <a:ext cx="2952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en-US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21</xdr:col>
      <xdr:colOff>15240</xdr:colOff>
      <xdr:row>22</xdr:row>
      <xdr:rowOff>91440</xdr:rowOff>
    </xdr:from>
    <xdr:to>
      <xdr:col>22</xdr:col>
      <xdr:colOff>22860</xdr:colOff>
      <xdr:row>24</xdr:row>
      <xdr:rowOff>22860</xdr:rowOff>
    </xdr:to>
    <xdr:sp macro="" textlink="">
      <xdr:nvSpPr>
        <xdr:cNvPr id="7" name="TextBox 6"/>
        <xdr:cNvSpPr txBox="1"/>
      </xdr:nvSpPr>
      <xdr:spPr>
        <a:xfrm rot="5400000">
          <a:off x="8862060" y="5943600"/>
          <a:ext cx="38100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200" b="1">
              <a:latin typeface="TH SarabunPSK" pitchFamily="34" charset="-34"/>
              <a:cs typeface="TH SarabunPSK" pitchFamily="34" charset="-34"/>
            </a:rPr>
            <a:t>35</a:t>
          </a:r>
          <a:endParaRPr lang="th-TH" sz="12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4"/>
  <sheetViews>
    <sheetView showGridLines="0" tabSelected="1" zoomScaleNormal="100" workbookViewId="0">
      <selection activeCell="T27" sqref="T27"/>
    </sheetView>
  </sheetViews>
  <sheetFormatPr defaultColWidth="9.125" defaultRowHeight="18"/>
  <cols>
    <col min="1" max="1" width="1.75" style="5" customWidth="1"/>
    <col min="2" max="2" width="6" style="5" customWidth="1"/>
    <col min="3" max="3" width="4.625" style="5" customWidth="1"/>
    <col min="4" max="4" width="9.625" style="5" customWidth="1"/>
    <col min="5" max="5" width="7.625" style="5" bestFit="1" customWidth="1"/>
    <col min="6" max="6" width="7.5" style="5" bestFit="1" customWidth="1"/>
    <col min="7" max="7" width="7.625" style="5" customWidth="1"/>
    <col min="8" max="10" width="6.375" style="5" customWidth="1"/>
    <col min="11" max="11" width="7.5" style="5" bestFit="1" customWidth="1"/>
    <col min="12" max="15" width="6.375" style="5" customWidth="1"/>
    <col min="16" max="16" width="6.625" style="5" customWidth="1"/>
    <col min="17" max="19" width="6.375" style="5" customWidth="1"/>
    <col min="20" max="20" width="21.25" style="5" customWidth="1"/>
    <col min="21" max="21" width="2.25" style="5" customWidth="1"/>
    <col min="22" max="22" width="4.125" style="5" customWidth="1"/>
    <col min="23" max="16384" width="9.125" style="5"/>
  </cols>
  <sheetData>
    <row r="1" spans="1:20" ht="6" customHeight="1"/>
    <row r="2" spans="1:20" s="1" customFormat="1">
      <c r="B2" s="1" t="s">
        <v>15</v>
      </c>
      <c r="C2" s="16">
        <v>3.9</v>
      </c>
      <c r="D2" s="1" t="s">
        <v>31</v>
      </c>
    </row>
    <row r="3" spans="1:20" s="2" customFormat="1">
      <c r="B3" s="2" t="s">
        <v>14</v>
      </c>
      <c r="C3" s="16">
        <v>3.9</v>
      </c>
      <c r="D3" s="2" t="s">
        <v>32</v>
      </c>
    </row>
    <row r="4" spans="1:20" ht="9" customHeight="1"/>
    <row r="5" spans="1:20" s="14" customFormat="1" ht="21" customHeight="1">
      <c r="A5" s="39" t="s">
        <v>37</v>
      </c>
      <c r="B5" s="39"/>
      <c r="C5" s="39"/>
      <c r="D5" s="40"/>
      <c r="E5" s="17"/>
      <c r="F5" s="18"/>
      <c r="G5" s="19"/>
      <c r="H5" s="47" t="s">
        <v>17</v>
      </c>
      <c r="I5" s="48"/>
      <c r="J5" s="48"/>
      <c r="K5" s="48"/>
      <c r="L5" s="48"/>
      <c r="M5" s="48"/>
      <c r="N5" s="48"/>
      <c r="O5" s="48"/>
      <c r="P5" s="48"/>
      <c r="Q5" s="48"/>
      <c r="R5" s="48"/>
      <c r="S5" s="49"/>
      <c r="T5" s="18"/>
    </row>
    <row r="6" spans="1:20" s="14" customFormat="1" ht="18" customHeight="1">
      <c r="A6" s="61"/>
      <c r="B6" s="61"/>
      <c r="C6" s="61"/>
      <c r="D6" s="41"/>
      <c r="E6" s="52" t="s">
        <v>0</v>
      </c>
      <c r="F6" s="53"/>
      <c r="G6" s="54"/>
      <c r="H6" s="52" t="s">
        <v>7</v>
      </c>
      <c r="I6" s="53"/>
      <c r="J6" s="54"/>
      <c r="K6" s="52" t="s">
        <v>2</v>
      </c>
      <c r="L6" s="53"/>
      <c r="M6" s="54"/>
      <c r="N6" s="53" t="s">
        <v>8</v>
      </c>
      <c r="O6" s="53"/>
      <c r="P6" s="53"/>
      <c r="Q6" s="53"/>
      <c r="R6" s="53"/>
      <c r="S6" s="54"/>
      <c r="T6" s="13"/>
    </row>
    <row r="7" spans="1:20" s="14" customFormat="1" ht="18" customHeight="1">
      <c r="A7" s="61"/>
      <c r="B7" s="61"/>
      <c r="C7" s="61"/>
      <c r="D7" s="41"/>
      <c r="E7" s="55" t="s">
        <v>1</v>
      </c>
      <c r="F7" s="56"/>
      <c r="G7" s="57"/>
      <c r="H7" s="55" t="s">
        <v>9</v>
      </c>
      <c r="I7" s="56"/>
      <c r="J7" s="57"/>
      <c r="K7" s="55" t="s">
        <v>3</v>
      </c>
      <c r="L7" s="56"/>
      <c r="M7" s="57"/>
      <c r="N7" s="55" t="s">
        <v>6</v>
      </c>
      <c r="O7" s="56"/>
      <c r="P7" s="56"/>
      <c r="Q7" s="56"/>
      <c r="R7" s="56"/>
      <c r="S7" s="57"/>
      <c r="T7" s="34" t="s">
        <v>36</v>
      </c>
    </row>
    <row r="8" spans="1:20" s="14" customFormat="1" ht="19.5" customHeight="1">
      <c r="A8" s="61"/>
      <c r="B8" s="61"/>
      <c r="C8" s="61"/>
      <c r="D8" s="41"/>
      <c r="E8" s="25"/>
      <c r="F8" s="25"/>
      <c r="G8" s="26"/>
      <c r="H8" s="25"/>
      <c r="I8" s="25"/>
      <c r="J8" s="26"/>
      <c r="K8" s="25"/>
      <c r="L8" s="25"/>
      <c r="M8" s="26"/>
      <c r="N8" s="58" t="s">
        <v>18</v>
      </c>
      <c r="O8" s="59"/>
      <c r="P8" s="60"/>
      <c r="Q8" s="36" t="s">
        <v>19</v>
      </c>
      <c r="R8" s="37"/>
      <c r="S8" s="38"/>
      <c r="T8" s="12"/>
    </row>
    <row r="9" spans="1:20" s="14" customFormat="1" ht="19.5" customHeight="1">
      <c r="A9" s="61"/>
      <c r="B9" s="61"/>
      <c r="C9" s="61"/>
      <c r="D9" s="41"/>
      <c r="E9" s="27"/>
      <c r="F9" s="27"/>
      <c r="G9" s="26"/>
      <c r="H9" s="27"/>
      <c r="I9" s="27"/>
      <c r="J9" s="26"/>
      <c r="K9" s="27"/>
      <c r="L9" s="27"/>
      <c r="M9" s="26"/>
      <c r="N9" s="44" t="s">
        <v>4</v>
      </c>
      <c r="O9" s="45"/>
      <c r="P9" s="46"/>
      <c r="Q9" s="44" t="s">
        <v>5</v>
      </c>
      <c r="R9" s="45"/>
      <c r="S9" s="46"/>
      <c r="T9" s="12"/>
    </row>
    <row r="10" spans="1:20" s="14" customFormat="1" ht="19.5" customHeight="1">
      <c r="A10" s="61"/>
      <c r="B10" s="61"/>
      <c r="C10" s="61"/>
      <c r="D10" s="41"/>
      <c r="E10" s="27" t="s">
        <v>0</v>
      </c>
      <c r="F10" s="27" t="s">
        <v>10</v>
      </c>
      <c r="G10" s="26" t="s">
        <v>11</v>
      </c>
      <c r="H10" s="27" t="s">
        <v>0</v>
      </c>
      <c r="I10" s="27" t="s">
        <v>10</v>
      </c>
      <c r="J10" s="26" t="s">
        <v>11</v>
      </c>
      <c r="K10" s="27" t="s">
        <v>0</v>
      </c>
      <c r="L10" s="27" t="s">
        <v>10</v>
      </c>
      <c r="M10" s="26" t="s">
        <v>11</v>
      </c>
      <c r="N10" s="25" t="s">
        <v>0</v>
      </c>
      <c r="O10" s="25" t="s">
        <v>10</v>
      </c>
      <c r="P10" s="26" t="s">
        <v>11</v>
      </c>
      <c r="Q10" s="25" t="s">
        <v>0</v>
      </c>
      <c r="R10" s="25" t="s">
        <v>10</v>
      </c>
      <c r="S10" s="26" t="s">
        <v>11</v>
      </c>
      <c r="T10" s="13"/>
    </row>
    <row r="11" spans="1:20" s="14" customFormat="1" ht="19.5" customHeight="1">
      <c r="A11" s="42"/>
      <c r="B11" s="42"/>
      <c r="C11" s="42"/>
      <c r="D11" s="43"/>
      <c r="E11" s="28" t="s">
        <v>1</v>
      </c>
      <c r="F11" s="28" t="s">
        <v>12</v>
      </c>
      <c r="G11" s="29" t="s">
        <v>13</v>
      </c>
      <c r="H11" s="28" t="s">
        <v>1</v>
      </c>
      <c r="I11" s="28" t="s">
        <v>12</v>
      </c>
      <c r="J11" s="29" t="s">
        <v>13</v>
      </c>
      <c r="K11" s="28" t="s">
        <v>1</v>
      </c>
      <c r="L11" s="28" t="s">
        <v>12</v>
      </c>
      <c r="M11" s="29" t="s">
        <v>13</v>
      </c>
      <c r="N11" s="28" t="s">
        <v>1</v>
      </c>
      <c r="O11" s="28" t="s">
        <v>12</v>
      </c>
      <c r="P11" s="29" t="s">
        <v>13</v>
      </c>
      <c r="Q11" s="28" t="s">
        <v>1</v>
      </c>
      <c r="R11" s="28" t="s">
        <v>12</v>
      </c>
      <c r="S11" s="29" t="s">
        <v>13</v>
      </c>
      <c r="T11" s="15"/>
    </row>
    <row r="12" spans="1:20" s="13" customFormat="1" ht="3" customHeight="1">
      <c r="A12" s="30"/>
      <c r="B12" s="30"/>
      <c r="C12" s="30"/>
      <c r="D12" s="31"/>
      <c r="E12" s="27"/>
      <c r="F12" s="27"/>
      <c r="G12" s="26"/>
      <c r="H12" s="27"/>
      <c r="I12" s="27"/>
      <c r="J12" s="26"/>
      <c r="K12" s="27"/>
      <c r="L12" s="27"/>
      <c r="M12" s="26"/>
      <c r="N12" s="27"/>
      <c r="O12" s="27"/>
      <c r="P12" s="27"/>
      <c r="Q12" s="27"/>
      <c r="R12" s="27"/>
      <c r="S12" s="26"/>
    </row>
    <row r="13" spans="1:20" s="32" customFormat="1" ht="24.6" customHeight="1">
      <c r="A13" s="50" t="s">
        <v>0</v>
      </c>
      <c r="B13" s="50"/>
      <c r="C13" s="50"/>
      <c r="D13" s="51"/>
      <c r="E13" s="33">
        <f>SUM(H13,K13,N13,Q13)</f>
        <v>33464</v>
      </c>
      <c r="F13" s="33">
        <f t="shared" ref="F13:G13" si="0">SUM(I13,L13,O13,R13)</f>
        <v>17081</v>
      </c>
      <c r="G13" s="33">
        <f t="shared" si="0"/>
        <v>16383</v>
      </c>
      <c r="H13" s="33">
        <f>SUM(H14:H19)</f>
        <v>5571</v>
      </c>
      <c r="I13" s="33">
        <f t="shared" ref="I13:S13" si="1">SUM(I14:I19)</f>
        <v>2825</v>
      </c>
      <c r="J13" s="33">
        <f t="shared" si="1"/>
        <v>2746</v>
      </c>
      <c r="K13" s="33">
        <f t="shared" si="1"/>
        <v>15380</v>
      </c>
      <c r="L13" s="33">
        <f t="shared" si="1"/>
        <v>7902</v>
      </c>
      <c r="M13" s="33">
        <f t="shared" si="1"/>
        <v>7478</v>
      </c>
      <c r="N13" s="33">
        <f t="shared" si="1"/>
        <v>8910</v>
      </c>
      <c r="O13" s="33">
        <f t="shared" si="1"/>
        <v>4804</v>
      </c>
      <c r="P13" s="33">
        <f t="shared" si="1"/>
        <v>4106</v>
      </c>
      <c r="Q13" s="33">
        <f t="shared" si="1"/>
        <v>3603</v>
      </c>
      <c r="R13" s="33">
        <f t="shared" si="1"/>
        <v>1550</v>
      </c>
      <c r="S13" s="33">
        <f t="shared" si="1"/>
        <v>2053</v>
      </c>
      <c r="T13" s="22" t="s">
        <v>1</v>
      </c>
    </row>
    <row r="14" spans="1:20" s="14" customFormat="1" ht="35.85" customHeight="1">
      <c r="A14" s="13"/>
      <c r="B14" s="14" t="s">
        <v>20</v>
      </c>
      <c r="C14" s="13"/>
      <c r="D14" s="11"/>
      <c r="E14" s="20">
        <f t="shared" ref="E14:E19" si="2">SUM(H14,K14,N14,Q14)</f>
        <v>12292</v>
      </c>
      <c r="F14" s="20">
        <f t="shared" ref="F14:F19" si="3">SUM(I14,L14,O14,R14)</f>
        <v>5917</v>
      </c>
      <c r="G14" s="20">
        <f t="shared" ref="G14:G19" si="4">SUM(J14,M14,P14,S14)</f>
        <v>6375</v>
      </c>
      <c r="H14" s="20">
        <f>994+613+384</f>
        <v>1991</v>
      </c>
      <c r="I14" s="20">
        <f>517+297+205</f>
        <v>1019</v>
      </c>
      <c r="J14" s="21">
        <f>477+316+179</f>
        <v>972</v>
      </c>
      <c r="K14" s="20">
        <f>3720+1017+734</f>
        <v>5471</v>
      </c>
      <c r="L14" s="20">
        <f>1864+500+355</f>
        <v>2719</v>
      </c>
      <c r="M14" s="21">
        <f>1856+517+379</f>
        <v>2752</v>
      </c>
      <c r="N14" s="20">
        <f>2622+276+314</f>
        <v>3212</v>
      </c>
      <c r="O14" s="20">
        <f>1267+110+187</f>
        <v>1564</v>
      </c>
      <c r="P14" s="20">
        <f>1355+166+127</f>
        <v>1648</v>
      </c>
      <c r="Q14" s="20">
        <v>1618</v>
      </c>
      <c r="R14" s="20">
        <v>615</v>
      </c>
      <c r="S14" s="21">
        <v>1003</v>
      </c>
      <c r="T14" s="23" t="s">
        <v>21</v>
      </c>
    </row>
    <row r="15" spans="1:20" s="14" customFormat="1" ht="35.85" customHeight="1">
      <c r="A15" s="13"/>
      <c r="B15" s="14" t="s">
        <v>22</v>
      </c>
      <c r="C15" s="13"/>
      <c r="D15" s="11"/>
      <c r="E15" s="20">
        <f t="shared" si="2"/>
        <v>4914</v>
      </c>
      <c r="F15" s="20">
        <f t="shared" si="3"/>
        <v>2514</v>
      </c>
      <c r="G15" s="20">
        <f t="shared" si="4"/>
        <v>2400</v>
      </c>
      <c r="H15" s="20">
        <f>483+344</f>
        <v>827</v>
      </c>
      <c r="I15" s="20">
        <f>235+170</f>
        <v>405</v>
      </c>
      <c r="J15" s="21">
        <f>248+174</f>
        <v>422</v>
      </c>
      <c r="K15" s="20">
        <f>1445+686</f>
        <v>2131</v>
      </c>
      <c r="L15" s="20">
        <f>743+368</f>
        <v>1111</v>
      </c>
      <c r="M15" s="21">
        <f>702+318</f>
        <v>1020</v>
      </c>
      <c r="N15" s="20">
        <f>1338</f>
        <v>1338</v>
      </c>
      <c r="O15" s="20">
        <f>714</f>
        <v>714</v>
      </c>
      <c r="P15" s="20">
        <f>624</f>
        <v>624</v>
      </c>
      <c r="Q15" s="20">
        <v>618</v>
      </c>
      <c r="R15" s="20">
        <v>284</v>
      </c>
      <c r="S15" s="21">
        <v>334</v>
      </c>
      <c r="T15" s="23" t="s">
        <v>23</v>
      </c>
    </row>
    <row r="16" spans="1:20" s="14" customFormat="1" ht="35.85" customHeight="1">
      <c r="A16" s="13"/>
      <c r="B16" s="14" t="s">
        <v>24</v>
      </c>
      <c r="C16" s="13"/>
      <c r="D16" s="11"/>
      <c r="E16" s="20">
        <f t="shared" si="2"/>
        <v>3524</v>
      </c>
      <c r="F16" s="20">
        <f t="shared" si="3"/>
        <v>1808</v>
      </c>
      <c r="G16" s="20">
        <f t="shared" si="4"/>
        <v>1716</v>
      </c>
      <c r="H16" s="20">
        <f>536+63</f>
        <v>599</v>
      </c>
      <c r="I16" s="20">
        <f>265+27</f>
        <v>292</v>
      </c>
      <c r="J16" s="21">
        <f>271+36</f>
        <v>307</v>
      </c>
      <c r="K16" s="20">
        <f>1672+102</f>
        <v>1774</v>
      </c>
      <c r="L16" s="20">
        <f>862+59</f>
        <v>921</v>
      </c>
      <c r="M16" s="21">
        <f>810+43</f>
        <v>853</v>
      </c>
      <c r="N16" s="20">
        <f>956</f>
        <v>956</v>
      </c>
      <c r="O16" s="20">
        <f>512</f>
        <v>512</v>
      </c>
      <c r="P16" s="20">
        <f>444</f>
        <v>444</v>
      </c>
      <c r="Q16" s="20">
        <v>195</v>
      </c>
      <c r="R16" s="20">
        <v>83</v>
      </c>
      <c r="S16" s="21">
        <v>112</v>
      </c>
      <c r="T16" s="23" t="s">
        <v>25</v>
      </c>
    </row>
    <row r="17" spans="1:20" s="14" customFormat="1" ht="35.85" customHeight="1">
      <c r="A17" s="13"/>
      <c r="B17" s="14" t="s">
        <v>26</v>
      </c>
      <c r="C17" s="13"/>
      <c r="D17" s="11"/>
      <c r="E17" s="20">
        <f t="shared" si="2"/>
        <v>2511</v>
      </c>
      <c r="F17" s="20">
        <f t="shared" si="3"/>
        <v>1325</v>
      </c>
      <c r="G17" s="20">
        <f t="shared" si="4"/>
        <v>1186</v>
      </c>
      <c r="H17" s="20">
        <f>335+142</f>
        <v>477</v>
      </c>
      <c r="I17" s="20">
        <f>185+78</f>
        <v>263</v>
      </c>
      <c r="J17" s="21">
        <f>150+64</f>
        <v>214</v>
      </c>
      <c r="K17" s="20">
        <f>1002+281</f>
        <v>1283</v>
      </c>
      <c r="L17" s="20">
        <f>533+147</f>
        <v>680</v>
      </c>
      <c r="M17" s="21">
        <f>469+134</f>
        <v>603</v>
      </c>
      <c r="N17" s="20">
        <f>493+117</f>
        <v>610</v>
      </c>
      <c r="O17" s="20">
        <f>272+55</f>
        <v>327</v>
      </c>
      <c r="P17" s="20">
        <f>221+62</f>
        <v>283</v>
      </c>
      <c r="Q17" s="20">
        <v>141</v>
      </c>
      <c r="R17" s="20">
        <v>55</v>
      </c>
      <c r="S17" s="21">
        <v>86</v>
      </c>
      <c r="T17" s="23" t="s">
        <v>27</v>
      </c>
    </row>
    <row r="18" spans="1:20" s="14" customFormat="1" ht="35.85" customHeight="1">
      <c r="A18" s="13"/>
      <c r="B18" s="14" t="s">
        <v>28</v>
      </c>
      <c r="C18" s="13"/>
      <c r="D18" s="11"/>
      <c r="E18" s="20">
        <f t="shared" si="2"/>
        <v>2116</v>
      </c>
      <c r="F18" s="20">
        <f t="shared" si="3"/>
        <v>1071</v>
      </c>
      <c r="G18" s="20">
        <f t="shared" si="4"/>
        <v>1045</v>
      </c>
      <c r="H18" s="20">
        <f>197+270</f>
        <v>467</v>
      </c>
      <c r="I18" s="20">
        <f>98+138</f>
        <v>236</v>
      </c>
      <c r="J18" s="21">
        <f>99+132</f>
        <v>231</v>
      </c>
      <c r="K18" s="20">
        <f>590+444</f>
        <v>1034</v>
      </c>
      <c r="L18" s="20">
        <f>307+198</f>
        <v>505</v>
      </c>
      <c r="M18" s="21">
        <f>283+246</f>
        <v>529</v>
      </c>
      <c r="N18" s="20">
        <f>20+369</f>
        <v>389</v>
      </c>
      <c r="O18" s="20">
        <f>20+202</f>
        <v>222</v>
      </c>
      <c r="P18" s="20">
        <f>167</f>
        <v>167</v>
      </c>
      <c r="Q18" s="20">
        <f>26+200</f>
        <v>226</v>
      </c>
      <c r="R18" s="20">
        <f>26+82</f>
        <v>108</v>
      </c>
      <c r="S18" s="21">
        <v>118</v>
      </c>
      <c r="T18" s="23" t="s">
        <v>29</v>
      </c>
    </row>
    <row r="19" spans="1:20" s="14" customFormat="1" ht="35.85" customHeight="1">
      <c r="A19" s="13"/>
      <c r="B19" s="14" t="s">
        <v>30</v>
      </c>
      <c r="C19" s="13"/>
      <c r="D19" s="11"/>
      <c r="E19" s="20">
        <f t="shared" si="2"/>
        <v>8107</v>
      </c>
      <c r="F19" s="20">
        <f t="shared" si="3"/>
        <v>4446</v>
      </c>
      <c r="G19" s="20">
        <f t="shared" si="4"/>
        <v>3661</v>
      </c>
      <c r="H19" s="20">
        <f>970+110+130</f>
        <v>1210</v>
      </c>
      <c r="I19" s="20">
        <f>486+58+66</f>
        <v>610</v>
      </c>
      <c r="J19" s="21">
        <f>484+52+64</f>
        <v>600</v>
      </c>
      <c r="K19" s="20">
        <f>2906+574+207</f>
        <v>3687</v>
      </c>
      <c r="L19" s="20">
        <f>1561+310+95</f>
        <v>1966</v>
      </c>
      <c r="M19" s="20">
        <f>1345+264+112</f>
        <v>1721</v>
      </c>
      <c r="N19" s="20">
        <f>308+1843+254</f>
        <v>2405</v>
      </c>
      <c r="O19" s="20">
        <f>308+1022+135</f>
        <v>1465</v>
      </c>
      <c r="P19" s="20">
        <f>821+119</f>
        <v>940</v>
      </c>
      <c r="Q19" s="20">
        <f>136+669</f>
        <v>805</v>
      </c>
      <c r="R19" s="20">
        <f>136+269</f>
        <v>405</v>
      </c>
      <c r="S19" s="21">
        <v>400</v>
      </c>
      <c r="T19" s="24" t="s">
        <v>33</v>
      </c>
    </row>
    <row r="20" spans="1:20" s="1" customFormat="1" ht="10.95" customHeight="1">
      <c r="A20" s="7"/>
      <c r="B20" s="7"/>
      <c r="C20" s="7"/>
      <c r="D20" s="8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7"/>
    </row>
    <row r="21" spans="1:20" s="1" customFormat="1" ht="3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s="4" customFormat="1" ht="17.399999999999999">
      <c r="A22" s="4" t="s">
        <v>16</v>
      </c>
      <c r="B22" s="4" t="s">
        <v>41</v>
      </c>
      <c r="F22" s="3"/>
      <c r="G22" s="3"/>
      <c r="H22" s="3"/>
      <c r="I22" s="3"/>
      <c r="J22" s="3"/>
      <c r="L22" s="4" t="s">
        <v>35</v>
      </c>
      <c r="O22" s="3"/>
      <c r="P22" s="3"/>
    </row>
    <row r="23" spans="1:20" s="4" customFormat="1" ht="17.399999999999999">
      <c r="A23" s="4" t="s">
        <v>39</v>
      </c>
      <c r="B23" s="35"/>
      <c r="C23" s="6" t="s">
        <v>40</v>
      </c>
      <c r="F23" s="3"/>
      <c r="G23" s="3"/>
      <c r="H23" s="3"/>
      <c r="I23" s="3"/>
      <c r="J23" s="3"/>
      <c r="L23" s="4" t="s">
        <v>38</v>
      </c>
      <c r="O23" s="3"/>
      <c r="P23" s="3"/>
    </row>
    <row r="24" spans="1:20">
      <c r="C24" s="6" t="s">
        <v>34</v>
      </c>
    </row>
  </sheetData>
  <mergeCells count="15">
    <mergeCell ref="H5:S5"/>
    <mergeCell ref="H6:J6"/>
    <mergeCell ref="K6:M6"/>
    <mergeCell ref="N6:S6"/>
    <mergeCell ref="A5:D11"/>
    <mergeCell ref="Q8:S8"/>
    <mergeCell ref="Q9:S9"/>
    <mergeCell ref="A13:D13"/>
    <mergeCell ref="E6:G6"/>
    <mergeCell ref="E7:G7"/>
    <mergeCell ref="N8:P8"/>
    <mergeCell ref="N9:P9"/>
    <mergeCell ref="H7:J7"/>
    <mergeCell ref="K7:M7"/>
    <mergeCell ref="N7:S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T-3.9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2011-08-15T11:59:36Z</cp:lastPrinted>
  <dcterms:created xsi:type="dcterms:W3CDTF">1997-06-13T10:07:54Z</dcterms:created>
  <dcterms:modified xsi:type="dcterms:W3CDTF">2012-01-09T06:17:41Z</dcterms:modified>
</cp:coreProperties>
</file>