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9" sheetId="1" r:id="rId1"/>
  </sheets>
  <definedNames>
    <definedName name="_xlnm.Print_Area" localSheetId="0">'T-3.9'!$A$1:$V$52</definedName>
  </definedNames>
  <calcPr calcId="145621"/>
</workbook>
</file>

<file path=xl/calcChain.xml><?xml version="1.0" encoding="utf-8"?>
<calcChain xmlns="http://schemas.openxmlformats.org/spreadsheetml/2006/main">
  <c r="Q42" i="1" l="1"/>
  <c r="P42" i="1"/>
  <c r="O42" i="1"/>
  <c r="N42" i="1" s="1"/>
  <c r="E42" i="1" s="1"/>
  <c r="K42" i="1"/>
  <c r="H42" i="1"/>
  <c r="G42" i="1"/>
  <c r="F42" i="1"/>
  <c r="R41" i="1"/>
  <c r="Q41" i="1"/>
  <c r="P41" i="1"/>
  <c r="O41" i="1"/>
  <c r="N41" i="1" s="1"/>
  <c r="E41" i="1" s="1"/>
  <c r="K41" i="1"/>
  <c r="H41" i="1"/>
  <c r="G41" i="1"/>
  <c r="S40" i="1"/>
  <c r="R40" i="1"/>
  <c r="Q40" i="1" s="1"/>
  <c r="P40" i="1"/>
  <c r="G40" i="1" s="1"/>
  <c r="O40" i="1"/>
  <c r="N40" i="1"/>
  <c r="K40" i="1"/>
  <c r="H40" i="1"/>
  <c r="E40" i="1" s="1"/>
  <c r="F40" i="1"/>
  <c r="S39" i="1"/>
  <c r="R39" i="1"/>
  <c r="Q39" i="1"/>
  <c r="P39" i="1"/>
  <c r="O39" i="1"/>
  <c r="N39" i="1" s="1"/>
  <c r="E39" i="1" s="1"/>
  <c r="K39" i="1"/>
  <c r="H39" i="1"/>
  <c r="G39" i="1"/>
  <c r="S38" i="1"/>
  <c r="R38" i="1"/>
  <c r="Q38" i="1" s="1"/>
  <c r="P38" i="1"/>
  <c r="G38" i="1" s="1"/>
  <c r="O38" i="1"/>
  <c r="N38" i="1"/>
  <c r="K38" i="1"/>
  <c r="H38" i="1"/>
  <c r="E38" i="1" s="1"/>
  <c r="F38" i="1"/>
  <c r="S37" i="1"/>
  <c r="R37" i="1"/>
  <c r="Q37" i="1"/>
  <c r="P37" i="1"/>
  <c r="O37" i="1"/>
  <c r="N37" i="1" s="1"/>
  <c r="E37" i="1" s="1"/>
  <c r="K37" i="1"/>
  <c r="H37" i="1"/>
  <c r="G37" i="1"/>
  <c r="F37" i="1"/>
  <c r="S36" i="1"/>
  <c r="R36" i="1"/>
  <c r="Q36" i="1" s="1"/>
  <c r="E36" i="1" s="1"/>
  <c r="P36" i="1"/>
  <c r="O36" i="1"/>
  <c r="N36" i="1"/>
  <c r="K36" i="1"/>
  <c r="H36" i="1"/>
  <c r="G36" i="1"/>
  <c r="F36" i="1"/>
  <c r="S35" i="1"/>
  <c r="R35" i="1"/>
  <c r="Q35" i="1"/>
  <c r="P35" i="1"/>
  <c r="O35" i="1"/>
  <c r="N35" i="1" s="1"/>
  <c r="E35" i="1" s="1"/>
  <c r="K35" i="1"/>
  <c r="H35" i="1"/>
  <c r="G35" i="1"/>
  <c r="F35" i="1"/>
  <c r="S21" i="1"/>
  <c r="R21" i="1"/>
  <c r="Q21" i="1" s="1"/>
  <c r="E21" i="1" s="1"/>
  <c r="P21" i="1"/>
  <c r="O21" i="1"/>
  <c r="N21" i="1"/>
  <c r="K21" i="1"/>
  <c r="H21" i="1"/>
  <c r="G21" i="1"/>
  <c r="F21" i="1"/>
  <c r="S20" i="1"/>
  <c r="R20" i="1"/>
  <c r="Q20" i="1" s="1"/>
  <c r="E20" i="1" s="1"/>
  <c r="P20" i="1"/>
  <c r="O20" i="1"/>
  <c r="N20" i="1"/>
  <c r="K20" i="1"/>
  <c r="H20" i="1"/>
  <c r="G20" i="1"/>
  <c r="F20" i="1"/>
  <c r="S19" i="1"/>
  <c r="R19" i="1"/>
  <c r="Q19" i="1"/>
  <c r="P19" i="1"/>
  <c r="O19" i="1"/>
  <c r="N19" i="1" s="1"/>
  <c r="E19" i="1" s="1"/>
  <c r="K19" i="1"/>
  <c r="H19" i="1"/>
  <c r="G19" i="1"/>
  <c r="F19" i="1"/>
  <c r="S18" i="1"/>
  <c r="R18" i="1"/>
  <c r="Q18" i="1" s="1"/>
  <c r="P18" i="1"/>
  <c r="O18" i="1"/>
  <c r="N18" i="1"/>
  <c r="K18" i="1"/>
  <c r="H18" i="1"/>
  <c r="E18" i="1" s="1"/>
  <c r="G18" i="1"/>
  <c r="F18" i="1"/>
  <c r="Q17" i="1"/>
  <c r="N17" i="1"/>
  <c r="K17" i="1"/>
  <c r="H17" i="1"/>
  <c r="G17" i="1"/>
  <c r="F17" i="1"/>
  <c r="E17" i="1"/>
  <c r="S16" i="1"/>
  <c r="R16" i="1"/>
  <c r="Q16" i="1" s="1"/>
  <c r="P16" i="1"/>
  <c r="O16" i="1"/>
  <c r="N16" i="1"/>
  <c r="M16" i="1"/>
  <c r="L16" i="1"/>
  <c r="K16" i="1" s="1"/>
  <c r="E16" i="1" s="1"/>
  <c r="H16" i="1"/>
  <c r="G16" i="1"/>
  <c r="F16" i="1"/>
  <c r="S15" i="1"/>
  <c r="R15" i="1"/>
  <c r="Q15" i="1"/>
  <c r="P15" i="1"/>
  <c r="O15" i="1"/>
  <c r="N15" i="1" s="1"/>
  <c r="E15" i="1" s="1"/>
  <c r="K15" i="1"/>
  <c r="I15" i="1"/>
  <c r="H15" i="1"/>
  <c r="G15" i="1"/>
  <c r="F15" i="1"/>
  <c r="S14" i="1"/>
  <c r="R14" i="1"/>
  <c r="Q14" i="1"/>
  <c r="P14" i="1"/>
  <c r="O14" i="1"/>
  <c r="N14" i="1" s="1"/>
  <c r="E14" i="1" s="1"/>
  <c r="K14" i="1"/>
  <c r="H14" i="1"/>
  <c r="G14" i="1"/>
  <c r="F14" i="1"/>
  <c r="S13" i="1"/>
  <c r="R13" i="1"/>
  <c r="Q13" i="1" s="1"/>
  <c r="E13" i="1" s="1"/>
  <c r="P13" i="1"/>
  <c r="O13" i="1"/>
  <c r="N13" i="1"/>
  <c r="K13" i="1"/>
  <c r="H13" i="1"/>
  <c r="G13" i="1"/>
  <c r="F13" i="1"/>
  <c r="S12" i="1"/>
  <c r="R12" i="1"/>
  <c r="Q12" i="1"/>
  <c r="P12" i="1"/>
  <c r="O12" i="1"/>
  <c r="N12" i="1" s="1"/>
  <c r="M12" i="1"/>
  <c r="L12" i="1"/>
  <c r="K12" i="1"/>
  <c r="J12" i="1"/>
  <c r="I12" i="1"/>
  <c r="H12" i="1" s="1"/>
  <c r="G12" i="1"/>
  <c r="F12" i="1"/>
  <c r="S11" i="1"/>
  <c r="R11" i="1"/>
  <c r="Q11" i="1"/>
  <c r="P11" i="1"/>
  <c r="O11" i="1"/>
  <c r="N11" i="1" s="1"/>
  <c r="M11" i="1"/>
  <c r="L11" i="1"/>
  <c r="K11" i="1"/>
  <c r="J11" i="1"/>
  <c r="I11" i="1"/>
  <c r="H11" i="1" s="1"/>
  <c r="G11" i="1"/>
  <c r="F11" i="1"/>
  <c r="E11" i="1" l="1"/>
  <c r="E12" i="1"/>
  <c r="F39" i="1"/>
  <c r="F41" i="1"/>
</calcChain>
</file>

<file path=xl/sharedStrings.xml><?xml version="1.0" encoding="utf-8"?>
<sst xmlns="http://schemas.openxmlformats.org/spreadsheetml/2006/main" count="150" uniqueCount="76">
  <si>
    <t xml:space="preserve">ตาราง     </t>
  </si>
  <si>
    <t>จำนวนนักเรียน จำแนกตามระดับการศึกษา เพศ เป็นรายอำเภอ ปีการศึกษา 2553</t>
  </si>
  <si>
    <t>TABLE</t>
  </si>
  <si>
    <t>NUMBER OF STUDENTS BY LEVEL OF EDUCATION, SEX AND DISTRICT: ACADEMIC YEAR 2010</t>
  </si>
  <si>
    <t>อำเภอ</t>
  </si>
  <si>
    <t>ระดับการศึกษา Level of  education</t>
  </si>
  <si>
    <t>มัธยมศึกษา</t>
  </si>
  <si>
    <t>รวม</t>
  </si>
  <si>
    <t>ก่อนประถมศึกษา</t>
  </si>
  <si>
    <t>ประถมศึกษา</t>
  </si>
  <si>
    <t>Secondary</t>
  </si>
  <si>
    <t>District</t>
  </si>
  <si>
    <t>Total</t>
  </si>
  <si>
    <t>Pre-elementary</t>
  </si>
  <si>
    <t>Elementary</t>
  </si>
  <si>
    <t>มัธยมต้น</t>
  </si>
  <si>
    <t>มัธยมปลาย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</si>
  <si>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</si>
  <si>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</si>
  <si>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</si>
  <si>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</si>
  <si>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</si>
  <si>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</si>
  <si>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</si>
  <si>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</si>
  <si>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</si>
  <si>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</si>
  <si>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</si>
  <si>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</si>
  <si>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</si>
  <si>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</si>
  <si>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</si>
  <si>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</si>
  <si>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</si>
  <si>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</si>
  <si>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</si>
  <si>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</si>
  <si>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</si>
  <si>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</si>
  <si>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</si>
  <si>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</si>
  <si>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</si>
  <si>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</si>
  <si>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</si>
  <si>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จำนวนนักเรียน จำแนกตามระดับการศึกษา เพศ เป็นรายอำเภอ ปีการศึกษา 2553    (ต่อ)</t>
  </si>
  <si>
    <t>NUMBER OF STUDENTS BY LEVEL OF EDUCATION, SEX AND DISTRICT: ACADEMIC YEAR 2010  (Contd.)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</si>
  <si>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</si>
  <si>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</si>
  <si>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</si>
  <si>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</si>
  <si>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</si>
  <si>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</si>
  <si>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</si>
  <si>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</si>
  <si>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</si>
  <si>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</si>
  <si>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</si>
  <si>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</si>
  <si>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</si>
  <si>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</si>
  <si>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</si>
  <si>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</si>
  <si>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 ที่มา:  </t>
  </si>
  <si>
    <t>สำนักงานเขตพื้นที่การศึกษาสกลนคร เขต 1 , 2  และ 3</t>
  </si>
  <si>
    <t>Source:    Sakon Nakhon Educational Service Area Office,Area 1 , 2 and 3</t>
  </si>
  <si>
    <t>โรงเรียนตำรวจตระเวนชายแดน,</t>
  </si>
  <si>
    <t xml:space="preserve">                Including School for hill tribe children set up by the Border Patrol Police,</t>
  </si>
  <si>
    <t>สำนักงานพระพุทธศาสนาแห่งชาติ (โรงเรียนพระปริยัติธรรม),</t>
  </si>
  <si>
    <t xml:space="preserve">                Office of  National  Buddhist. ( The Buddhist Scripture School. )</t>
  </si>
  <si>
    <t>เทศบาลเมืองสกลนคร</t>
  </si>
  <si>
    <t xml:space="preserve">                Sakon Nakhon Municipality</t>
  </si>
  <si>
    <t xml:space="preserve">              สำนักงานเขตพื้นที่การศึกษามัธยมศึกษาเขต 23  จังหวัดสกลนคร</t>
  </si>
  <si>
    <t xml:space="preserve">                Sakon Nakhon  Seconary Educational Service Area Office, Area  23</t>
  </si>
  <si>
    <t xml:space="preserve">รวบรวมโดย: </t>
  </si>
  <si>
    <t>สำนักงานสถิติจังหวัดสกลนคร</t>
  </si>
  <si>
    <t xml:space="preserve">        Complied by :  Sakon Nakhon Provincial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</si>
</sst>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\ \ \ \ \ @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sz val="12"/>
      <color theme="1"/>
      <name val="AngsanaUPC"/>
      <family val="1"/>
      <charset val="222"/>
    </font>
    <font>
      <sz val="14"/>
      <name val="AngsanaUPC"/>
      <family val="1"/>
      <charset val="222"/>
    </font>
    <font>
      <sz val="14"/>
      <color rgb="FFFF0000"/>
      <name val="AngsanaUPC"/>
      <family val="1"/>
      <charset val="222"/>
    </font>
    <font>
      <sz val="12"/>
      <color rgb="FFFF0000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/>
    <xf numFmtId="0" fontId="7" fillId="0" borderId="1" xfId="0" applyFont="1" applyBorder="1"/>
    <xf numFmtId="0" fontId="7" fillId="0" borderId="2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/>
    <xf numFmtId="0" fontId="7" fillId="0" borderId="10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/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7" fontId="9" fillId="0" borderId="13" xfId="1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88" fontId="10" fillId="0" borderId="7" xfId="0" applyNumberFormat="1" applyFont="1" applyBorder="1" applyAlignment="1"/>
    <xf numFmtId="0" fontId="10" fillId="0" borderId="0" xfId="0" applyFont="1" applyBorder="1" applyAlignment="1">
      <alignment vertical="center"/>
    </xf>
    <xf numFmtId="0" fontId="6" fillId="0" borderId="7" xfId="0" applyFont="1" applyBorder="1"/>
    <xf numFmtId="187" fontId="9" fillId="0" borderId="12" xfId="1" applyNumberFormat="1" applyFont="1" applyBorder="1" applyAlignment="1">
      <alignment vertical="center"/>
    </xf>
    <xf numFmtId="187" fontId="9" fillId="0" borderId="12" xfId="1" applyNumberFormat="1" applyFont="1" applyBorder="1"/>
    <xf numFmtId="0" fontId="10" fillId="0" borderId="0" xfId="0" quotePrefix="1" applyFont="1" applyBorder="1" applyAlignment="1">
      <alignment horizontal="left"/>
    </xf>
    <xf numFmtId="0" fontId="0" fillId="0" borderId="0" xfId="0" applyBorder="1"/>
    <xf numFmtId="188" fontId="10" fillId="0" borderId="0" xfId="0" applyNumberFormat="1" applyFont="1" applyBorder="1" applyAlignment="1"/>
    <xf numFmtId="188" fontId="11" fillId="0" borderId="0" xfId="0" applyNumberFormat="1" applyFont="1" applyBorder="1" applyAlignment="1"/>
    <xf numFmtId="0" fontId="11" fillId="0" borderId="0" xfId="0" applyFont="1" applyBorder="1" applyAlignment="1">
      <alignment vertical="center"/>
    </xf>
    <xf numFmtId="0" fontId="12" fillId="0" borderId="7" xfId="0" applyFont="1" applyBorder="1"/>
    <xf numFmtId="0" fontId="11" fillId="0" borderId="0" xfId="0" applyFont="1" applyBorder="1"/>
    <xf numFmtId="0" fontId="10" fillId="0" borderId="0" xfId="0" applyFont="1" applyBorder="1"/>
    <xf numFmtId="188" fontId="10" fillId="0" borderId="1" xfId="0" applyNumberFormat="1" applyFont="1" applyBorder="1" applyAlignment="1"/>
    <xf numFmtId="0" fontId="10" fillId="0" borderId="1" xfId="0" applyFont="1" applyBorder="1"/>
    <xf numFmtId="187" fontId="9" fillId="0" borderId="13" xfId="1" applyNumberFormat="1" applyFont="1" applyBorder="1"/>
    <xf numFmtId="187" fontId="9" fillId="0" borderId="12" xfId="1" applyNumberFormat="1" applyFont="1" applyFill="1" applyBorder="1"/>
    <xf numFmtId="188" fontId="11" fillId="0" borderId="7" xfId="0" applyNumberFormat="1" applyFont="1" applyBorder="1" applyAlignment="1"/>
    <xf numFmtId="0" fontId="2" fillId="0" borderId="9" xfId="0" applyFont="1" applyBorder="1"/>
    <xf numFmtId="0" fontId="2" fillId="0" borderId="10" xfId="0" applyFont="1" applyBorder="1"/>
    <xf numFmtId="0" fontId="2" fillId="0" borderId="14" xfId="0" applyFont="1" applyBorder="1"/>
    <xf numFmtId="0" fontId="3" fillId="0" borderId="14" xfId="0" applyFont="1" applyBorder="1"/>
    <xf numFmtId="0" fontId="2" fillId="0" borderId="0" xfId="0" applyFont="1" applyBorder="1"/>
    <xf numFmtId="0" fontId="3" fillId="0" borderId="0" xfId="0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342900</xdr:colOff>
      <xdr:row>0</xdr:row>
      <xdr:rowOff>161925</xdr:rowOff>
    </xdr:from>
    <xdr:to>
      <xdr:col>24</xdr:col>
      <xdr:colOff>0</xdr:colOff>
      <xdr:row>46</xdr:row>
      <xdr:rowOff>133350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0896600" y="161925"/>
          <a:ext cx="266700" cy="11477625"/>
          <a:chOff x="636" y="7"/>
          <a:chExt cx="25" cy="502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24</xdr:col>
      <xdr:colOff>409575</xdr:colOff>
      <xdr:row>9</xdr:row>
      <xdr:rowOff>38195</xdr:rowOff>
    </xdr:from>
    <xdr:to>
      <xdr:col>25</xdr:col>
      <xdr:colOff>47625</xdr:colOff>
      <xdr:row>45</xdr:row>
      <xdr:rowOff>133445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572875" y="2114645"/>
          <a:ext cx="247650" cy="927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504825</xdr:colOff>
      <xdr:row>42</xdr:row>
      <xdr:rowOff>19145</xdr:rowOff>
    </xdr:from>
    <xdr:to>
      <xdr:col>24</xdr:col>
      <xdr:colOff>171450</xdr:colOff>
      <xdr:row>45</xdr:row>
      <xdr:rowOff>104870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1058525" y="10953845"/>
          <a:ext cx="2762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23</xdr:col>
      <xdr:colOff>285750</xdr:colOff>
      <xdr:row>43</xdr:row>
      <xdr:rowOff>123917</xdr:rowOff>
    </xdr:from>
    <xdr:to>
      <xdr:col>23</xdr:col>
      <xdr:colOff>552450</xdr:colOff>
      <xdr:row>45</xdr:row>
      <xdr:rowOff>28574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839450" y="11010992"/>
          <a:ext cx="266700" cy="27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tabSelected="1" view="pageBreakPreview" zoomScaleNormal="100" zoomScaleSheetLayoutView="100" workbookViewId="0">
      <selection activeCell="D25" sqref="D25"/>
    </sheetView>
  </sheetViews>
  <sheetFormatPr defaultRowHeight="21.75" x14ac:dyDescent="0.5"/>
  <cols>
    <col min="1" max="1" width="1.7109375" customWidth="1"/>
    <col min="2" max="2" width="6" customWidth="1"/>
    <col min="3" max="3" width="4.5703125" customWidth="1"/>
    <col min="4" max="4" width="9.85546875" customWidth="1"/>
    <col min="5" max="7" width="6.85546875" customWidth="1"/>
    <col min="8" max="19" width="6.5703125" customWidth="1"/>
    <col min="20" max="20" width="21.28515625" customWidth="1"/>
    <col min="21" max="21" width="2.28515625" customWidth="1"/>
    <col min="22" max="22" width="4" customWidth="1"/>
  </cols>
  <sheetData>
    <row r="1" spans="1:20" s="1" customFormat="1" ht="21" x14ac:dyDescent="0.45">
      <c r="B1" s="2" t="s">
        <v>0</v>
      </c>
      <c r="C1" s="3">
        <v>3.9</v>
      </c>
      <c r="D1" s="2" t="s">
        <v>1</v>
      </c>
    </row>
    <row r="2" spans="1:20" s="4" customFormat="1" ht="21" x14ac:dyDescent="0.45">
      <c r="B2" s="5" t="s">
        <v>2</v>
      </c>
      <c r="C2" s="3">
        <v>3.9</v>
      </c>
      <c r="D2" s="5" t="s">
        <v>3</v>
      </c>
    </row>
    <row r="3" spans="1:20" ht="6" customHeight="1" x14ac:dyDescent="0.5"/>
    <row r="4" spans="1:20" s="15" customFormat="1" ht="21" customHeight="1" x14ac:dyDescent="0.45">
      <c r="A4" s="6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0"/>
    </row>
    <row r="5" spans="1:20" s="15" customFormat="1" ht="18" customHeight="1" x14ac:dyDescent="0.45">
      <c r="A5" s="16"/>
      <c r="B5" s="16"/>
      <c r="C5" s="16"/>
      <c r="D5" s="17"/>
      <c r="H5" s="18"/>
      <c r="I5" s="19"/>
      <c r="J5" s="20"/>
      <c r="K5" s="18"/>
      <c r="L5" s="19"/>
      <c r="M5" s="20"/>
      <c r="N5" s="21" t="s">
        <v>6</v>
      </c>
      <c r="O5" s="21"/>
      <c r="P5" s="21"/>
      <c r="Q5" s="21"/>
      <c r="R5" s="21"/>
      <c r="S5" s="22"/>
      <c r="T5" s="23"/>
    </row>
    <row r="6" spans="1:20" s="15" customFormat="1" ht="18" customHeight="1" x14ac:dyDescent="0.45">
      <c r="A6" s="16"/>
      <c r="B6" s="16"/>
      <c r="C6" s="16"/>
      <c r="D6" s="17"/>
      <c r="E6" s="24" t="s">
        <v>7</v>
      </c>
      <c r="F6" s="21"/>
      <c r="G6" s="22"/>
      <c r="H6" s="24" t="s">
        <v>8</v>
      </c>
      <c r="I6" s="21"/>
      <c r="J6" s="22"/>
      <c r="K6" s="24" t="s">
        <v>9</v>
      </c>
      <c r="L6" s="21"/>
      <c r="M6" s="22"/>
      <c r="N6" s="25" t="s">
        <v>10</v>
      </c>
      <c r="O6" s="25"/>
      <c r="P6" s="25"/>
      <c r="Q6" s="25"/>
      <c r="R6" s="25"/>
      <c r="S6" s="26"/>
      <c r="T6" s="27" t="s">
        <v>11</v>
      </c>
    </row>
    <row r="7" spans="1:20" s="15" customFormat="1" ht="19.5" customHeight="1" x14ac:dyDescent="0.45">
      <c r="A7" s="16"/>
      <c r="B7" s="16"/>
      <c r="C7" s="16"/>
      <c r="D7" s="17"/>
      <c r="E7" s="24" t="s">
        <v>12</v>
      </c>
      <c r="F7" s="21"/>
      <c r="G7" s="22"/>
      <c r="H7" s="24" t="s">
        <v>13</v>
      </c>
      <c r="I7" s="21"/>
      <c r="J7" s="22"/>
      <c r="K7" s="24" t="s">
        <v>14</v>
      </c>
      <c r="L7" s="21"/>
      <c r="M7" s="22"/>
      <c r="N7" s="28" t="s">
        <v>15</v>
      </c>
      <c r="O7" s="28"/>
      <c r="P7" s="29"/>
      <c r="Q7" s="30" t="s">
        <v>16</v>
      </c>
      <c r="R7" s="31"/>
      <c r="S7" s="32"/>
      <c r="T7" s="33"/>
    </row>
    <row r="8" spans="1:20" s="15" customFormat="1" ht="19.5" customHeight="1" x14ac:dyDescent="0.45">
      <c r="A8" s="16"/>
      <c r="B8" s="16"/>
      <c r="C8" s="16"/>
      <c r="D8" s="17"/>
      <c r="E8" s="34"/>
      <c r="F8" s="35"/>
      <c r="G8" s="36"/>
      <c r="H8" s="34"/>
      <c r="I8" s="35"/>
      <c r="J8" s="36"/>
      <c r="K8" s="34"/>
      <c r="L8" s="35"/>
      <c r="M8" s="36"/>
      <c r="N8" s="37" t="s">
        <v>17</v>
      </c>
      <c r="O8" s="37"/>
      <c r="P8" s="38"/>
      <c r="Q8" s="39" t="s">
        <v>18</v>
      </c>
      <c r="R8" s="37"/>
      <c r="S8" s="38"/>
      <c r="T8" s="33"/>
    </row>
    <row r="9" spans="1:20" s="15" customFormat="1" ht="19.5" customHeight="1" x14ac:dyDescent="0.45">
      <c r="A9" s="16"/>
      <c r="B9" s="16"/>
      <c r="C9" s="16"/>
      <c r="D9" s="17"/>
      <c r="E9" s="40" t="s">
        <v>7</v>
      </c>
      <c r="F9" s="40" t="s">
        <v>19</v>
      </c>
      <c r="G9" s="41" t="s">
        <v>20</v>
      </c>
      <c r="H9" s="40" t="s">
        <v>7</v>
      </c>
      <c r="I9" s="40" t="s">
        <v>19</v>
      </c>
      <c r="J9" s="41" t="s">
        <v>20</v>
      </c>
      <c r="K9" s="40" t="s">
        <v>7</v>
      </c>
      <c r="L9" s="40" t="s">
        <v>19</v>
      </c>
      <c r="M9" s="41" t="s">
        <v>20</v>
      </c>
      <c r="N9" s="42" t="s">
        <v>7</v>
      </c>
      <c r="O9" s="42" t="s">
        <v>19</v>
      </c>
      <c r="P9" s="41" t="s">
        <v>20</v>
      </c>
      <c r="Q9" s="42" t="s">
        <v>7</v>
      </c>
      <c r="R9" s="42" t="s">
        <v>19</v>
      </c>
      <c r="S9" s="41" t="s">
        <v>20</v>
      </c>
      <c r="T9" s="23"/>
    </row>
    <row r="10" spans="1:20" s="15" customFormat="1" ht="19.5" customHeight="1" x14ac:dyDescent="0.45">
      <c r="A10" s="43"/>
      <c r="B10" s="43"/>
      <c r="C10" s="43"/>
      <c r="D10" s="44"/>
      <c r="E10" s="45" t="s">
        <v>12</v>
      </c>
      <c r="F10" s="45" t="s">
        <v>21</v>
      </c>
      <c r="G10" s="46" t="s">
        <v>22</v>
      </c>
      <c r="H10" s="45" t="s">
        <v>12</v>
      </c>
      <c r="I10" s="45" t="s">
        <v>21</v>
      </c>
      <c r="J10" s="46" t="s">
        <v>22</v>
      </c>
      <c r="K10" s="45" t="s">
        <v>12</v>
      </c>
      <c r="L10" s="45" t="s">
        <v>21</v>
      </c>
      <c r="M10" s="46" t="s">
        <v>22</v>
      </c>
      <c r="N10" s="45" t="s">
        <v>12</v>
      </c>
      <c r="O10" s="45" t="s">
        <v>21</v>
      </c>
      <c r="P10" s="46" t="s">
        <v>22</v>
      </c>
      <c r="Q10" s="45" t="s">
        <v>12</v>
      </c>
      <c r="R10" s="45" t="s">
        <v>21</v>
      </c>
      <c r="S10" s="46" t="s">
        <v>22</v>
      </c>
      <c r="T10" s="47"/>
    </row>
    <row r="11" spans="1:20" s="52" customFormat="1" ht="24.95" customHeight="1" x14ac:dyDescent="0.5">
      <c r="A11" s="48" t="s">
        <v>23</v>
      </c>
      <c r="B11" s="48"/>
      <c r="C11" s="48"/>
      <c r="D11" s="49"/>
      <c r="E11" s="50">
        <f t="shared" ref="E11:G21" si="0">SUM(H11,K11,N11,Q11)</f>
        <v>199162</v>
      </c>
      <c r="F11" s="50">
        <f t="shared" si="0"/>
        <v>97581</v>
      </c>
      <c r="G11" s="50">
        <f t="shared" si="0"/>
        <v>101581</v>
      </c>
      <c r="H11" s="50">
        <f>SUM(I11:J11)</f>
        <v>29845</v>
      </c>
      <c r="I11" s="50">
        <f>SUM(I12:I21,I35:I42)</f>
        <v>15344</v>
      </c>
      <c r="J11" s="50">
        <f>SUM(J12:J21,J35:J42)</f>
        <v>14501</v>
      </c>
      <c r="K11" s="50">
        <f>SUM(L11:M11)</f>
        <v>90339</v>
      </c>
      <c r="L11" s="50">
        <f>SUM(L12:L21,L35:L42)</f>
        <v>46291</v>
      </c>
      <c r="M11" s="50">
        <f>SUM(M12:M21,M35:M42)</f>
        <v>44048</v>
      </c>
      <c r="N11" s="50">
        <f>SUM(O11:P11)</f>
        <v>53673</v>
      </c>
      <c r="O11" s="50">
        <f>SUM(O12:O21,O35:O42)</f>
        <v>26364</v>
      </c>
      <c r="P11" s="50">
        <f>SUM(P12:P21,P35:P42)</f>
        <v>27309</v>
      </c>
      <c r="Q11" s="50">
        <f>SUM(R11:S11)</f>
        <v>25305</v>
      </c>
      <c r="R11" s="50">
        <f>SUM(R12:R21,R35:R42)</f>
        <v>9582</v>
      </c>
      <c r="S11" s="50">
        <f>SUM(S12:S21,S35:S42)</f>
        <v>15723</v>
      </c>
      <c r="T11" s="51" t="s">
        <v>12</v>
      </c>
    </row>
    <row r="12" spans="1:20" s="59" customFormat="1" ht="24.95" customHeight="1" x14ac:dyDescent="0.5">
      <c r="A12" s="23"/>
      <c r="B12" s="53" t="s">
        <v>24</v>
      </c>
      <c r="C12" s="54"/>
      <c r="D12" s="55"/>
      <c r="E12" s="56">
        <f t="shared" si="0"/>
        <v>36528</v>
      </c>
      <c r="F12" s="56">
        <f t="shared" si="0"/>
        <v>17844</v>
      </c>
      <c r="G12" s="56">
        <f t="shared" si="0"/>
        <v>18684</v>
      </c>
      <c r="H12" s="56">
        <f t="shared" ref="H12:H21" si="1">SUM(I12:J12)</f>
        <v>5475</v>
      </c>
      <c r="I12" s="57">
        <f>2570+229</f>
        <v>2799</v>
      </c>
      <c r="J12" s="57">
        <f>2460+216</f>
        <v>2676</v>
      </c>
      <c r="K12" s="56">
        <f t="shared" ref="K12:K21" si="2">SUM(L12:M12)</f>
        <v>16154</v>
      </c>
      <c r="L12" s="57">
        <f>7512 +715</f>
        <v>8227</v>
      </c>
      <c r="M12" s="57">
        <f>7258+669</f>
        <v>7927</v>
      </c>
      <c r="N12" s="56">
        <f t="shared" ref="N12:N21" si="3">SUM(O12:P12)</f>
        <v>9898</v>
      </c>
      <c r="O12" s="57">
        <f>1583+331+2805+232</f>
        <v>4951</v>
      </c>
      <c r="P12" s="57">
        <f>1452+328+3167</f>
        <v>4947</v>
      </c>
      <c r="Q12" s="56">
        <f t="shared" ref="Q12:Q21" si="4">SUM(R12:S12)</f>
        <v>5001</v>
      </c>
      <c r="R12" s="57">
        <f>151+29+1648+39</f>
        <v>1867</v>
      </c>
      <c r="S12" s="57">
        <f>216+45+2873</f>
        <v>3134</v>
      </c>
      <c r="T12" s="58" t="s">
        <v>25</v>
      </c>
    </row>
    <row r="13" spans="1:20" s="59" customFormat="1" ht="24.95" customHeight="1" x14ac:dyDescent="0.5">
      <c r="A13" s="23"/>
      <c r="B13" s="60" t="s">
        <v>26</v>
      </c>
      <c r="C13" s="54"/>
      <c r="D13" s="55"/>
      <c r="E13" s="56">
        <f t="shared" si="0"/>
        <v>8389</v>
      </c>
      <c r="F13" s="56">
        <f t="shared" si="0"/>
        <v>4115</v>
      </c>
      <c r="G13" s="56">
        <f t="shared" si="0"/>
        <v>4274</v>
      </c>
      <c r="H13" s="56">
        <f t="shared" si="1"/>
        <v>1320</v>
      </c>
      <c r="I13" s="57">
        <v>698</v>
      </c>
      <c r="J13" s="57">
        <v>622</v>
      </c>
      <c r="K13" s="56">
        <f t="shared" si="2"/>
        <v>3911</v>
      </c>
      <c r="L13" s="57">
        <v>2026</v>
      </c>
      <c r="M13" s="57">
        <v>1885</v>
      </c>
      <c r="N13" s="56">
        <f t="shared" si="3"/>
        <v>2216</v>
      </c>
      <c r="O13" s="57">
        <f>420+615</f>
        <v>1035</v>
      </c>
      <c r="P13" s="57">
        <f>449+732</f>
        <v>1181</v>
      </c>
      <c r="Q13" s="56">
        <f t="shared" si="4"/>
        <v>942</v>
      </c>
      <c r="R13" s="57">
        <f>122+234</f>
        <v>356</v>
      </c>
      <c r="S13" s="57">
        <f>174+412</f>
        <v>586</v>
      </c>
      <c r="T13" s="58" t="s">
        <v>27</v>
      </c>
    </row>
    <row r="14" spans="1:20" s="59" customFormat="1" ht="24.95" customHeight="1" x14ac:dyDescent="0.5">
      <c r="A14" s="23"/>
      <c r="B14" s="60" t="s">
        <v>28</v>
      </c>
      <c r="C14" s="54"/>
      <c r="D14" s="55"/>
      <c r="E14" s="56">
        <f t="shared" si="0"/>
        <v>4970</v>
      </c>
      <c r="F14" s="56">
        <f t="shared" si="0"/>
        <v>2479</v>
      </c>
      <c r="G14" s="56">
        <f t="shared" si="0"/>
        <v>2491</v>
      </c>
      <c r="H14" s="56">
        <f t="shared" si="1"/>
        <v>724</v>
      </c>
      <c r="I14" s="57">
        <v>394</v>
      </c>
      <c r="J14" s="57">
        <v>330</v>
      </c>
      <c r="K14" s="56">
        <f t="shared" si="2"/>
        <v>2372</v>
      </c>
      <c r="L14" s="57">
        <v>1192</v>
      </c>
      <c r="M14" s="57">
        <v>1180</v>
      </c>
      <c r="N14" s="56">
        <f t="shared" si="3"/>
        <v>1174</v>
      </c>
      <c r="O14" s="57">
        <f>363+234</f>
        <v>597</v>
      </c>
      <c r="P14" s="57">
        <f>322+255</f>
        <v>577</v>
      </c>
      <c r="Q14" s="56">
        <f t="shared" si="4"/>
        <v>700</v>
      </c>
      <c r="R14" s="57">
        <f>296</f>
        <v>296</v>
      </c>
      <c r="S14" s="57">
        <f>404</f>
        <v>404</v>
      </c>
      <c r="T14" s="58" t="s">
        <v>29</v>
      </c>
    </row>
    <row r="15" spans="1:20" s="59" customFormat="1" ht="24.95" customHeight="1" x14ac:dyDescent="0.5">
      <c r="A15" s="23"/>
      <c r="B15" s="61" t="s">
        <v>30</v>
      </c>
      <c r="C15" s="62"/>
      <c r="D15" s="63"/>
      <c r="E15" s="56">
        <f t="shared" si="0"/>
        <v>6260</v>
      </c>
      <c r="F15" s="56">
        <f t="shared" si="0"/>
        <v>3147</v>
      </c>
      <c r="G15" s="56">
        <f t="shared" si="0"/>
        <v>3113</v>
      </c>
      <c r="H15" s="56">
        <f t="shared" si="1"/>
        <v>915</v>
      </c>
      <c r="I15" s="57">
        <f>462</f>
        <v>462</v>
      </c>
      <c r="J15" s="57">
        <v>453</v>
      </c>
      <c r="K15" s="56">
        <f t="shared" si="2"/>
        <v>3246</v>
      </c>
      <c r="L15" s="57">
        <v>1666</v>
      </c>
      <c r="M15" s="57">
        <v>1580</v>
      </c>
      <c r="N15" s="56">
        <f t="shared" si="3"/>
        <v>1528</v>
      </c>
      <c r="O15" s="57">
        <f>305+481</f>
        <v>786</v>
      </c>
      <c r="P15" s="57">
        <f>237+505</f>
        <v>742</v>
      </c>
      <c r="Q15" s="56">
        <f t="shared" si="4"/>
        <v>571</v>
      </c>
      <c r="R15" s="57">
        <f>233</f>
        <v>233</v>
      </c>
      <c r="S15" s="57">
        <f>338</f>
        <v>338</v>
      </c>
      <c r="T15" s="58" t="s">
        <v>31</v>
      </c>
    </row>
    <row r="16" spans="1:20" s="59" customFormat="1" ht="24.95" customHeight="1" x14ac:dyDescent="0.5">
      <c r="A16" s="23"/>
      <c r="B16" s="60" t="s">
        <v>32</v>
      </c>
      <c r="C16" s="54"/>
      <c r="D16" s="55"/>
      <c r="E16" s="56">
        <f t="shared" si="0"/>
        <v>4229</v>
      </c>
      <c r="F16" s="56">
        <f t="shared" si="0"/>
        <v>2056</v>
      </c>
      <c r="G16" s="56">
        <f t="shared" si="0"/>
        <v>2173</v>
      </c>
      <c r="H16" s="56">
        <f t="shared" si="1"/>
        <v>23</v>
      </c>
      <c r="I16" s="57">
        <v>12</v>
      </c>
      <c r="J16" s="57">
        <v>11</v>
      </c>
      <c r="K16" s="56">
        <f t="shared" si="2"/>
        <v>2343</v>
      </c>
      <c r="L16" s="57">
        <f>71+1160</f>
        <v>1231</v>
      </c>
      <c r="M16" s="57">
        <f>81+1031</f>
        <v>1112</v>
      </c>
      <c r="N16" s="56">
        <f t="shared" si="3"/>
        <v>1143</v>
      </c>
      <c r="O16" s="57">
        <f>539</f>
        <v>539</v>
      </c>
      <c r="P16" s="57">
        <f>604</f>
        <v>604</v>
      </c>
      <c r="Q16" s="56">
        <f t="shared" si="4"/>
        <v>720</v>
      </c>
      <c r="R16" s="57">
        <f>274</f>
        <v>274</v>
      </c>
      <c r="S16" s="57">
        <f>446</f>
        <v>446</v>
      </c>
      <c r="T16" s="58" t="s">
        <v>33</v>
      </c>
    </row>
    <row r="17" spans="1:20" s="59" customFormat="1" ht="24.95" customHeight="1" x14ac:dyDescent="0.5">
      <c r="A17" s="23"/>
      <c r="B17" s="61" t="s">
        <v>34</v>
      </c>
      <c r="C17" s="62"/>
      <c r="D17" s="63"/>
      <c r="E17" s="56">
        <f t="shared" si="0"/>
        <v>6269</v>
      </c>
      <c r="F17" s="56">
        <f t="shared" si="0"/>
        <v>3092</v>
      </c>
      <c r="G17" s="56">
        <f t="shared" si="0"/>
        <v>3177</v>
      </c>
      <c r="H17" s="56">
        <f t="shared" si="1"/>
        <v>1120</v>
      </c>
      <c r="I17" s="57">
        <v>607</v>
      </c>
      <c r="J17" s="57">
        <v>513</v>
      </c>
      <c r="K17" s="56">
        <f t="shared" si="2"/>
        <v>3412</v>
      </c>
      <c r="L17" s="57">
        <v>1714</v>
      </c>
      <c r="M17" s="57">
        <v>1698</v>
      </c>
      <c r="N17" s="56">
        <f t="shared" si="3"/>
        <v>1540</v>
      </c>
      <c r="O17" s="57">
        <v>714</v>
      </c>
      <c r="P17" s="57">
        <v>826</v>
      </c>
      <c r="Q17" s="56">
        <f t="shared" si="4"/>
        <v>197</v>
      </c>
      <c r="R17" s="57">
        <v>57</v>
      </c>
      <c r="S17" s="57">
        <v>140</v>
      </c>
      <c r="T17" s="58" t="s">
        <v>35</v>
      </c>
    </row>
    <row r="18" spans="1:20" s="59" customFormat="1" ht="24.95" customHeight="1" x14ac:dyDescent="0.5">
      <c r="A18" s="23"/>
      <c r="B18" s="60" t="s">
        <v>36</v>
      </c>
      <c r="C18" s="54"/>
      <c r="D18" s="55"/>
      <c r="E18" s="56">
        <f t="shared" si="0"/>
        <v>3765</v>
      </c>
      <c r="F18" s="56">
        <f t="shared" si="0"/>
        <v>1877</v>
      </c>
      <c r="G18" s="56">
        <f t="shared" si="0"/>
        <v>1888</v>
      </c>
      <c r="H18" s="56">
        <f t="shared" si="1"/>
        <v>693</v>
      </c>
      <c r="I18" s="57">
        <v>352</v>
      </c>
      <c r="J18" s="57">
        <v>341</v>
      </c>
      <c r="K18" s="56">
        <f t="shared" si="2"/>
        <v>1689</v>
      </c>
      <c r="L18" s="57">
        <v>886</v>
      </c>
      <c r="M18" s="57">
        <v>803</v>
      </c>
      <c r="N18" s="56">
        <f t="shared" si="3"/>
        <v>992</v>
      </c>
      <c r="O18" s="57">
        <f>239+259</f>
        <v>498</v>
      </c>
      <c r="P18" s="57">
        <f>175+319</f>
        <v>494</v>
      </c>
      <c r="Q18" s="56">
        <f t="shared" si="4"/>
        <v>391</v>
      </c>
      <c r="R18" s="57">
        <f>141</f>
        <v>141</v>
      </c>
      <c r="S18" s="57">
        <f>250</f>
        <v>250</v>
      </c>
      <c r="T18" s="58" t="s">
        <v>37</v>
      </c>
    </row>
    <row r="19" spans="1:20" s="59" customFormat="1" ht="24.95" customHeight="1" x14ac:dyDescent="0.5">
      <c r="A19" s="23"/>
      <c r="B19" s="60" t="s">
        <v>38</v>
      </c>
      <c r="C19" s="54"/>
      <c r="D19" s="55"/>
      <c r="E19" s="56">
        <f t="shared" si="0"/>
        <v>2754</v>
      </c>
      <c r="F19" s="56">
        <f t="shared" si="0"/>
        <v>1390</v>
      </c>
      <c r="G19" s="56">
        <f t="shared" si="0"/>
        <v>1364</v>
      </c>
      <c r="H19" s="56">
        <f t="shared" si="1"/>
        <v>493</v>
      </c>
      <c r="I19" s="57">
        <v>270</v>
      </c>
      <c r="J19" s="57">
        <v>223</v>
      </c>
      <c r="K19" s="56">
        <f t="shared" si="2"/>
        <v>1030</v>
      </c>
      <c r="L19" s="57">
        <v>556</v>
      </c>
      <c r="M19" s="57">
        <v>474</v>
      </c>
      <c r="N19" s="56">
        <f t="shared" si="3"/>
        <v>769</v>
      </c>
      <c r="O19" s="57">
        <f>243+141</f>
        <v>384</v>
      </c>
      <c r="P19" s="57">
        <f>233+152</f>
        <v>385</v>
      </c>
      <c r="Q19" s="56">
        <f t="shared" si="4"/>
        <v>462</v>
      </c>
      <c r="R19" s="57">
        <f>90+90</f>
        <v>180</v>
      </c>
      <c r="S19" s="57">
        <f>141+141</f>
        <v>282</v>
      </c>
      <c r="T19" s="58" t="s">
        <v>39</v>
      </c>
    </row>
    <row r="20" spans="1:20" s="59" customFormat="1" ht="24.95" customHeight="1" x14ac:dyDescent="0.5">
      <c r="A20" s="23"/>
      <c r="B20" s="61" t="s">
        <v>40</v>
      </c>
      <c r="C20" s="64"/>
      <c r="D20" s="63"/>
      <c r="E20" s="56">
        <f t="shared" si="0"/>
        <v>10851</v>
      </c>
      <c r="F20" s="56">
        <f t="shared" si="0"/>
        <v>5491</v>
      </c>
      <c r="G20" s="56">
        <f t="shared" si="0"/>
        <v>5360</v>
      </c>
      <c r="H20" s="56">
        <f t="shared" si="1"/>
        <v>1938</v>
      </c>
      <c r="I20" s="57">
        <v>1037</v>
      </c>
      <c r="J20" s="57">
        <v>901</v>
      </c>
      <c r="K20" s="56">
        <f t="shared" si="2"/>
        <v>5488</v>
      </c>
      <c r="L20" s="57">
        <v>2832</v>
      </c>
      <c r="M20" s="57">
        <v>2656</v>
      </c>
      <c r="N20" s="56">
        <f t="shared" si="3"/>
        <v>2673</v>
      </c>
      <c r="O20" s="57">
        <f>862+473</f>
        <v>1335</v>
      </c>
      <c r="P20" s="57">
        <f>758+580</f>
        <v>1338</v>
      </c>
      <c r="Q20" s="56">
        <f t="shared" si="4"/>
        <v>752</v>
      </c>
      <c r="R20" s="57">
        <f>30+257</f>
        <v>287</v>
      </c>
      <c r="S20" s="57">
        <f>29+436</f>
        <v>465</v>
      </c>
      <c r="T20" s="58" t="s">
        <v>41</v>
      </c>
    </row>
    <row r="21" spans="1:20" s="59" customFormat="1" ht="24.95" customHeight="1" x14ac:dyDescent="0.5">
      <c r="A21" s="23"/>
      <c r="B21" s="60" t="s">
        <v>42</v>
      </c>
      <c r="C21" s="65"/>
      <c r="D21" s="55"/>
      <c r="E21" s="56">
        <f t="shared" si="0"/>
        <v>11931</v>
      </c>
      <c r="F21" s="56">
        <f t="shared" si="0"/>
        <v>6017</v>
      </c>
      <c r="G21" s="56">
        <f t="shared" si="0"/>
        <v>5914</v>
      </c>
      <c r="H21" s="56">
        <f t="shared" si="1"/>
        <v>2108</v>
      </c>
      <c r="I21" s="57">
        <v>1051</v>
      </c>
      <c r="J21" s="57">
        <v>1057</v>
      </c>
      <c r="K21" s="56">
        <f t="shared" si="2"/>
        <v>5792</v>
      </c>
      <c r="L21" s="57">
        <v>2942</v>
      </c>
      <c r="M21" s="57">
        <v>2850</v>
      </c>
      <c r="N21" s="56">
        <f t="shared" si="3"/>
        <v>3029</v>
      </c>
      <c r="O21" s="57">
        <f>1545+69</f>
        <v>1614</v>
      </c>
      <c r="P21" s="57">
        <f>1415</f>
        <v>1415</v>
      </c>
      <c r="Q21" s="56">
        <f t="shared" si="4"/>
        <v>1002</v>
      </c>
      <c r="R21" s="57">
        <f>375+35</f>
        <v>410</v>
      </c>
      <c r="S21" s="57">
        <f>592</f>
        <v>592</v>
      </c>
      <c r="T21" s="58" t="s">
        <v>43</v>
      </c>
    </row>
    <row r="22" spans="1:20" ht="20.25" customHeight="1" x14ac:dyDescent="0.5">
      <c r="A22" s="23"/>
    </row>
    <row r="23" spans="1:20" ht="20.25" customHeight="1" x14ac:dyDescent="0.5">
      <c r="A23" s="23"/>
    </row>
    <row r="24" spans="1:20" ht="20.25" customHeight="1" x14ac:dyDescent="0.5">
      <c r="A24" s="23"/>
    </row>
    <row r="25" spans="1:20" s="1" customFormat="1" ht="21" x14ac:dyDescent="0.45">
      <c r="B25" s="2" t="s">
        <v>0</v>
      </c>
      <c r="C25" s="3">
        <v>3.9</v>
      </c>
      <c r="D25" s="2" t="s">
        <v>44</v>
      </c>
    </row>
    <row r="26" spans="1:20" s="4" customFormat="1" ht="21" x14ac:dyDescent="0.45">
      <c r="B26" s="5" t="s">
        <v>2</v>
      </c>
      <c r="C26" s="3">
        <v>3.9</v>
      </c>
      <c r="D26" s="5" t="s">
        <v>45</v>
      </c>
    </row>
    <row r="27" spans="1:20" ht="6" customHeight="1" x14ac:dyDescent="0.5"/>
    <row r="28" spans="1:20" s="15" customFormat="1" ht="21" customHeight="1" x14ac:dyDescent="0.45">
      <c r="A28" s="6" t="s">
        <v>4</v>
      </c>
      <c r="B28" s="7"/>
      <c r="C28" s="7"/>
      <c r="D28" s="8"/>
      <c r="E28" s="9"/>
      <c r="F28" s="10"/>
      <c r="G28" s="11"/>
      <c r="H28" s="12" t="s">
        <v>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4"/>
      <c r="T28" s="10"/>
    </row>
    <row r="29" spans="1:20" s="15" customFormat="1" ht="18" customHeight="1" x14ac:dyDescent="0.45">
      <c r="A29" s="16"/>
      <c r="B29" s="16"/>
      <c r="C29" s="16"/>
      <c r="D29" s="17"/>
      <c r="H29" s="18"/>
      <c r="I29" s="19"/>
      <c r="J29" s="20"/>
      <c r="K29" s="18"/>
      <c r="L29" s="19"/>
      <c r="M29" s="20"/>
      <c r="N29" s="21" t="s">
        <v>6</v>
      </c>
      <c r="O29" s="21"/>
      <c r="P29" s="21"/>
      <c r="Q29" s="21"/>
      <c r="R29" s="21"/>
      <c r="S29" s="22"/>
      <c r="T29" s="23"/>
    </row>
    <row r="30" spans="1:20" s="15" customFormat="1" ht="18" customHeight="1" x14ac:dyDescent="0.45">
      <c r="A30" s="16"/>
      <c r="B30" s="16"/>
      <c r="C30" s="16"/>
      <c r="D30" s="17"/>
      <c r="E30" s="24" t="s">
        <v>7</v>
      </c>
      <c r="F30" s="21"/>
      <c r="G30" s="22"/>
      <c r="H30" s="24" t="s">
        <v>8</v>
      </c>
      <c r="I30" s="21"/>
      <c r="J30" s="22"/>
      <c r="K30" s="24" t="s">
        <v>9</v>
      </c>
      <c r="L30" s="21"/>
      <c r="M30" s="22"/>
      <c r="N30" s="25" t="s">
        <v>10</v>
      </c>
      <c r="O30" s="25"/>
      <c r="P30" s="25"/>
      <c r="Q30" s="25"/>
      <c r="R30" s="25"/>
      <c r="S30" s="26"/>
      <c r="T30" s="27" t="s">
        <v>11</v>
      </c>
    </row>
    <row r="31" spans="1:20" s="15" customFormat="1" ht="19.5" customHeight="1" x14ac:dyDescent="0.45">
      <c r="A31" s="16"/>
      <c r="B31" s="16"/>
      <c r="C31" s="16"/>
      <c r="D31" s="17"/>
      <c r="E31" s="24" t="s">
        <v>12</v>
      </c>
      <c r="F31" s="21"/>
      <c r="G31" s="22"/>
      <c r="H31" s="24" t="s">
        <v>13</v>
      </c>
      <c r="I31" s="21"/>
      <c r="J31" s="22"/>
      <c r="K31" s="24" t="s">
        <v>14</v>
      </c>
      <c r="L31" s="21"/>
      <c r="M31" s="22"/>
      <c r="N31" s="28" t="s">
        <v>15</v>
      </c>
      <c r="O31" s="28"/>
      <c r="P31" s="29"/>
      <c r="Q31" s="30" t="s">
        <v>16</v>
      </c>
      <c r="R31" s="31"/>
      <c r="S31" s="32"/>
      <c r="T31" s="33"/>
    </row>
    <row r="32" spans="1:20" s="15" customFormat="1" ht="19.5" customHeight="1" x14ac:dyDescent="0.45">
      <c r="A32" s="16"/>
      <c r="B32" s="16"/>
      <c r="C32" s="16"/>
      <c r="D32" s="17"/>
      <c r="E32" s="34"/>
      <c r="F32" s="35"/>
      <c r="G32" s="36"/>
      <c r="H32" s="34"/>
      <c r="I32" s="35"/>
      <c r="J32" s="36"/>
      <c r="K32" s="34"/>
      <c r="L32" s="35"/>
      <c r="M32" s="36"/>
      <c r="N32" s="37" t="s">
        <v>17</v>
      </c>
      <c r="O32" s="37"/>
      <c r="P32" s="38"/>
      <c r="Q32" s="39" t="s">
        <v>18</v>
      </c>
      <c r="R32" s="37"/>
      <c r="S32" s="38"/>
      <c r="T32" s="33"/>
    </row>
    <row r="33" spans="1:20" s="15" customFormat="1" ht="19.5" customHeight="1" x14ac:dyDescent="0.45">
      <c r="A33" s="16"/>
      <c r="B33" s="16"/>
      <c r="C33" s="16"/>
      <c r="D33" s="17"/>
      <c r="E33" s="40" t="s">
        <v>7</v>
      </c>
      <c r="F33" s="40" t="s">
        <v>19</v>
      </c>
      <c r="G33" s="41" t="s">
        <v>20</v>
      </c>
      <c r="H33" s="40" t="s">
        <v>7</v>
      </c>
      <c r="I33" s="40" t="s">
        <v>19</v>
      </c>
      <c r="J33" s="41" t="s">
        <v>20</v>
      </c>
      <c r="K33" s="40" t="s">
        <v>7</v>
      </c>
      <c r="L33" s="40" t="s">
        <v>19</v>
      </c>
      <c r="M33" s="41" t="s">
        <v>20</v>
      </c>
      <c r="N33" s="42" t="s">
        <v>7</v>
      </c>
      <c r="O33" s="42" t="s">
        <v>19</v>
      </c>
      <c r="P33" s="41" t="s">
        <v>20</v>
      </c>
      <c r="Q33" s="42" t="s">
        <v>7</v>
      </c>
      <c r="R33" s="42" t="s">
        <v>19</v>
      </c>
      <c r="S33" s="41" t="s">
        <v>20</v>
      </c>
      <c r="T33" s="23"/>
    </row>
    <row r="34" spans="1:20" s="15" customFormat="1" ht="19.5" customHeight="1" x14ac:dyDescent="0.45">
      <c r="A34" s="43"/>
      <c r="B34" s="43"/>
      <c r="C34" s="43"/>
      <c r="D34" s="44"/>
      <c r="E34" s="45" t="s">
        <v>12</v>
      </c>
      <c r="F34" s="45" t="s">
        <v>21</v>
      </c>
      <c r="G34" s="46" t="s">
        <v>22</v>
      </c>
      <c r="H34" s="45" t="s">
        <v>12</v>
      </c>
      <c r="I34" s="45" t="s">
        <v>21</v>
      </c>
      <c r="J34" s="46" t="s">
        <v>22</v>
      </c>
      <c r="K34" s="45" t="s">
        <v>12</v>
      </c>
      <c r="L34" s="45" t="s">
        <v>21</v>
      </c>
      <c r="M34" s="46" t="s">
        <v>22</v>
      </c>
      <c r="N34" s="45" t="s">
        <v>12</v>
      </c>
      <c r="O34" s="45" t="s">
        <v>21</v>
      </c>
      <c r="P34" s="46" t="s">
        <v>22</v>
      </c>
      <c r="Q34" s="45" t="s">
        <v>12</v>
      </c>
      <c r="R34" s="45" t="s">
        <v>21</v>
      </c>
      <c r="S34" s="46" t="s">
        <v>22</v>
      </c>
      <c r="T34" s="47"/>
    </row>
    <row r="35" spans="1:20" ht="20.25" customHeight="1" x14ac:dyDescent="0.5">
      <c r="A35" s="10"/>
      <c r="B35" s="66" t="s">
        <v>46</v>
      </c>
      <c r="C35" s="67"/>
      <c r="D35" s="11"/>
      <c r="E35" s="68">
        <f t="shared" ref="E35:G42" si="5">SUM(H35,K35,N35,Q35)</f>
        <v>11050</v>
      </c>
      <c r="F35" s="68">
        <f t="shared" si="5"/>
        <v>5395</v>
      </c>
      <c r="G35" s="68">
        <f t="shared" si="5"/>
        <v>5655</v>
      </c>
      <c r="H35" s="68">
        <f t="shared" ref="H35:H42" si="6">SUM(I35:J35)</f>
        <v>1613</v>
      </c>
      <c r="I35" s="68">
        <v>792</v>
      </c>
      <c r="J35" s="68">
        <v>821</v>
      </c>
      <c r="K35" s="68">
        <f t="shared" ref="K35:K42" si="7">SUM(L35:M35)</f>
        <v>4654</v>
      </c>
      <c r="L35" s="68">
        <v>2383</v>
      </c>
      <c r="M35" s="68">
        <v>2271</v>
      </c>
      <c r="N35" s="68">
        <f t="shared" ref="N35:N42" si="8">SUM(O35:P35)</f>
        <v>2915</v>
      </c>
      <c r="O35" s="68">
        <f>1442</f>
        <v>1442</v>
      </c>
      <c r="P35" s="68">
        <f>1473</f>
        <v>1473</v>
      </c>
      <c r="Q35" s="68">
        <f t="shared" ref="Q35:Q42" si="9">SUM(R35:S35)</f>
        <v>1868</v>
      </c>
      <c r="R35" s="68">
        <f>389+389</f>
        <v>778</v>
      </c>
      <c r="S35" s="68">
        <f>545+545</f>
        <v>1090</v>
      </c>
      <c r="T35" s="58" t="s">
        <v>47</v>
      </c>
    </row>
    <row r="36" spans="1:20" ht="20.25" customHeight="1" x14ac:dyDescent="0.5">
      <c r="A36" s="23"/>
      <c r="B36" s="60" t="s">
        <v>48</v>
      </c>
      <c r="C36" s="65"/>
      <c r="D36" s="55"/>
      <c r="E36" s="57">
        <f t="shared" si="5"/>
        <v>5308</v>
      </c>
      <c r="F36" s="57">
        <f t="shared" si="5"/>
        <v>2705</v>
      </c>
      <c r="G36" s="57">
        <f t="shared" si="5"/>
        <v>2603</v>
      </c>
      <c r="H36" s="57">
        <f t="shared" si="6"/>
        <v>895</v>
      </c>
      <c r="I36" s="57">
        <v>455</v>
      </c>
      <c r="J36" s="57">
        <v>440</v>
      </c>
      <c r="K36" s="57">
        <f t="shared" si="7"/>
        <v>2740</v>
      </c>
      <c r="L36" s="57">
        <v>1416</v>
      </c>
      <c r="M36" s="57">
        <v>1324</v>
      </c>
      <c r="N36" s="57">
        <f t="shared" si="8"/>
        <v>1242</v>
      </c>
      <c r="O36" s="57">
        <f>525+122</f>
        <v>647</v>
      </c>
      <c r="P36" s="57">
        <f>458+137</f>
        <v>595</v>
      </c>
      <c r="Q36" s="57">
        <f t="shared" si="9"/>
        <v>431</v>
      </c>
      <c r="R36" s="57">
        <f>187</f>
        <v>187</v>
      </c>
      <c r="S36" s="57">
        <f>244</f>
        <v>244</v>
      </c>
      <c r="T36" s="58" t="s">
        <v>49</v>
      </c>
    </row>
    <row r="37" spans="1:20" ht="20.25" customHeight="1" x14ac:dyDescent="0.5">
      <c r="A37" s="23"/>
      <c r="B37" s="60" t="s">
        <v>50</v>
      </c>
      <c r="C37" s="65"/>
      <c r="D37" s="55"/>
      <c r="E37" s="57">
        <f t="shared" si="5"/>
        <v>5169</v>
      </c>
      <c r="F37" s="57">
        <f t="shared" si="5"/>
        <v>2567</v>
      </c>
      <c r="G37" s="57">
        <f t="shared" si="5"/>
        <v>2602</v>
      </c>
      <c r="H37" s="57">
        <f t="shared" si="6"/>
        <v>887</v>
      </c>
      <c r="I37" s="57">
        <v>481</v>
      </c>
      <c r="J37" s="57">
        <v>406</v>
      </c>
      <c r="K37" s="57">
        <f t="shared" si="7"/>
        <v>2694</v>
      </c>
      <c r="L37" s="57">
        <v>1373</v>
      </c>
      <c r="M37" s="57">
        <v>1321</v>
      </c>
      <c r="N37" s="57">
        <f t="shared" si="8"/>
        <v>1156</v>
      </c>
      <c r="O37" s="57">
        <f>310+244</f>
        <v>554</v>
      </c>
      <c r="P37" s="57">
        <f>293+309</f>
        <v>602</v>
      </c>
      <c r="Q37" s="57">
        <f t="shared" si="9"/>
        <v>432</v>
      </c>
      <c r="R37" s="57">
        <f>159</f>
        <v>159</v>
      </c>
      <c r="S37" s="57">
        <f>273</f>
        <v>273</v>
      </c>
      <c r="T37" s="58" t="s">
        <v>51</v>
      </c>
    </row>
    <row r="38" spans="1:20" ht="20.25" customHeight="1" x14ac:dyDescent="0.5">
      <c r="A38" s="23"/>
      <c r="B38" s="61" t="s">
        <v>52</v>
      </c>
      <c r="C38" s="64"/>
      <c r="D38" s="63"/>
      <c r="E38" s="57">
        <f t="shared" si="5"/>
        <v>19131</v>
      </c>
      <c r="F38" s="57">
        <f t="shared" si="5"/>
        <v>9296</v>
      </c>
      <c r="G38" s="57">
        <f t="shared" si="5"/>
        <v>9835</v>
      </c>
      <c r="H38" s="57">
        <f t="shared" si="6"/>
        <v>3331</v>
      </c>
      <c r="I38" s="57">
        <v>1685</v>
      </c>
      <c r="J38" s="69">
        <v>1646</v>
      </c>
      <c r="K38" s="57">
        <f t="shared" si="7"/>
        <v>10018</v>
      </c>
      <c r="L38" s="57">
        <v>5015</v>
      </c>
      <c r="M38" s="57">
        <v>5003</v>
      </c>
      <c r="N38" s="57">
        <f t="shared" si="8"/>
        <v>3870</v>
      </c>
      <c r="O38" s="57">
        <f>1075+771</f>
        <v>1846</v>
      </c>
      <c r="P38" s="57">
        <f>1174+850</f>
        <v>2024</v>
      </c>
      <c r="Q38" s="57">
        <f t="shared" si="9"/>
        <v>1912</v>
      </c>
      <c r="R38" s="57">
        <f>750</f>
        <v>750</v>
      </c>
      <c r="S38" s="57">
        <f>1162</f>
        <v>1162</v>
      </c>
      <c r="T38" s="58" t="s">
        <v>53</v>
      </c>
    </row>
    <row r="39" spans="1:20" ht="20.25" customHeight="1" x14ac:dyDescent="0.5">
      <c r="A39" s="23"/>
      <c r="B39" s="60" t="s">
        <v>54</v>
      </c>
      <c r="C39" s="65"/>
      <c r="D39" s="55"/>
      <c r="E39" s="57">
        <f t="shared" si="5"/>
        <v>10581</v>
      </c>
      <c r="F39" s="57">
        <f t="shared" si="5"/>
        <v>5143</v>
      </c>
      <c r="G39" s="57">
        <f t="shared" si="5"/>
        <v>5438</v>
      </c>
      <c r="H39" s="57">
        <f t="shared" si="6"/>
        <v>1409</v>
      </c>
      <c r="I39" s="57">
        <v>708</v>
      </c>
      <c r="J39" s="57">
        <v>701</v>
      </c>
      <c r="K39" s="57">
        <f t="shared" si="7"/>
        <v>3788</v>
      </c>
      <c r="L39" s="57">
        <v>1942</v>
      </c>
      <c r="M39" s="57">
        <v>1846</v>
      </c>
      <c r="N39" s="57">
        <f t="shared" si="8"/>
        <v>3698</v>
      </c>
      <c r="O39" s="57">
        <f>968+771+70</f>
        <v>1809</v>
      </c>
      <c r="P39" s="57">
        <f>1039+850</f>
        <v>1889</v>
      </c>
      <c r="Q39" s="57">
        <f t="shared" si="9"/>
        <v>1686</v>
      </c>
      <c r="R39" s="57">
        <f>330+330+24</f>
        <v>684</v>
      </c>
      <c r="S39" s="57">
        <f>501+501</f>
        <v>1002</v>
      </c>
      <c r="T39" s="58" t="s">
        <v>55</v>
      </c>
    </row>
    <row r="40" spans="1:20" ht="20.25" customHeight="1" x14ac:dyDescent="0.5">
      <c r="A40" s="23"/>
      <c r="B40" s="60" t="s">
        <v>56</v>
      </c>
      <c r="C40" s="65"/>
      <c r="D40" s="55"/>
      <c r="E40" s="57">
        <f t="shared" si="5"/>
        <v>34517</v>
      </c>
      <c r="F40" s="57">
        <f t="shared" si="5"/>
        <v>16129</v>
      </c>
      <c r="G40" s="57">
        <f t="shared" si="5"/>
        <v>18388</v>
      </c>
      <c r="H40" s="57">
        <f t="shared" si="6"/>
        <v>4359</v>
      </c>
      <c r="I40" s="57">
        <v>2261</v>
      </c>
      <c r="J40" s="57">
        <v>2098</v>
      </c>
      <c r="K40" s="57">
        <f t="shared" si="7"/>
        <v>12587</v>
      </c>
      <c r="L40" s="57">
        <v>6461</v>
      </c>
      <c r="M40" s="57">
        <v>6126</v>
      </c>
      <c r="N40" s="57">
        <f t="shared" si="8"/>
        <v>11077</v>
      </c>
      <c r="O40" s="57">
        <f>3394+1789+94</f>
        <v>5277</v>
      </c>
      <c r="P40" s="57">
        <f>3570+2230</f>
        <v>5800</v>
      </c>
      <c r="Q40" s="57">
        <f t="shared" si="9"/>
        <v>6494</v>
      </c>
      <c r="R40" s="57">
        <f>1065+1065</f>
        <v>2130</v>
      </c>
      <c r="S40" s="57">
        <f>2182+2182</f>
        <v>4364</v>
      </c>
      <c r="T40" s="58" t="s">
        <v>57</v>
      </c>
    </row>
    <row r="41" spans="1:20" ht="20.25" customHeight="1" x14ac:dyDescent="0.5">
      <c r="A41" s="23"/>
      <c r="B41" s="60" t="s">
        <v>58</v>
      </c>
      <c r="C41" s="54"/>
      <c r="D41" s="55"/>
      <c r="E41" s="57">
        <f t="shared" si="5"/>
        <v>5718</v>
      </c>
      <c r="F41" s="57">
        <f t="shared" si="5"/>
        <v>2974</v>
      </c>
      <c r="G41" s="57">
        <f t="shared" si="5"/>
        <v>2744</v>
      </c>
      <c r="H41" s="57">
        <f t="shared" si="6"/>
        <v>974</v>
      </c>
      <c r="I41" s="57">
        <v>464</v>
      </c>
      <c r="J41" s="57">
        <v>510</v>
      </c>
      <c r="K41" s="57">
        <f t="shared" si="7"/>
        <v>2582</v>
      </c>
      <c r="L41" s="57">
        <v>1379</v>
      </c>
      <c r="M41" s="57">
        <v>1203</v>
      </c>
      <c r="N41" s="57">
        <f t="shared" si="8"/>
        <v>1793</v>
      </c>
      <c r="O41" s="57">
        <f>636+267</f>
        <v>903</v>
      </c>
      <c r="P41" s="57">
        <f>595+295</f>
        <v>890</v>
      </c>
      <c r="Q41" s="57">
        <f t="shared" si="9"/>
        <v>369</v>
      </c>
      <c r="R41" s="57">
        <f>87+141</f>
        <v>228</v>
      </c>
      <c r="S41" s="57">
        <v>141</v>
      </c>
      <c r="T41" s="58" t="s">
        <v>59</v>
      </c>
    </row>
    <row r="42" spans="1:20" ht="20.25" customHeight="1" x14ac:dyDescent="0.5">
      <c r="A42" s="23"/>
      <c r="B42" s="70" t="s">
        <v>60</v>
      </c>
      <c r="C42" s="62"/>
      <c r="D42" s="63"/>
      <c r="E42" s="57">
        <f t="shared" si="5"/>
        <v>11742</v>
      </c>
      <c r="F42" s="57">
        <f t="shared" si="5"/>
        <v>5864</v>
      </c>
      <c r="G42" s="57">
        <f t="shared" si="5"/>
        <v>5878</v>
      </c>
      <c r="H42" s="57">
        <f t="shared" si="6"/>
        <v>1568</v>
      </c>
      <c r="I42" s="57">
        <v>816</v>
      </c>
      <c r="J42" s="57">
        <v>752</v>
      </c>
      <c r="K42" s="57">
        <f t="shared" si="7"/>
        <v>5839</v>
      </c>
      <c r="L42" s="57">
        <v>3050</v>
      </c>
      <c r="M42" s="57">
        <v>2789</v>
      </c>
      <c r="N42" s="57">
        <f t="shared" si="8"/>
        <v>2960</v>
      </c>
      <c r="O42" s="57">
        <f>578+855</f>
        <v>1433</v>
      </c>
      <c r="P42" s="57">
        <f>528+999</f>
        <v>1527</v>
      </c>
      <c r="Q42" s="57">
        <f t="shared" si="9"/>
        <v>1375</v>
      </c>
      <c r="R42" s="57">
        <v>565</v>
      </c>
      <c r="S42" s="57">
        <v>810</v>
      </c>
      <c r="T42" s="58" t="s">
        <v>61</v>
      </c>
    </row>
    <row r="43" spans="1:20" s="1" customFormat="1" ht="3" customHeight="1" x14ac:dyDescent="0.45">
      <c r="A43" s="71"/>
      <c r="B43" s="71"/>
      <c r="C43" s="71"/>
      <c r="D43" s="72"/>
      <c r="E43" s="73"/>
      <c r="F43" s="73"/>
      <c r="G43" s="73"/>
      <c r="H43" s="73"/>
      <c r="I43" s="74"/>
      <c r="J43" s="74"/>
      <c r="K43" s="74"/>
      <c r="L43" s="74"/>
      <c r="M43" s="74"/>
      <c r="N43" s="74"/>
      <c r="O43" s="74"/>
      <c r="P43" s="74"/>
      <c r="Q43" s="74"/>
      <c r="R43" s="73"/>
      <c r="S43" s="73"/>
      <c r="T43" s="71"/>
    </row>
    <row r="44" spans="1:20" s="1" customFormat="1" ht="3" customHeight="1" x14ac:dyDescent="0.45">
      <c r="A44" s="75"/>
      <c r="B44" s="75"/>
      <c r="C44" s="75"/>
      <c r="D44" s="75"/>
      <c r="E44" s="75"/>
      <c r="F44" s="75"/>
      <c r="G44" s="75"/>
      <c r="H44" s="75"/>
      <c r="I44" s="76"/>
      <c r="J44" s="76"/>
      <c r="K44" s="76"/>
      <c r="L44" s="76"/>
      <c r="M44" s="76"/>
      <c r="N44" s="76"/>
      <c r="O44" s="76"/>
      <c r="P44" s="76"/>
      <c r="Q44" s="76"/>
      <c r="R44" s="75"/>
      <c r="S44" s="75"/>
      <c r="T44" s="75"/>
    </row>
    <row r="45" spans="1:20" s="77" customFormat="1" ht="19.5" customHeight="1" x14ac:dyDescent="0.4">
      <c r="C45" s="78" t="s">
        <v>62</v>
      </c>
      <c r="D45" s="77" t="s">
        <v>63</v>
      </c>
      <c r="L45" s="77" t="s">
        <v>64</v>
      </c>
    </row>
    <row r="46" spans="1:20" s="77" customFormat="1" ht="19.5" customHeight="1" x14ac:dyDescent="0.4">
      <c r="D46" s="77" t="s">
        <v>65</v>
      </c>
      <c r="L46" s="79" t="s">
        <v>66</v>
      </c>
    </row>
    <row r="47" spans="1:20" s="77" customFormat="1" ht="19.5" customHeight="1" x14ac:dyDescent="0.4">
      <c r="D47" s="80" t="s">
        <v>67</v>
      </c>
      <c r="L47" s="81" t="s">
        <v>68</v>
      </c>
    </row>
    <row r="48" spans="1:20" s="77" customFormat="1" ht="19.5" customHeight="1" x14ac:dyDescent="0.4">
      <c r="D48" s="80" t="s">
        <v>69</v>
      </c>
      <c r="L48" s="81" t="s">
        <v>70</v>
      </c>
    </row>
    <row r="49" spans="2:12" s="82" customFormat="1" ht="16.5" customHeight="1" x14ac:dyDescent="0.45">
      <c r="B49" s="77" t="s">
        <v>71</v>
      </c>
      <c r="C49" s="77"/>
      <c r="D49" s="77"/>
      <c r="E49" s="77"/>
      <c r="F49" s="77"/>
      <c r="L49" s="77" t="s">
        <v>72</v>
      </c>
    </row>
    <row r="50" spans="2:12" s="77" customFormat="1" ht="18.75" customHeight="1" x14ac:dyDescent="0.4">
      <c r="C50" s="78" t="s">
        <v>73</v>
      </c>
      <c r="D50" s="77" t="s">
        <v>74</v>
      </c>
      <c r="K50" s="77" t="s">
        <v>75</v>
      </c>
    </row>
  </sheetData>
  <mergeCells count="29">
    <mergeCell ref="N32:P32"/>
    <mergeCell ref="Q32:S32"/>
    <mergeCell ref="K30:M30"/>
    <mergeCell ref="N30:S30"/>
    <mergeCell ref="E31:G31"/>
    <mergeCell ref="H31:J31"/>
    <mergeCell ref="K31:M31"/>
    <mergeCell ref="N31:P31"/>
    <mergeCell ref="Q31:S31"/>
    <mergeCell ref="N7:P7"/>
    <mergeCell ref="Q7:S7"/>
    <mergeCell ref="N8:P8"/>
    <mergeCell ref="Q8:S8"/>
    <mergeCell ref="A11:D11"/>
    <mergeCell ref="A28:D34"/>
    <mergeCell ref="H28:S28"/>
    <mergeCell ref="N29:S29"/>
    <mergeCell ref="E30:G30"/>
    <mergeCell ref="H30:J30"/>
    <mergeCell ref="A4:D10"/>
    <mergeCell ref="H4:S4"/>
    <mergeCell ref="N5:S5"/>
    <mergeCell ref="E6:G6"/>
    <mergeCell ref="H6:J6"/>
    <mergeCell ref="K6:M6"/>
    <mergeCell ref="N6:S6"/>
    <mergeCell ref="E7:G7"/>
    <mergeCell ref="H7:J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2012-04-02T03:58:04Z</dcterms:created>
  <dcterms:modified xsi:type="dcterms:W3CDTF">2012-04-02T03:58:15Z</dcterms:modified>
</cp:coreProperties>
</file>